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embeddings/oleObject5.bin" ContentType="application/vnd.openxmlformats-officedocument.oleObject"/>
  <Override PartName="/xl/drawings/drawing3.xml" ContentType="application/vnd.openxmlformats-officedocument.drawing+xml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4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drawings/drawing5.xml" ContentType="application/vnd.openxmlformats-officedocument.drawing+xml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drawings/drawing6.xml" ContentType="application/vnd.openxmlformats-officedocument.drawing+xml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7.xml" ContentType="application/vnd.openxmlformats-officedocument.drawing+xml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drawings/drawing8.xml" ContentType="application/vnd.openxmlformats-officedocument.drawing+xml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drawings/drawing9.xml" ContentType="application/vnd.openxmlformats-officedocument.drawing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drawings/drawing10.xml" ContentType="application/vnd.openxmlformats-officedocument.drawing+xml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drawings/drawing11.xml" ContentType="application/vnd.openxmlformats-officedocument.drawing+xml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drawings/drawing12.xml" ContentType="application/vnd.openxmlformats-officedocument.drawing+xml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drawings/drawing13.xml" ContentType="application/vnd.openxmlformats-officedocument.drawing+xml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730" windowHeight="11760" activeTab="13"/>
  </bookViews>
  <sheets>
    <sheet name="Consolidated" sheetId="14" r:id="rId1"/>
    <sheet name="2A" sheetId="8" r:id="rId2"/>
    <sheet name="2B" sheetId="19" r:id="rId3"/>
    <sheet name="2C" sheetId="20" r:id="rId4"/>
    <sheet name="2D" sheetId="21" r:id="rId5"/>
    <sheet name="2E" sheetId="22" r:id="rId6"/>
    <sheet name="2F" sheetId="23" r:id="rId7"/>
    <sheet name="2G" sheetId="24" r:id="rId8"/>
    <sheet name="2H" sheetId="25" r:id="rId9"/>
    <sheet name="T1" sheetId="11" r:id="rId10"/>
    <sheet name="T2" sheetId="26" r:id="rId11"/>
    <sheet name="T3" sheetId="27" r:id="rId12"/>
    <sheet name="SA2" sheetId="28" r:id="rId13"/>
    <sheet name="Summary" sheetId="13" r:id="rId14"/>
    <sheet name="year" sheetId="29" r:id="rId15"/>
    <sheet name="teachers" sheetId="30" r:id="rId16"/>
    <sheet name="instructions" sheetId="33" r:id="rId17"/>
    <sheet name="notes" sheetId="32" r:id="rId18"/>
  </sheets>
  <definedNames>
    <definedName name="_xlnm.Print_Area" localSheetId="1">'2A'!$A$1:$Y$51</definedName>
    <definedName name="_xlnm.Print_Area" localSheetId="2">'2B'!$A$1:$Y$50</definedName>
    <definedName name="_xlnm.Print_Area" localSheetId="3">'2C'!$A$1:$Y$51</definedName>
    <definedName name="_xlnm.Print_Area" localSheetId="4">'2D'!$A$1:$Y$49</definedName>
    <definedName name="_xlnm.Print_Area" localSheetId="5">'2E'!$A$1:$Y$48</definedName>
    <definedName name="_xlnm.Print_Area" localSheetId="6">'2F'!$A$1:$Y$50</definedName>
    <definedName name="_xlnm.Print_Area" localSheetId="7">'2G'!$A$1:$Y$49</definedName>
    <definedName name="_xlnm.Print_Area" localSheetId="8">'2H'!$A$1:$Y$50</definedName>
    <definedName name="_xlnm.Print_Area" localSheetId="0">Consolidated!$A$1:$S$54</definedName>
    <definedName name="_xlnm.Print_Area" localSheetId="12">'SA2'!$A$1:$U$40</definedName>
    <definedName name="_xlnm.Print_Area" localSheetId="13">Summary!$D$4:$O$19</definedName>
    <definedName name="_xlnm.Print_Area" localSheetId="9">'T1'!$A$1:$U$22</definedName>
    <definedName name="_xlnm.Print_Area" localSheetId="10">'T2'!$A$1:$U$22</definedName>
    <definedName name="_xlnm.Print_Area" localSheetId="11">'T3'!$A$1:$U$33</definedName>
    <definedName name="_xlnm.Print_Titles" localSheetId="12">'SA2'!$1:$7</definedName>
    <definedName name="_xlnm.Print_Titles" localSheetId="9">'T1'!$1:$7</definedName>
    <definedName name="_xlnm.Print_Titles" localSheetId="10">'T2'!$1:$7</definedName>
    <definedName name="_xlnm.Print_Titles" localSheetId="11">'T3'!$1:$7</definedName>
  </definedNames>
  <calcPr calcId="145621"/>
</workbook>
</file>

<file path=xl/calcChain.xml><?xml version="1.0" encoding="utf-8"?>
<calcChain xmlns="http://schemas.openxmlformats.org/spreadsheetml/2006/main">
  <c r="S24" i="8" l="1"/>
  <c r="U50" i="8"/>
  <c r="U49" i="22"/>
  <c r="U44" i="23"/>
  <c r="O45" i="23" l="1"/>
  <c r="O22" i="23"/>
  <c r="O21" i="23"/>
  <c r="P171" i="13" l="1"/>
  <c r="P49" i="22"/>
  <c r="S49" i="22" s="1"/>
  <c r="X49" i="22"/>
  <c r="J49" i="22"/>
  <c r="H171" i="13"/>
  <c r="F171" i="13"/>
  <c r="T49" i="22" l="1"/>
  <c r="M171" i="13"/>
  <c r="N171" i="13" s="1"/>
  <c r="K171" i="13"/>
  <c r="L171" i="13" s="1"/>
  <c r="Q49" i="22"/>
  <c r="I171" i="13" s="1"/>
  <c r="J171" i="13" s="1"/>
  <c r="L42" i="23"/>
  <c r="R49" i="22" l="1"/>
  <c r="V49" i="22"/>
  <c r="L49" i="22"/>
  <c r="M49" i="22"/>
  <c r="L48" i="22"/>
  <c r="M48" i="22"/>
  <c r="L21" i="22"/>
  <c r="M21" i="22"/>
  <c r="L22" i="22"/>
  <c r="M22" i="22" s="1"/>
  <c r="L23" i="22"/>
  <c r="M23" i="22" s="1"/>
  <c r="L24" i="22"/>
  <c r="M24" i="22" s="1"/>
  <c r="L25" i="22"/>
  <c r="M25" i="22" s="1"/>
  <c r="L26" i="22"/>
  <c r="M26" i="22" s="1"/>
  <c r="L27" i="22"/>
  <c r="M27" i="22" s="1"/>
  <c r="L28" i="22"/>
  <c r="M28" i="22" s="1"/>
  <c r="L29" i="22"/>
  <c r="M29" i="22" s="1"/>
  <c r="L30" i="22"/>
  <c r="M30" i="22" s="1"/>
  <c r="L31" i="22"/>
  <c r="M31" i="22" s="1"/>
  <c r="L32" i="22"/>
  <c r="M32" i="22" s="1"/>
  <c r="L33" i="22"/>
  <c r="M33" i="22"/>
  <c r="L34" i="22"/>
  <c r="M34" i="22" s="1"/>
  <c r="L35" i="22"/>
  <c r="M35" i="22" s="1"/>
  <c r="L36" i="22"/>
  <c r="M36" i="22" s="1"/>
  <c r="L37" i="22"/>
  <c r="M37" i="22"/>
  <c r="L38" i="22"/>
  <c r="M38" i="22" s="1"/>
  <c r="L39" i="22"/>
  <c r="M39" i="22" s="1"/>
  <c r="L40" i="22"/>
  <c r="M40" i="22" s="1"/>
  <c r="L41" i="22"/>
  <c r="M41" i="22"/>
  <c r="L42" i="22"/>
  <c r="M42" i="22" s="1"/>
  <c r="L43" i="22"/>
  <c r="M43" i="22" s="1"/>
  <c r="L44" i="22"/>
  <c r="M44" i="22" s="1"/>
  <c r="L45" i="22"/>
  <c r="M45" i="22" s="1"/>
  <c r="L46" i="22"/>
  <c r="M46" i="22" s="1"/>
  <c r="L47" i="22"/>
  <c r="M47" i="22" s="1"/>
  <c r="P48" i="22"/>
  <c r="S48" i="22" s="1"/>
  <c r="X48" i="22"/>
  <c r="P21" i="22"/>
  <c r="S21" i="22" s="1"/>
  <c r="T21" i="22" s="1"/>
  <c r="X21" i="22"/>
  <c r="P22" i="22"/>
  <c r="Q22" i="22" s="1"/>
  <c r="R22" i="22" s="1"/>
  <c r="X22" i="22"/>
  <c r="P23" i="22"/>
  <c r="S23" i="22" s="1"/>
  <c r="T23" i="22" s="1"/>
  <c r="X23" i="22"/>
  <c r="P24" i="22"/>
  <c r="Q24" i="22" s="1"/>
  <c r="R24" i="22" s="1"/>
  <c r="X24" i="22"/>
  <c r="P25" i="22"/>
  <c r="S25" i="22" s="1"/>
  <c r="T25" i="22" s="1"/>
  <c r="X25" i="22"/>
  <c r="P26" i="22"/>
  <c r="Q26" i="22" s="1"/>
  <c r="R26" i="22" s="1"/>
  <c r="X26" i="22"/>
  <c r="P27" i="22"/>
  <c r="S27" i="22" s="1"/>
  <c r="T27" i="22" s="1"/>
  <c r="X27" i="22"/>
  <c r="P28" i="22"/>
  <c r="Q28" i="22" s="1"/>
  <c r="R28" i="22" s="1"/>
  <c r="X28" i="22"/>
  <c r="P29" i="22"/>
  <c r="S29" i="22" s="1"/>
  <c r="T29" i="22" s="1"/>
  <c r="X29" i="22"/>
  <c r="P30" i="22"/>
  <c r="Q30" i="22" s="1"/>
  <c r="R30" i="22" s="1"/>
  <c r="X30" i="22"/>
  <c r="P31" i="22"/>
  <c r="S31" i="22" s="1"/>
  <c r="T31" i="22" s="1"/>
  <c r="X31" i="22"/>
  <c r="P32" i="22"/>
  <c r="Q32" i="22" s="1"/>
  <c r="R32" i="22" s="1"/>
  <c r="X32" i="22"/>
  <c r="P33" i="22"/>
  <c r="S33" i="22" s="1"/>
  <c r="T33" i="22" s="1"/>
  <c r="X33" i="22"/>
  <c r="P34" i="22"/>
  <c r="Q34" i="22" s="1"/>
  <c r="R34" i="22" s="1"/>
  <c r="X34" i="22"/>
  <c r="P35" i="22"/>
  <c r="S35" i="22" s="1"/>
  <c r="T35" i="22" s="1"/>
  <c r="X35" i="22"/>
  <c r="P36" i="22"/>
  <c r="Q36" i="22" s="1"/>
  <c r="R36" i="22" s="1"/>
  <c r="X36" i="22"/>
  <c r="P37" i="22"/>
  <c r="S37" i="22" s="1"/>
  <c r="T37" i="22" s="1"/>
  <c r="X37" i="22"/>
  <c r="P38" i="22"/>
  <c r="S38" i="22" s="1"/>
  <c r="X38" i="22"/>
  <c r="P39" i="22"/>
  <c r="S39" i="22" s="1"/>
  <c r="T39" i="22" s="1"/>
  <c r="X39" i="22"/>
  <c r="S40" i="22"/>
  <c r="X40" i="22"/>
  <c r="P41" i="22"/>
  <c r="S41" i="22" s="1"/>
  <c r="X41" i="22"/>
  <c r="P42" i="22"/>
  <c r="S42" i="22" s="1"/>
  <c r="X42" i="22"/>
  <c r="S43" i="22"/>
  <c r="T43" i="22" s="1"/>
  <c r="X43" i="22"/>
  <c r="P44" i="22"/>
  <c r="S44" i="22" s="1"/>
  <c r="X44" i="22"/>
  <c r="P45" i="22"/>
  <c r="S45" i="22" s="1"/>
  <c r="T45" i="22" s="1"/>
  <c r="X45" i="22"/>
  <c r="P46" i="22"/>
  <c r="Q46" i="22" s="1"/>
  <c r="R46" i="22" s="1"/>
  <c r="X46" i="22"/>
  <c r="P47" i="22"/>
  <c r="S47" i="22" s="1"/>
  <c r="T47" i="22" s="1"/>
  <c r="Q47" i="22"/>
  <c r="R47" i="22" s="1"/>
  <c r="X47" i="22"/>
  <c r="S46" i="22" l="1"/>
  <c r="T46" i="22" s="1"/>
  <c r="Q42" i="22"/>
  <c r="R42" i="22" s="1"/>
  <c r="Q40" i="22"/>
  <c r="R40" i="22" s="1"/>
  <c r="Q38" i="22"/>
  <c r="R38" i="22" s="1"/>
  <c r="Q21" i="22"/>
  <c r="R21" i="22" s="1"/>
  <c r="Q44" i="22"/>
  <c r="R44" i="22" s="1"/>
  <c r="S36" i="22"/>
  <c r="S34" i="22"/>
  <c r="T34" i="22" s="1"/>
  <c r="S32" i="22"/>
  <c r="T32" i="22" s="1"/>
  <c r="S30" i="22"/>
  <c r="T30" i="22" s="1"/>
  <c r="S28" i="22"/>
  <c r="S26" i="22"/>
  <c r="T26" i="22" s="1"/>
  <c r="S24" i="22"/>
  <c r="T24" i="22" s="1"/>
  <c r="S22" i="22"/>
  <c r="T22" i="22" s="1"/>
  <c r="Q48" i="22"/>
  <c r="R48" i="22" s="1"/>
  <c r="Q35" i="22"/>
  <c r="R35" i="22" s="1"/>
  <c r="Q33" i="22"/>
  <c r="R33" i="22" s="1"/>
  <c r="Q31" i="22"/>
  <c r="R31" i="22" s="1"/>
  <c r="Q29" i="22"/>
  <c r="R29" i="22" s="1"/>
  <c r="Q27" i="22"/>
  <c r="R27" i="22" s="1"/>
  <c r="Q25" i="22"/>
  <c r="R25" i="22" s="1"/>
  <c r="Q23" i="22"/>
  <c r="R23" i="22" s="1"/>
  <c r="Q43" i="22"/>
  <c r="R43" i="22" s="1"/>
  <c r="Q41" i="22"/>
  <c r="R41" i="22" s="1"/>
  <c r="Q39" i="22"/>
  <c r="R39" i="22" s="1"/>
  <c r="T48" i="22"/>
  <c r="T41" i="22"/>
  <c r="T42" i="22"/>
  <c r="T44" i="22"/>
  <c r="T36" i="22"/>
  <c r="T28" i="22"/>
  <c r="T38" i="22"/>
  <c r="Q45" i="22"/>
  <c r="R45" i="22" s="1"/>
  <c r="T40" i="22"/>
  <c r="Q37" i="22"/>
  <c r="R37" i="22" s="1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8" i="26"/>
  <c r="D22" i="23" l="1"/>
  <c r="E22" i="23" s="1"/>
  <c r="D23" i="23"/>
  <c r="E23" i="23" s="1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21" i="23"/>
  <c r="E21" i="23"/>
  <c r="P260" i="13" l="1"/>
  <c r="P259" i="13"/>
  <c r="P258" i="13"/>
  <c r="P257" i="13"/>
  <c r="P256" i="13"/>
  <c r="P255" i="13"/>
  <c r="P254" i="13"/>
  <c r="P253" i="13"/>
  <c r="P252" i="13"/>
  <c r="P251" i="13"/>
  <c r="P250" i="13"/>
  <c r="P249" i="13"/>
  <c r="P248" i="13"/>
  <c r="P247" i="13"/>
  <c r="P246" i="13"/>
  <c r="P245" i="13"/>
  <c r="P244" i="13"/>
  <c r="P243" i="13"/>
  <c r="P242" i="13"/>
  <c r="P241" i="13"/>
  <c r="P240" i="13"/>
  <c r="P239" i="13"/>
  <c r="P238" i="13"/>
  <c r="P237" i="13"/>
  <c r="P236" i="13"/>
  <c r="P235" i="13"/>
  <c r="P234" i="13"/>
  <c r="P233" i="13"/>
  <c r="P232" i="13"/>
  <c r="P231" i="13"/>
  <c r="P230" i="13"/>
  <c r="P229" i="13"/>
  <c r="P228" i="13"/>
  <c r="P227" i="13"/>
  <c r="P226" i="13"/>
  <c r="P225" i="13"/>
  <c r="P224" i="13"/>
  <c r="P223" i="13"/>
  <c r="P222" i="13"/>
  <c r="P221" i="13"/>
  <c r="P220" i="13"/>
  <c r="P219" i="13"/>
  <c r="P218" i="13"/>
  <c r="P217" i="13"/>
  <c r="P216" i="13"/>
  <c r="P215" i="13"/>
  <c r="P214" i="13"/>
  <c r="P213" i="13"/>
  <c r="P212" i="13"/>
  <c r="P211" i="13"/>
  <c r="P210" i="13"/>
  <c r="P209" i="13"/>
  <c r="P208" i="13"/>
  <c r="P207" i="13"/>
  <c r="P206" i="13"/>
  <c r="P205" i="13"/>
  <c r="P204" i="13"/>
  <c r="P203" i="13"/>
  <c r="P202" i="13"/>
  <c r="P201" i="13"/>
  <c r="P200" i="13"/>
  <c r="P199" i="13"/>
  <c r="P198" i="13"/>
  <c r="P197" i="13"/>
  <c r="P196" i="13"/>
  <c r="P195" i="13"/>
  <c r="P194" i="13"/>
  <c r="P193" i="13"/>
  <c r="P192" i="13"/>
  <c r="P191" i="13"/>
  <c r="P190" i="13"/>
  <c r="P189" i="13"/>
  <c r="P188" i="13"/>
  <c r="P187" i="13"/>
  <c r="P186" i="13"/>
  <c r="P185" i="13"/>
  <c r="P184" i="13"/>
  <c r="P183" i="13"/>
  <c r="P182" i="13"/>
  <c r="P181" i="13"/>
  <c r="P180" i="13"/>
  <c r="P179" i="13"/>
  <c r="P178" i="13"/>
  <c r="P177" i="13"/>
  <c r="P176" i="13"/>
  <c r="P175" i="13"/>
  <c r="P174" i="13"/>
  <c r="P173" i="13"/>
  <c r="P172" i="13"/>
  <c r="P170" i="13"/>
  <c r="P169" i="13"/>
  <c r="P168" i="13"/>
  <c r="P167" i="13"/>
  <c r="P166" i="13"/>
  <c r="P165" i="13"/>
  <c r="P164" i="13"/>
  <c r="P163" i="13"/>
  <c r="P162" i="13"/>
  <c r="P161" i="13"/>
  <c r="P160" i="13"/>
  <c r="P159" i="13"/>
  <c r="P158" i="13"/>
  <c r="P157" i="13"/>
  <c r="P156" i="13"/>
  <c r="P155" i="13"/>
  <c r="P154" i="13"/>
  <c r="P153" i="13"/>
  <c r="P152" i="13"/>
  <c r="P151" i="13"/>
  <c r="P150" i="13"/>
  <c r="P149" i="13"/>
  <c r="P148" i="13"/>
  <c r="P147" i="13"/>
  <c r="P146" i="13"/>
  <c r="P145" i="13"/>
  <c r="P144" i="13"/>
  <c r="P143" i="13"/>
  <c r="P142" i="13"/>
  <c r="P141" i="13"/>
  <c r="P140" i="13"/>
  <c r="P139" i="13"/>
  <c r="P138" i="13"/>
  <c r="P137" i="13"/>
  <c r="P136" i="13"/>
  <c r="P135" i="13"/>
  <c r="P134" i="13"/>
  <c r="P133" i="13"/>
  <c r="P132" i="13"/>
  <c r="P131" i="13"/>
  <c r="P130" i="13"/>
  <c r="P129" i="13"/>
  <c r="P128" i="13"/>
  <c r="P127" i="13"/>
  <c r="P126" i="13"/>
  <c r="P125" i="13"/>
  <c r="P124" i="13"/>
  <c r="P123" i="13"/>
  <c r="P122" i="13"/>
  <c r="P121" i="13"/>
  <c r="P120" i="13"/>
  <c r="P119" i="13"/>
  <c r="P118" i="13"/>
  <c r="P117" i="13"/>
  <c r="P116" i="13"/>
  <c r="P115" i="13"/>
  <c r="P114" i="13"/>
  <c r="P113" i="13"/>
  <c r="P112" i="13"/>
  <c r="P111" i="13"/>
  <c r="P110" i="13"/>
  <c r="P109" i="13"/>
  <c r="P108" i="13"/>
  <c r="P107" i="13"/>
  <c r="P106" i="13"/>
  <c r="P105" i="13"/>
  <c r="P104" i="13"/>
  <c r="P103" i="13"/>
  <c r="P102" i="13"/>
  <c r="P101" i="13"/>
  <c r="P100" i="13"/>
  <c r="P99" i="13"/>
  <c r="P98" i="13"/>
  <c r="P97" i="13"/>
  <c r="P96" i="13"/>
  <c r="P95" i="13"/>
  <c r="P94" i="13"/>
  <c r="P93" i="13"/>
  <c r="P92" i="13"/>
  <c r="P91" i="13"/>
  <c r="P90" i="13"/>
  <c r="P89" i="13"/>
  <c r="P88" i="13"/>
  <c r="P87" i="13"/>
  <c r="P86" i="13"/>
  <c r="P85" i="13"/>
  <c r="P84" i="13"/>
  <c r="P83" i="13"/>
  <c r="P82" i="13"/>
  <c r="P81" i="13"/>
  <c r="P80" i="13"/>
  <c r="P79" i="13"/>
  <c r="P78" i="13"/>
  <c r="P77" i="13"/>
  <c r="P76" i="13"/>
  <c r="P75" i="13"/>
  <c r="P74" i="13"/>
  <c r="P73" i="13"/>
  <c r="P72" i="13"/>
  <c r="P71" i="13"/>
  <c r="P70" i="13"/>
  <c r="P69" i="13"/>
  <c r="P68" i="13"/>
  <c r="P67" i="13"/>
  <c r="P66" i="13"/>
  <c r="P65" i="13"/>
  <c r="P64" i="13"/>
  <c r="P63" i="13"/>
  <c r="P62" i="13"/>
  <c r="P61" i="13"/>
  <c r="P60" i="13"/>
  <c r="P59" i="13"/>
  <c r="P58" i="13"/>
  <c r="P57" i="13"/>
  <c r="P56" i="13"/>
  <c r="P55" i="13"/>
  <c r="P54" i="13"/>
  <c r="P53" i="13"/>
  <c r="P52" i="13"/>
  <c r="P51" i="13"/>
  <c r="P50" i="13"/>
  <c r="P49" i="13"/>
  <c r="P48" i="13"/>
  <c r="P47" i="13"/>
  <c r="P46" i="13"/>
  <c r="P45" i="13"/>
  <c r="P44" i="13"/>
  <c r="P43" i="13"/>
  <c r="P42" i="13"/>
  <c r="P41" i="13"/>
  <c r="P40" i="13"/>
  <c r="P39" i="13"/>
  <c r="P38" i="13"/>
  <c r="P37" i="13"/>
  <c r="P36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F249" i="13"/>
  <c r="F240" i="13"/>
  <c r="F232" i="13"/>
  <c r="F176" i="13"/>
  <c r="F172" i="13"/>
  <c r="F152" i="13"/>
  <c r="E37" i="25"/>
  <c r="G37" i="25"/>
  <c r="L37" i="25"/>
  <c r="M37" i="25" s="1"/>
  <c r="P37" i="25"/>
  <c r="S37" i="25" s="1"/>
  <c r="T37" i="25" s="1"/>
  <c r="D28" i="25"/>
  <c r="E28" i="25" s="1"/>
  <c r="G28" i="25"/>
  <c r="H28" i="25" s="1"/>
  <c r="I28" i="25"/>
  <c r="G238" i="13" s="1"/>
  <c r="H238" i="13" s="1"/>
  <c r="L28" i="25"/>
  <c r="M28" i="25" s="1"/>
  <c r="P28" i="25"/>
  <c r="Q28" i="25" s="1"/>
  <c r="X28" i="25"/>
  <c r="E24" i="23"/>
  <c r="G24" i="23"/>
  <c r="H24" i="23" s="1"/>
  <c r="I24" i="23"/>
  <c r="G175" i="13" s="1"/>
  <c r="H175" i="13" s="1"/>
  <c r="L24" i="23"/>
  <c r="M24" i="23" s="1"/>
  <c r="X24" i="23"/>
  <c r="D32" i="22"/>
  <c r="E32" i="22" s="1"/>
  <c r="G32" i="22"/>
  <c r="H32" i="22" s="1"/>
  <c r="I32" i="22"/>
  <c r="D49" i="21"/>
  <c r="E49" i="21" s="1"/>
  <c r="G49" i="21"/>
  <c r="H49" i="21" s="1"/>
  <c r="I49" i="21"/>
  <c r="G142" i="13" s="1"/>
  <c r="H142" i="13" s="1"/>
  <c r="L49" i="21"/>
  <c r="M49" i="21" s="1"/>
  <c r="P49" i="21"/>
  <c r="Q49" i="21" s="1"/>
  <c r="X49" i="21"/>
  <c r="D35" i="19"/>
  <c r="E35" i="19" s="1"/>
  <c r="G35" i="19"/>
  <c r="H35" i="19" s="1"/>
  <c r="I35" i="19"/>
  <c r="J35" i="19" s="1"/>
  <c r="L35" i="19"/>
  <c r="M35" i="19" s="1"/>
  <c r="P35" i="19"/>
  <c r="Q35" i="19" s="1"/>
  <c r="I67" i="13" s="1"/>
  <c r="J67" i="13" s="1"/>
  <c r="X35" i="19"/>
  <c r="D33" i="19"/>
  <c r="E33" i="19" s="1"/>
  <c r="G33" i="19"/>
  <c r="H33" i="19" s="1"/>
  <c r="I33" i="19"/>
  <c r="G65" i="13" s="1"/>
  <c r="H65" i="13" s="1"/>
  <c r="L33" i="19"/>
  <c r="M33" i="19" s="1"/>
  <c r="P33" i="19"/>
  <c r="S33" i="19" s="1"/>
  <c r="K65" i="13" s="1"/>
  <c r="L65" i="13" s="1"/>
  <c r="X33" i="19"/>
  <c r="X49" i="25"/>
  <c r="X50" i="25"/>
  <c r="P49" i="25"/>
  <c r="S49" i="25" s="1"/>
  <c r="K259" i="13" s="1"/>
  <c r="P50" i="25"/>
  <c r="S50" i="25" s="1"/>
  <c r="T50" i="25" s="1"/>
  <c r="L49" i="25"/>
  <c r="M49" i="25" s="1"/>
  <c r="L50" i="25"/>
  <c r="M50" i="25" s="1"/>
  <c r="G49" i="25"/>
  <c r="H49" i="25" s="1"/>
  <c r="I49" i="25"/>
  <c r="J49" i="25" s="1"/>
  <c r="G50" i="25"/>
  <c r="H50" i="25" s="1"/>
  <c r="I50" i="25"/>
  <c r="J50" i="25" s="1"/>
  <c r="D49" i="25"/>
  <c r="E49" i="25" s="1"/>
  <c r="D50" i="25"/>
  <c r="E50" i="25" s="1"/>
  <c r="X50" i="19"/>
  <c r="P50" i="19"/>
  <c r="Q50" i="19" s="1"/>
  <c r="L50" i="19"/>
  <c r="M50" i="19" s="1"/>
  <c r="G50" i="19"/>
  <c r="H50" i="19" s="1"/>
  <c r="I50" i="19"/>
  <c r="J50" i="19" s="1"/>
  <c r="D50" i="19"/>
  <c r="E50" i="19" s="1"/>
  <c r="X50" i="8"/>
  <c r="P51" i="8"/>
  <c r="Q51" i="8" s="1"/>
  <c r="R51" i="8" s="1"/>
  <c r="X51" i="8"/>
  <c r="M50" i="8"/>
  <c r="L51" i="8"/>
  <c r="M51" i="8" s="1"/>
  <c r="I50" i="8"/>
  <c r="J50" i="8" s="1"/>
  <c r="I51" i="8"/>
  <c r="J51" i="8" s="1"/>
  <c r="G50" i="8"/>
  <c r="H50" i="8" s="1"/>
  <c r="G51" i="8"/>
  <c r="H51" i="8" s="1"/>
  <c r="D50" i="8"/>
  <c r="E50" i="8" s="1"/>
  <c r="D51" i="8"/>
  <c r="E51" i="8" s="1"/>
  <c r="E19" i="13"/>
  <c r="E18" i="13"/>
  <c r="E9" i="13"/>
  <c r="E8" i="13"/>
  <c r="E7" i="13"/>
  <c r="A1" i="29"/>
  <c r="A2" i="24" s="1"/>
  <c r="X21" i="25"/>
  <c r="X22" i="25"/>
  <c r="X23" i="25"/>
  <c r="X24" i="25"/>
  <c r="X25" i="25"/>
  <c r="X26" i="25"/>
  <c r="X27" i="25"/>
  <c r="X29" i="25"/>
  <c r="X30" i="25"/>
  <c r="X31" i="25"/>
  <c r="X32" i="25"/>
  <c r="X33" i="25"/>
  <c r="X34" i="25"/>
  <c r="X35" i="25"/>
  <c r="X38" i="25"/>
  <c r="X40" i="25"/>
  <c r="X41" i="25"/>
  <c r="X42" i="25"/>
  <c r="X44" i="25"/>
  <c r="X45" i="25"/>
  <c r="X46" i="25"/>
  <c r="X48" i="25"/>
  <c r="O18" i="25"/>
  <c r="N18" i="25"/>
  <c r="K18" i="25"/>
  <c r="F18" i="25"/>
  <c r="C18" i="25"/>
  <c r="O17" i="25"/>
  <c r="N17" i="25"/>
  <c r="K17" i="25"/>
  <c r="F17" i="25"/>
  <c r="C17" i="25"/>
  <c r="X36" i="25"/>
  <c r="X39" i="25"/>
  <c r="X43" i="25"/>
  <c r="X47" i="25"/>
  <c r="O8" i="25"/>
  <c r="N8" i="25"/>
  <c r="K8" i="25"/>
  <c r="F8" i="25"/>
  <c r="C8" i="25"/>
  <c r="O7" i="25"/>
  <c r="N7" i="25"/>
  <c r="K7" i="25"/>
  <c r="F7" i="25"/>
  <c r="C7" i="25"/>
  <c r="O6" i="25"/>
  <c r="N6" i="25"/>
  <c r="K6" i="25"/>
  <c r="F6" i="25"/>
  <c r="C6" i="25"/>
  <c r="X22" i="24"/>
  <c r="X23" i="24"/>
  <c r="X25" i="24"/>
  <c r="X27" i="24"/>
  <c r="X29" i="24"/>
  <c r="X30" i="24"/>
  <c r="X33" i="24"/>
  <c r="X34" i="24"/>
  <c r="X35" i="24"/>
  <c r="X37" i="24"/>
  <c r="X38" i="24"/>
  <c r="X39" i="24"/>
  <c r="X41" i="24"/>
  <c r="X43" i="24"/>
  <c r="X45" i="24"/>
  <c r="X46" i="24"/>
  <c r="X49" i="24"/>
  <c r="O18" i="24"/>
  <c r="N18" i="24"/>
  <c r="K18" i="24"/>
  <c r="F18" i="24"/>
  <c r="C18" i="24"/>
  <c r="O17" i="24"/>
  <c r="N17" i="24"/>
  <c r="K17" i="24"/>
  <c r="F17" i="24"/>
  <c r="C17" i="24"/>
  <c r="X24" i="24"/>
  <c r="X26" i="24"/>
  <c r="X28" i="24"/>
  <c r="X31" i="24"/>
  <c r="X32" i="24"/>
  <c r="X36" i="24"/>
  <c r="X40" i="24"/>
  <c r="X42" i="24"/>
  <c r="X44" i="24"/>
  <c r="X47" i="24"/>
  <c r="X48" i="24"/>
  <c r="O8" i="24"/>
  <c r="N8" i="24"/>
  <c r="K8" i="24"/>
  <c r="F8" i="24"/>
  <c r="C8" i="24"/>
  <c r="O7" i="24"/>
  <c r="N7" i="24"/>
  <c r="K7" i="24"/>
  <c r="F7" i="24"/>
  <c r="C7" i="24"/>
  <c r="O6" i="24"/>
  <c r="N6" i="24"/>
  <c r="K6" i="24"/>
  <c r="F6" i="24"/>
  <c r="C6" i="24"/>
  <c r="X21" i="23"/>
  <c r="X23" i="23"/>
  <c r="X25" i="23"/>
  <c r="X26" i="23"/>
  <c r="X27" i="23"/>
  <c r="X28" i="23"/>
  <c r="X29" i="23"/>
  <c r="X30" i="23"/>
  <c r="X33" i="23"/>
  <c r="X34" i="23"/>
  <c r="X37" i="23"/>
  <c r="X38" i="23"/>
  <c r="X39" i="23"/>
  <c r="X40" i="23"/>
  <c r="X41" i="23"/>
  <c r="X42" i="23"/>
  <c r="X43" i="23"/>
  <c r="X44" i="23"/>
  <c r="X45" i="23"/>
  <c r="X46" i="23"/>
  <c r="X47" i="23"/>
  <c r="X48" i="23"/>
  <c r="X49" i="23"/>
  <c r="X50" i="23"/>
  <c r="N18" i="23"/>
  <c r="K18" i="23"/>
  <c r="F18" i="23"/>
  <c r="C18" i="23"/>
  <c r="N17" i="23"/>
  <c r="K17" i="23"/>
  <c r="F17" i="23"/>
  <c r="C17" i="23"/>
  <c r="X31" i="23"/>
  <c r="X32" i="23"/>
  <c r="X35" i="23"/>
  <c r="X36" i="23"/>
  <c r="N8" i="23"/>
  <c r="K8" i="23"/>
  <c r="F8" i="23"/>
  <c r="C8" i="23"/>
  <c r="N7" i="23"/>
  <c r="K7" i="23"/>
  <c r="F7" i="23"/>
  <c r="C7" i="23"/>
  <c r="N6" i="23"/>
  <c r="K6" i="23"/>
  <c r="F6" i="23"/>
  <c r="C6" i="23"/>
  <c r="O18" i="22"/>
  <c r="N18" i="22"/>
  <c r="K18" i="22"/>
  <c r="F18" i="22"/>
  <c r="C18" i="22"/>
  <c r="O17" i="22"/>
  <c r="N17" i="22"/>
  <c r="K17" i="22"/>
  <c r="F17" i="22"/>
  <c r="C17" i="22"/>
  <c r="O8" i="22"/>
  <c r="N8" i="22"/>
  <c r="K8" i="22"/>
  <c r="F8" i="22"/>
  <c r="C8" i="22"/>
  <c r="O7" i="22"/>
  <c r="N7" i="22"/>
  <c r="K7" i="22"/>
  <c r="F7" i="22"/>
  <c r="C7" i="22"/>
  <c r="O6" i="22"/>
  <c r="N6" i="22"/>
  <c r="K6" i="22"/>
  <c r="F6" i="22"/>
  <c r="C6" i="22"/>
  <c r="X22" i="21"/>
  <c r="X24" i="21"/>
  <c r="X25" i="21"/>
  <c r="X28" i="21"/>
  <c r="X29" i="21"/>
  <c r="X30" i="21"/>
  <c r="X33" i="21"/>
  <c r="X34" i="21"/>
  <c r="X35" i="21"/>
  <c r="X36" i="21"/>
  <c r="X37" i="21"/>
  <c r="X38" i="21"/>
  <c r="X39" i="21"/>
  <c r="X40" i="21"/>
  <c r="X41" i="21"/>
  <c r="X42" i="21"/>
  <c r="X43" i="21"/>
  <c r="X45" i="21"/>
  <c r="O18" i="21"/>
  <c r="N18" i="21"/>
  <c r="K18" i="21"/>
  <c r="F18" i="21"/>
  <c r="C18" i="21"/>
  <c r="O17" i="21"/>
  <c r="N17" i="21"/>
  <c r="K17" i="21"/>
  <c r="F17" i="21"/>
  <c r="C17" i="21"/>
  <c r="X23" i="21"/>
  <c r="X26" i="21"/>
  <c r="X27" i="21"/>
  <c r="X31" i="21"/>
  <c r="X32" i="21"/>
  <c r="X44" i="21"/>
  <c r="X46" i="21"/>
  <c r="X47" i="21"/>
  <c r="X48" i="21"/>
  <c r="O8" i="21"/>
  <c r="N8" i="21"/>
  <c r="K8" i="21"/>
  <c r="F8" i="21"/>
  <c r="C8" i="21"/>
  <c r="O7" i="21"/>
  <c r="N7" i="21"/>
  <c r="K7" i="21"/>
  <c r="F7" i="21"/>
  <c r="C7" i="21"/>
  <c r="O6" i="21"/>
  <c r="N6" i="21"/>
  <c r="K6" i="21"/>
  <c r="F6" i="21"/>
  <c r="C6" i="21"/>
  <c r="X24" i="20"/>
  <c r="X25" i="20"/>
  <c r="X26" i="20"/>
  <c r="X27" i="20"/>
  <c r="X28" i="20"/>
  <c r="X29" i="20"/>
  <c r="X30" i="20"/>
  <c r="X31" i="20"/>
  <c r="X33" i="20"/>
  <c r="X34" i="20"/>
  <c r="X35" i="20"/>
  <c r="X39" i="20"/>
  <c r="X41" i="20"/>
  <c r="X42" i="20"/>
  <c r="X43" i="20"/>
  <c r="X45" i="20"/>
  <c r="X46" i="20"/>
  <c r="X47" i="20"/>
  <c r="X48" i="20"/>
  <c r="X49" i="20"/>
  <c r="X50" i="20"/>
  <c r="X51" i="20"/>
  <c r="O18" i="20"/>
  <c r="N18" i="20"/>
  <c r="K18" i="20"/>
  <c r="F18" i="20"/>
  <c r="C18" i="20"/>
  <c r="O17" i="20"/>
  <c r="N17" i="20"/>
  <c r="K17" i="20"/>
  <c r="F17" i="20"/>
  <c r="C17" i="20"/>
  <c r="X21" i="20"/>
  <c r="X32" i="20"/>
  <c r="X36" i="20"/>
  <c r="X37" i="20"/>
  <c r="X38" i="20"/>
  <c r="X40" i="20"/>
  <c r="X44" i="20"/>
  <c r="O8" i="20"/>
  <c r="N8" i="20"/>
  <c r="K8" i="20"/>
  <c r="F8" i="20"/>
  <c r="C8" i="20"/>
  <c r="O7" i="20"/>
  <c r="N7" i="20"/>
  <c r="K7" i="20"/>
  <c r="F7" i="20"/>
  <c r="C7" i="20"/>
  <c r="O6" i="20"/>
  <c r="N6" i="20"/>
  <c r="K6" i="20"/>
  <c r="F6" i="20"/>
  <c r="C6" i="20"/>
  <c r="X23" i="19"/>
  <c r="X24" i="19"/>
  <c r="X25" i="19"/>
  <c r="X27" i="19"/>
  <c r="X28" i="19"/>
  <c r="X29" i="19"/>
  <c r="X31" i="19"/>
  <c r="X32" i="19"/>
  <c r="X36" i="19"/>
  <c r="X37" i="19"/>
  <c r="X38" i="19"/>
  <c r="X39" i="19"/>
  <c r="X41" i="19"/>
  <c r="X42" i="19"/>
  <c r="X43" i="19"/>
  <c r="X44" i="19"/>
  <c r="X45" i="19"/>
  <c r="X46" i="19"/>
  <c r="X47" i="19"/>
  <c r="X48" i="19"/>
  <c r="X49" i="19"/>
  <c r="O18" i="19"/>
  <c r="N18" i="19"/>
  <c r="K18" i="19"/>
  <c r="F18" i="19"/>
  <c r="C18" i="19"/>
  <c r="O17" i="19"/>
  <c r="N17" i="19"/>
  <c r="K17" i="19"/>
  <c r="F17" i="19"/>
  <c r="C17" i="19"/>
  <c r="X22" i="19"/>
  <c r="X26" i="19"/>
  <c r="X30" i="19"/>
  <c r="X34" i="19"/>
  <c r="X40" i="19"/>
  <c r="O8" i="19"/>
  <c r="N8" i="19"/>
  <c r="K8" i="19"/>
  <c r="F8" i="19"/>
  <c r="C8" i="19"/>
  <c r="O7" i="19"/>
  <c r="N7" i="19"/>
  <c r="K7" i="19"/>
  <c r="F7" i="19"/>
  <c r="C7" i="19"/>
  <c r="O6" i="19"/>
  <c r="N6" i="19"/>
  <c r="K6" i="19"/>
  <c r="F6" i="19"/>
  <c r="C6" i="19"/>
  <c r="X21" i="8"/>
  <c r="X22" i="8"/>
  <c r="X24" i="8"/>
  <c r="X25" i="8"/>
  <c r="X26" i="8"/>
  <c r="X27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5" i="8"/>
  <c r="X46" i="8"/>
  <c r="X47" i="8"/>
  <c r="X49" i="8"/>
  <c r="X28" i="8"/>
  <c r="X44" i="8"/>
  <c r="X48" i="8"/>
  <c r="O18" i="8"/>
  <c r="O17" i="8"/>
  <c r="O8" i="8"/>
  <c r="O7" i="8"/>
  <c r="O6" i="8"/>
  <c r="N18" i="8"/>
  <c r="N17" i="8"/>
  <c r="N8" i="8"/>
  <c r="N7" i="8"/>
  <c r="N6" i="8"/>
  <c r="K18" i="8"/>
  <c r="K17" i="8"/>
  <c r="K8" i="8"/>
  <c r="K7" i="8"/>
  <c r="K6" i="8"/>
  <c r="F18" i="8"/>
  <c r="F17" i="8"/>
  <c r="F8" i="8"/>
  <c r="F7" i="8"/>
  <c r="F6" i="8"/>
  <c r="C18" i="8"/>
  <c r="C17" i="8"/>
  <c r="C8" i="8"/>
  <c r="C7" i="8"/>
  <c r="C6" i="8"/>
  <c r="B5" i="25"/>
  <c r="B5" i="24"/>
  <c r="B5" i="23"/>
  <c r="B5" i="22"/>
  <c r="B5" i="21"/>
  <c r="B5" i="19"/>
  <c r="B5" i="20"/>
  <c r="B5" i="8"/>
  <c r="X3" i="25"/>
  <c r="X3" i="24"/>
  <c r="X3" i="23"/>
  <c r="X3" i="22"/>
  <c r="X3" i="21"/>
  <c r="X3" i="20"/>
  <c r="X3" i="19"/>
  <c r="X3" i="8"/>
  <c r="G21" i="19"/>
  <c r="H21" i="19" s="1"/>
  <c r="P21" i="25"/>
  <c r="Q21" i="25" s="1"/>
  <c r="I231" i="13" s="1"/>
  <c r="P22" i="25"/>
  <c r="Q22" i="25" s="1"/>
  <c r="R22" i="25" s="1"/>
  <c r="P23" i="25"/>
  <c r="S23" i="25" s="1"/>
  <c r="T23" i="25" s="1"/>
  <c r="P24" i="25"/>
  <c r="Q24" i="25" s="1"/>
  <c r="P25" i="25"/>
  <c r="Q25" i="25" s="1"/>
  <c r="R25" i="25" s="1"/>
  <c r="P26" i="25"/>
  <c r="Q26" i="25" s="1"/>
  <c r="R26" i="25" s="1"/>
  <c r="P27" i="25"/>
  <c r="P29" i="25"/>
  <c r="Q29" i="25" s="1"/>
  <c r="P30" i="25"/>
  <c r="Q30" i="25" s="1"/>
  <c r="R30" i="25" s="1"/>
  <c r="P31" i="25"/>
  <c r="Q31" i="25" s="1"/>
  <c r="R31" i="25" s="1"/>
  <c r="P32" i="25"/>
  <c r="Q32" i="25" s="1"/>
  <c r="P33" i="25"/>
  <c r="P34" i="25"/>
  <c r="Q34" i="25" s="1"/>
  <c r="R34" i="25" s="1"/>
  <c r="P35" i="25"/>
  <c r="Q35" i="25" s="1"/>
  <c r="R35" i="25" s="1"/>
  <c r="P36" i="25"/>
  <c r="P38" i="25"/>
  <c r="P39" i="25"/>
  <c r="Q39" i="25" s="1"/>
  <c r="P40" i="25"/>
  <c r="Q40" i="25" s="1"/>
  <c r="R40" i="25" s="1"/>
  <c r="P41" i="25"/>
  <c r="P42" i="25"/>
  <c r="P43" i="25"/>
  <c r="Q43" i="25" s="1"/>
  <c r="R43" i="25" s="1"/>
  <c r="P44" i="25"/>
  <c r="Q44" i="25" s="1"/>
  <c r="R44" i="25" s="1"/>
  <c r="P45" i="25"/>
  <c r="Q45" i="25" s="1"/>
  <c r="P46" i="25"/>
  <c r="Q46" i="25" s="1"/>
  <c r="P47" i="25"/>
  <c r="Q47" i="25" s="1"/>
  <c r="R47" i="25" s="1"/>
  <c r="P48" i="25"/>
  <c r="Q48" i="25" s="1"/>
  <c r="R48" i="25" s="1"/>
  <c r="P21" i="8"/>
  <c r="P22" i="8"/>
  <c r="Q22" i="8" s="1"/>
  <c r="I23" i="13" s="1"/>
  <c r="J23" i="13" s="1"/>
  <c r="P23" i="8"/>
  <c r="P25" i="8"/>
  <c r="P26" i="8"/>
  <c r="P27" i="8"/>
  <c r="P28" i="8"/>
  <c r="Q28" i="8" s="1"/>
  <c r="P29" i="8"/>
  <c r="Q29" i="8" s="1"/>
  <c r="P30" i="8"/>
  <c r="Q30" i="8" s="1"/>
  <c r="R30" i="8" s="1"/>
  <c r="P31" i="8"/>
  <c r="P32" i="8"/>
  <c r="Q32" i="8" s="1"/>
  <c r="R32" i="8" s="1"/>
  <c r="P33" i="8"/>
  <c r="P34" i="8"/>
  <c r="Q34" i="8" s="1"/>
  <c r="R34" i="8" s="1"/>
  <c r="P35" i="8"/>
  <c r="P36" i="8"/>
  <c r="Q36" i="8" s="1"/>
  <c r="R36" i="8" s="1"/>
  <c r="P37" i="8"/>
  <c r="P38" i="8"/>
  <c r="P39" i="8"/>
  <c r="P40" i="8"/>
  <c r="Q40" i="8" s="1"/>
  <c r="P41" i="8"/>
  <c r="P42" i="8"/>
  <c r="Q42" i="8" s="1"/>
  <c r="R42" i="8" s="1"/>
  <c r="P43" i="8"/>
  <c r="P44" i="8"/>
  <c r="Q44" i="8" s="1"/>
  <c r="P45" i="8"/>
  <c r="P46" i="8"/>
  <c r="Q46" i="8" s="1"/>
  <c r="R46" i="8" s="1"/>
  <c r="P47" i="8"/>
  <c r="P48" i="8"/>
  <c r="Q48" i="8" s="1"/>
  <c r="P49" i="8"/>
  <c r="P21" i="19"/>
  <c r="Q21" i="19" s="1"/>
  <c r="I53" i="13" s="1"/>
  <c r="J53" i="13" s="1"/>
  <c r="P22" i="19"/>
  <c r="Q22" i="19" s="1"/>
  <c r="I54" i="13" s="1"/>
  <c r="P23" i="19"/>
  <c r="P24" i="19"/>
  <c r="P25" i="19"/>
  <c r="Q25" i="19" s="1"/>
  <c r="P26" i="19"/>
  <c r="Q26" i="19" s="1"/>
  <c r="I58" i="13" s="1"/>
  <c r="P27" i="19"/>
  <c r="Q27" i="19" s="1"/>
  <c r="R27" i="19" s="1"/>
  <c r="P28" i="19"/>
  <c r="P29" i="19"/>
  <c r="Q29" i="19" s="1"/>
  <c r="P30" i="19"/>
  <c r="P31" i="19"/>
  <c r="P32" i="19"/>
  <c r="P34" i="19"/>
  <c r="Q34" i="19" s="1"/>
  <c r="R34" i="19" s="1"/>
  <c r="P36" i="19"/>
  <c r="Q36" i="19" s="1"/>
  <c r="P37" i="19"/>
  <c r="S37" i="19" s="1"/>
  <c r="P38" i="19"/>
  <c r="Q38" i="19" s="1"/>
  <c r="R38" i="19" s="1"/>
  <c r="P39" i="19"/>
  <c r="Q39" i="19" s="1"/>
  <c r="R39" i="19" s="1"/>
  <c r="P40" i="19"/>
  <c r="P41" i="19"/>
  <c r="P42" i="19"/>
  <c r="Q42" i="19" s="1"/>
  <c r="R42" i="19" s="1"/>
  <c r="P43" i="19"/>
  <c r="Q43" i="19" s="1"/>
  <c r="R43" i="19" s="1"/>
  <c r="P44" i="19"/>
  <c r="P45" i="19"/>
  <c r="P46" i="19"/>
  <c r="Q46" i="19" s="1"/>
  <c r="R46" i="19" s="1"/>
  <c r="P47" i="19"/>
  <c r="Q47" i="19" s="1"/>
  <c r="R47" i="19" s="1"/>
  <c r="P48" i="19"/>
  <c r="P49" i="19"/>
  <c r="P21" i="20"/>
  <c r="Q21" i="20" s="1"/>
  <c r="P22" i="20"/>
  <c r="Q22" i="20" s="1"/>
  <c r="R22" i="20" s="1"/>
  <c r="P23" i="20"/>
  <c r="P24" i="20"/>
  <c r="P25" i="20"/>
  <c r="Q25" i="20" s="1"/>
  <c r="P26" i="20"/>
  <c r="Q26" i="20" s="1"/>
  <c r="R26" i="20" s="1"/>
  <c r="P27" i="20"/>
  <c r="P28" i="20"/>
  <c r="Q28" i="20" s="1"/>
  <c r="P29" i="20"/>
  <c r="Q29" i="20" s="1"/>
  <c r="P30" i="20"/>
  <c r="Q30" i="20" s="1"/>
  <c r="R30" i="20" s="1"/>
  <c r="P31" i="20"/>
  <c r="Q31" i="20" s="1"/>
  <c r="R31" i="20" s="1"/>
  <c r="P32" i="20"/>
  <c r="P33" i="20"/>
  <c r="P34" i="20"/>
  <c r="Q34" i="20" s="1"/>
  <c r="R34" i="20" s="1"/>
  <c r="P35" i="20"/>
  <c r="P36" i="20"/>
  <c r="Q36" i="20" s="1"/>
  <c r="P37" i="20"/>
  <c r="P38" i="20"/>
  <c r="Q38" i="20" s="1"/>
  <c r="R38" i="20" s="1"/>
  <c r="P39" i="20"/>
  <c r="P40" i="20"/>
  <c r="P41" i="20"/>
  <c r="P42" i="20"/>
  <c r="Q42" i="20" s="1"/>
  <c r="R42" i="20" s="1"/>
  <c r="P43" i="20"/>
  <c r="P44" i="20"/>
  <c r="Q44" i="20" s="1"/>
  <c r="P45" i="20"/>
  <c r="Q45" i="20" s="1"/>
  <c r="P46" i="20"/>
  <c r="Q46" i="20" s="1"/>
  <c r="R46" i="20" s="1"/>
  <c r="P47" i="20"/>
  <c r="Q47" i="20" s="1"/>
  <c r="R47" i="20" s="1"/>
  <c r="P48" i="20"/>
  <c r="Q48" i="20" s="1"/>
  <c r="R48" i="20" s="1"/>
  <c r="P49" i="20"/>
  <c r="Q49" i="20" s="1"/>
  <c r="P50" i="20"/>
  <c r="Q50" i="20" s="1"/>
  <c r="R50" i="20" s="1"/>
  <c r="P51" i="20"/>
  <c r="P21" i="21"/>
  <c r="S21" i="21" s="1"/>
  <c r="P22" i="21"/>
  <c r="Q22" i="21" s="1"/>
  <c r="R22" i="21" s="1"/>
  <c r="P23" i="21"/>
  <c r="Q23" i="21" s="1"/>
  <c r="P24" i="21"/>
  <c r="P25" i="21"/>
  <c r="P26" i="21"/>
  <c r="Q26" i="21" s="1"/>
  <c r="R26" i="21" s="1"/>
  <c r="P27" i="21"/>
  <c r="Q27" i="21" s="1"/>
  <c r="P28" i="21"/>
  <c r="P29" i="21"/>
  <c r="P30" i="21"/>
  <c r="Q30" i="21" s="1"/>
  <c r="P31" i="21"/>
  <c r="Q31" i="21" s="1"/>
  <c r="P32" i="21"/>
  <c r="P33" i="21"/>
  <c r="P34" i="21"/>
  <c r="Q34" i="21" s="1"/>
  <c r="R34" i="21" s="1"/>
  <c r="P35" i="21"/>
  <c r="Q35" i="21" s="1"/>
  <c r="R35" i="21" s="1"/>
  <c r="P36" i="21"/>
  <c r="P37" i="21"/>
  <c r="Q37" i="21" s="1"/>
  <c r="R37" i="21" s="1"/>
  <c r="P38" i="21"/>
  <c r="Q38" i="21" s="1"/>
  <c r="R38" i="21" s="1"/>
  <c r="P39" i="21"/>
  <c r="Q39" i="21" s="1"/>
  <c r="P40" i="21"/>
  <c r="P41" i="21"/>
  <c r="P42" i="21"/>
  <c r="S42" i="21" s="1"/>
  <c r="P43" i="21"/>
  <c r="P44" i="21"/>
  <c r="Q44" i="21" s="1"/>
  <c r="R44" i="21" s="1"/>
  <c r="P45" i="21"/>
  <c r="Q45" i="21" s="1"/>
  <c r="R45" i="21" s="1"/>
  <c r="P46" i="21"/>
  <c r="Q46" i="21" s="1"/>
  <c r="P47" i="21"/>
  <c r="Q47" i="21" s="1"/>
  <c r="P48" i="21"/>
  <c r="K143" i="13"/>
  <c r="L143" i="13" s="1"/>
  <c r="Q21" i="23"/>
  <c r="Q22" i="23"/>
  <c r="P21" i="24"/>
  <c r="P22" i="24"/>
  <c r="Q22" i="24" s="1"/>
  <c r="P23" i="24"/>
  <c r="Q23" i="24" s="1"/>
  <c r="R23" i="24" s="1"/>
  <c r="P24" i="24"/>
  <c r="Q24" i="24" s="1"/>
  <c r="R24" i="24" s="1"/>
  <c r="P25" i="24"/>
  <c r="P26" i="24"/>
  <c r="Q26" i="24" s="1"/>
  <c r="P27" i="24"/>
  <c r="Q27" i="24" s="1"/>
  <c r="R27" i="24" s="1"/>
  <c r="P28" i="24"/>
  <c r="Q28" i="24" s="1"/>
  <c r="R28" i="24" s="1"/>
  <c r="P29" i="24"/>
  <c r="Q29" i="24" s="1"/>
  <c r="R29" i="24" s="1"/>
  <c r="P30" i="24"/>
  <c r="P31" i="24"/>
  <c r="Q31" i="24" s="1"/>
  <c r="P32" i="24"/>
  <c r="Q32" i="24" s="1"/>
  <c r="R32" i="24" s="1"/>
  <c r="P33" i="24"/>
  <c r="P34" i="24"/>
  <c r="P35" i="24"/>
  <c r="P36" i="24"/>
  <c r="Q36" i="24" s="1"/>
  <c r="R36" i="24" s="1"/>
  <c r="P37" i="24"/>
  <c r="Q37" i="24" s="1"/>
  <c r="R37" i="24" s="1"/>
  <c r="P38" i="24"/>
  <c r="Q38" i="24" s="1"/>
  <c r="P39" i="24"/>
  <c r="Q39" i="24" s="1"/>
  <c r="P40" i="24"/>
  <c r="Q40" i="24" s="1"/>
  <c r="R40" i="24" s="1"/>
  <c r="P41" i="24"/>
  <c r="P42" i="24"/>
  <c r="Q42" i="24" s="1"/>
  <c r="P43" i="24"/>
  <c r="Q43" i="24" s="1"/>
  <c r="R43" i="24" s="1"/>
  <c r="P44" i="24"/>
  <c r="Q44" i="24" s="1"/>
  <c r="R44" i="24" s="1"/>
  <c r="P45" i="24"/>
  <c r="P46" i="24"/>
  <c r="Q46" i="24" s="1"/>
  <c r="P47" i="24"/>
  <c r="Q47" i="24" s="1"/>
  <c r="P48" i="24"/>
  <c r="Q48" i="24" s="1"/>
  <c r="R48" i="24" s="1"/>
  <c r="P49" i="24"/>
  <c r="I21" i="8"/>
  <c r="J21" i="8" s="1"/>
  <c r="I22" i="8"/>
  <c r="G23" i="13" s="1"/>
  <c r="H23" i="13" s="1"/>
  <c r="I23" i="8"/>
  <c r="G24" i="13" s="1"/>
  <c r="H24" i="13" s="1"/>
  <c r="I24" i="8"/>
  <c r="I25" i="8"/>
  <c r="G26" i="13" s="1"/>
  <c r="H26" i="13" s="1"/>
  <c r="I26" i="8"/>
  <c r="G27" i="13" s="1"/>
  <c r="H27" i="13" s="1"/>
  <c r="I27" i="8"/>
  <c r="G28" i="13" s="1"/>
  <c r="H28" i="13" s="1"/>
  <c r="I28" i="8"/>
  <c r="G29" i="13" s="1"/>
  <c r="H29" i="13" s="1"/>
  <c r="I29" i="8"/>
  <c r="G30" i="13" s="1"/>
  <c r="H30" i="13" s="1"/>
  <c r="I30" i="8"/>
  <c r="G31" i="13" s="1"/>
  <c r="H31" i="13" s="1"/>
  <c r="I31" i="8"/>
  <c r="G32" i="13" s="1"/>
  <c r="H32" i="13" s="1"/>
  <c r="I32" i="8"/>
  <c r="G33" i="13" s="1"/>
  <c r="H33" i="13" s="1"/>
  <c r="I33" i="8"/>
  <c r="G34" i="13" s="1"/>
  <c r="H34" i="13" s="1"/>
  <c r="I34" i="8"/>
  <c r="G35" i="13" s="1"/>
  <c r="H35" i="13" s="1"/>
  <c r="I35" i="8"/>
  <c r="G36" i="13" s="1"/>
  <c r="H36" i="13" s="1"/>
  <c r="I36" i="8"/>
  <c r="G37" i="13" s="1"/>
  <c r="H37" i="13" s="1"/>
  <c r="I37" i="8"/>
  <c r="G38" i="13" s="1"/>
  <c r="H38" i="13" s="1"/>
  <c r="I38" i="8"/>
  <c r="G39" i="13" s="1"/>
  <c r="H39" i="13" s="1"/>
  <c r="I39" i="8"/>
  <c r="G40" i="13" s="1"/>
  <c r="H40" i="13" s="1"/>
  <c r="I40" i="8"/>
  <c r="G41" i="13" s="1"/>
  <c r="H41" i="13" s="1"/>
  <c r="I41" i="8"/>
  <c r="G42" i="13" s="1"/>
  <c r="H42" i="13" s="1"/>
  <c r="I42" i="8"/>
  <c r="G43" i="13" s="1"/>
  <c r="H43" i="13" s="1"/>
  <c r="I43" i="8"/>
  <c r="I44" i="8"/>
  <c r="G45" i="13" s="1"/>
  <c r="H45" i="13" s="1"/>
  <c r="I45" i="8"/>
  <c r="G46" i="13" s="1"/>
  <c r="H46" i="13" s="1"/>
  <c r="I46" i="8"/>
  <c r="I47" i="8"/>
  <c r="G48" i="13" s="1"/>
  <c r="H48" i="13" s="1"/>
  <c r="I48" i="8"/>
  <c r="G49" i="13" s="1"/>
  <c r="H49" i="13" s="1"/>
  <c r="I49" i="8"/>
  <c r="G50" i="13" s="1"/>
  <c r="H50" i="13" s="1"/>
  <c r="I21" i="19"/>
  <c r="G53" i="13" s="1"/>
  <c r="H53" i="13" s="1"/>
  <c r="I22" i="19"/>
  <c r="I23" i="19"/>
  <c r="G55" i="13" s="1"/>
  <c r="H55" i="13" s="1"/>
  <c r="I24" i="19"/>
  <c r="G56" i="13" s="1"/>
  <c r="H56" i="13" s="1"/>
  <c r="I25" i="19"/>
  <c r="G57" i="13" s="1"/>
  <c r="H57" i="13" s="1"/>
  <c r="I26" i="19"/>
  <c r="G58" i="13" s="1"/>
  <c r="H58" i="13" s="1"/>
  <c r="I27" i="19"/>
  <c r="G59" i="13" s="1"/>
  <c r="H59" i="13" s="1"/>
  <c r="I28" i="19"/>
  <c r="G60" i="13" s="1"/>
  <c r="H60" i="13" s="1"/>
  <c r="I29" i="19"/>
  <c r="G61" i="13" s="1"/>
  <c r="H61" i="13" s="1"/>
  <c r="I30" i="19"/>
  <c r="I31" i="19"/>
  <c r="G63" i="13" s="1"/>
  <c r="H63" i="13" s="1"/>
  <c r="I32" i="19"/>
  <c r="I34" i="19"/>
  <c r="G66" i="13" s="1"/>
  <c r="H66" i="13" s="1"/>
  <c r="S34" i="19"/>
  <c r="K66" i="13" s="1"/>
  <c r="L66" i="13" s="1"/>
  <c r="I36" i="19"/>
  <c r="J36" i="19" s="1"/>
  <c r="I37" i="19"/>
  <c r="G69" i="13" s="1"/>
  <c r="H69" i="13" s="1"/>
  <c r="I38" i="19"/>
  <c r="J38" i="19" s="1"/>
  <c r="I39" i="19"/>
  <c r="I40" i="19"/>
  <c r="J40" i="19" s="1"/>
  <c r="I41" i="19"/>
  <c r="I42" i="19"/>
  <c r="J42" i="19" s="1"/>
  <c r="I43" i="19"/>
  <c r="G75" i="13" s="1"/>
  <c r="H75" i="13" s="1"/>
  <c r="I44" i="19"/>
  <c r="J44" i="19" s="1"/>
  <c r="I45" i="19"/>
  <c r="G77" i="13" s="1"/>
  <c r="H77" i="13" s="1"/>
  <c r="I46" i="19"/>
  <c r="J46" i="19" s="1"/>
  <c r="I47" i="19"/>
  <c r="G79" i="13" s="1"/>
  <c r="H79" i="13" s="1"/>
  <c r="I48" i="19"/>
  <c r="J48" i="19" s="1"/>
  <c r="I49" i="19"/>
  <c r="G81" i="13" s="1"/>
  <c r="H81" i="13" s="1"/>
  <c r="I21" i="20"/>
  <c r="G83" i="13" s="1"/>
  <c r="H83" i="13" s="1"/>
  <c r="I22" i="20"/>
  <c r="G84" i="13" s="1"/>
  <c r="H84" i="13" s="1"/>
  <c r="I23" i="20"/>
  <c r="J23" i="20" s="1"/>
  <c r="I24" i="20"/>
  <c r="G86" i="13" s="1"/>
  <c r="H86" i="13" s="1"/>
  <c r="I25" i="20"/>
  <c r="J25" i="20" s="1"/>
  <c r="I26" i="20"/>
  <c r="I27" i="20"/>
  <c r="J27" i="20" s="1"/>
  <c r="I28" i="20"/>
  <c r="G90" i="13" s="1"/>
  <c r="H90" i="13" s="1"/>
  <c r="I29" i="20"/>
  <c r="J29" i="20" s="1"/>
  <c r="I30" i="20"/>
  <c r="I31" i="20"/>
  <c r="G93" i="13" s="1"/>
  <c r="H93" i="13" s="1"/>
  <c r="I32" i="20"/>
  <c r="G94" i="13" s="1"/>
  <c r="H94" i="13" s="1"/>
  <c r="I33" i="20"/>
  <c r="J33" i="20" s="1"/>
  <c r="I34" i="20"/>
  <c r="I35" i="20"/>
  <c r="J35" i="20" s="1"/>
  <c r="I36" i="20"/>
  <c r="G98" i="13" s="1"/>
  <c r="H98" i="13" s="1"/>
  <c r="I37" i="20"/>
  <c r="J37" i="20" s="1"/>
  <c r="I38" i="20"/>
  <c r="I39" i="20"/>
  <c r="I40" i="20"/>
  <c r="G102" i="13" s="1"/>
  <c r="H102" i="13" s="1"/>
  <c r="I41" i="20"/>
  <c r="J41" i="20" s="1"/>
  <c r="I42" i="20"/>
  <c r="G104" i="13" s="1"/>
  <c r="H104" i="13" s="1"/>
  <c r="I43" i="20"/>
  <c r="I44" i="20"/>
  <c r="J44" i="20" s="1"/>
  <c r="I45" i="20"/>
  <c r="J45" i="20" s="1"/>
  <c r="I46" i="20"/>
  <c r="G108" i="13" s="1"/>
  <c r="H108" i="13" s="1"/>
  <c r="I47" i="20"/>
  <c r="G109" i="13" s="1"/>
  <c r="H109" i="13" s="1"/>
  <c r="I48" i="20"/>
  <c r="J48" i="20" s="1"/>
  <c r="I49" i="20"/>
  <c r="J49" i="20" s="1"/>
  <c r="I50" i="20"/>
  <c r="G112" i="13" s="1"/>
  <c r="H112" i="13" s="1"/>
  <c r="I51" i="20"/>
  <c r="G113" i="13" s="1"/>
  <c r="H113" i="13" s="1"/>
  <c r="I21" i="21"/>
  <c r="J21" i="21" s="1"/>
  <c r="I22" i="21"/>
  <c r="J22" i="21" s="1"/>
  <c r="I23" i="21"/>
  <c r="G116" i="13" s="1"/>
  <c r="H116" i="13" s="1"/>
  <c r="I24" i="21"/>
  <c r="G117" i="13" s="1"/>
  <c r="H117" i="13" s="1"/>
  <c r="I25" i="21"/>
  <c r="G118" i="13" s="1"/>
  <c r="H118" i="13" s="1"/>
  <c r="I26" i="21"/>
  <c r="G119" i="13" s="1"/>
  <c r="H119" i="13" s="1"/>
  <c r="I27" i="21"/>
  <c r="G120" i="13" s="1"/>
  <c r="H120" i="13" s="1"/>
  <c r="I28" i="21"/>
  <c r="I29" i="21"/>
  <c r="G122" i="13" s="1"/>
  <c r="H122" i="13" s="1"/>
  <c r="I30" i="21"/>
  <c r="G123" i="13" s="1"/>
  <c r="H123" i="13" s="1"/>
  <c r="I31" i="21"/>
  <c r="G124" i="13" s="1"/>
  <c r="H124" i="13" s="1"/>
  <c r="I32" i="21"/>
  <c r="G125" i="13" s="1"/>
  <c r="H125" i="13" s="1"/>
  <c r="I33" i="21"/>
  <c r="G126" i="13" s="1"/>
  <c r="H126" i="13" s="1"/>
  <c r="I34" i="21"/>
  <c r="G127" i="13" s="1"/>
  <c r="H127" i="13" s="1"/>
  <c r="I35" i="21"/>
  <c r="I36" i="21"/>
  <c r="G129" i="13" s="1"/>
  <c r="H129" i="13" s="1"/>
  <c r="I37" i="21"/>
  <c r="G130" i="13" s="1"/>
  <c r="H130" i="13" s="1"/>
  <c r="I38" i="21"/>
  <c r="G131" i="13" s="1"/>
  <c r="H131" i="13" s="1"/>
  <c r="I39" i="21"/>
  <c r="G132" i="13" s="1"/>
  <c r="H132" i="13" s="1"/>
  <c r="I40" i="21"/>
  <c r="G133" i="13" s="1"/>
  <c r="H133" i="13" s="1"/>
  <c r="I41" i="21"/>
  <c r="G134" i="13" s="1"/>
  <c r="H134" i="13" s="1"/>
  <c r="I42" i="21"/>
  <c r="G135" i="13" s="1"/>
  <c r="H135" i="13" s="1"/>
  <c r="I43" i="21"/>
  <c r="G136" i="13" s="1"/>
  <c r="H136" i="13" s="1"/>
  <c r="I44" i="21"/>
  <c r="G137" i="13" s="1"/>
  <c r="H137" i="13" s="1"/>
  <c r="I45" i="21"/>
  <c r="G138" i="13" s="1"/>
  <c r="H138" i="13" s="1"/>
  <c r="I46" i="21"/>
  <c r="G139" i="13" s="1"/>
  <c r="H139" i="13" s="1"/>
  <c r="I47" i="21"/>
  <c r="I48" i="21"/>
  <c r="G141" i="13" s="1"/>
  <c r="H141" i="13" s="1"/>
  <c r="I21" i="22"/>
  <c r="I22" i="22"/>
  <c r="U22" i="22" s="1"/>
  <c r="V22" i="22" s="1"/>
  <c r="I23" i="22"/>
  <c r="I24" i="22"/>
  <c r="U24" i="22" s="1"/>
  <c r="V24" i="22" s="1"/>
  <c r="I25" i="22"/>
  <c r="U25" i="22" s="1"/>
  <c r="V25" i="22" s="1"/>
  <c r="I26" i="22"/>
  <c r="I27" i="22"/>
  <c r="U27" i="22" s="1"/>
  <c r="V27" i="22" s="1"/>
  <c r="I28" i="22"/>
  <c r="I29" i="22"/>
  <c r="I30" i="22"/>
  <c r="I31" i="22"/>
  <c r="I33" i="22"/>
  <c r="U33" i="22" s="1"/>
  <c r="V33" i="22" s="1"/>
  <c r="I34" i="22"/>
  <c r="I35" i="22"/>
  <c r="I36" i="22"/>
  <c r="K158" i="13"/>
  <c r="I37" i="22"/>
  <c r="I38" i="22"/>
  <c r="I39" i="22"/>
  <c r="I40" i="22"/>
  <c r="I41" i="22"/>
  <c r="U41" i="22" s="1"/>
  <c r="V41" i="22" s="1"/>
  <c r="I42" i="22"/>
  <c r="I43" i="22"/>
  <c r="I44" i="22"/>
  <c r="I45" i="22"/>
  <c r="I46" i="22"/>
  <c r="I47" i="22"/>
  <c r="I48" i="22"/>
  <c r="U48" i="22" s="1"/>
  <c r="V48" i="22" s="1"/>
  <c r="I21" i="23"/>
  <c r="G172" i="13" s="1"/>
  <c r="H172" i="13" s="1"/>
  <c r="I22" i="23"/>
  <c r="G173" i="13" s="1"/>
  <c r="H173" i="13" s="1"/>
  <c r="I23" i="23"/>
  <c r="G174" i="13" s="1"/>
  <c r="H174" i="13" s="1"/>
  <c r="I25" i="23"/>
  <c r="G176" i="13" s="1"/>
  <c r="I26" i="23"/>
  <c r="I27" i="23"/>
  <c r="G178" i="13" s="1"/>
  <c r="H178" i="13" s="1"/>
  <c r="I28" i="23"/>
  <c r="G179" i="13" s="1"/>
  <c r="H179" i="13" s="1"/>
  <c r="I29" i="23"/>
  <c r="I30" i="23"/>
  <c r="I31" i="23"/>
  <c r="I32" i="23"/>
  <c r="G183" i="13" s="1"/>
  <c r="H183" i="13" s="1"/>
  <c r="I33" i="23"/>
  <c r="G184" i="13" s="1"/>
  <c r="H184" i="13" s="1"/>
  <c r="I34" i="23"/>
  <c r="G185" i="13" s="1"/>
  <c r="H185" i="13" s="1"/>
  <c r="I35" i="23"/>
  <c r="I36" i="23"/>
  <c r="G187" i="13" s="1"/>
  <c r="H187" i="13" s="1"/>
  <c r="I37" i="23"/>
  <c r="G188" i="13" s="1"/>
  <c r="H188" i="13" s="1"/>
  <c r="I38" i="23"/>
  <c r="I39" i="23"/>
  <c r="I40" i="23"/>
  <c r="I41" i="23"/>
  <c r="G192" i="13" s="1"/>
  <c r="H192" i="13" s="1"/>
  <c r="I42" i="23"/>
  <c r="I43" i="23"/>
  <c r="I44" i="23"/>
  <c r="I45" i="23"/>
  <c r="G196" i="13" s="1"/>
  <c r="H196" i="13" s="1"/>
  <c r="I46" i="23"/>
  <c r="I47" i="23"/>
  <c r="I48" i="23"/>
  <c r="G199" i="13" s="1"/>
  <c r="H199" i="13" s="1"/>
  <c r="I49" i="23"/>
  <c r="G200" i="13" s="1"/>
  <c r="H200" i="13" s="1"/>
  <c r="I50" i="23"/>
  <c r="G201" i="13" s="1"/>
  <c r="H201" i="13" s="1"/>
  <c r="I21" i="24"/>
  <c r="G202" i="13" s="1"/>
  <c r="H202" i="13" s="1"/>
  <c r="I22" i="24"/>
  <c r="G203" i="13" s="1"/>
  <c r="H203" i="13" s="1"/>
  <c r="I23" i="24"/>
  <c r="I24" i="24"/>
  <c r="G205" i="13" s="1"/>
  <c r="H205" i="13" s="1"/>
  <c r="I25" i="24"/>
  <c r="I26" i="24"/>
  <c r="G207" i="13" s="1"/>
  <c r="H207" i="13" s="1"/>
  <c r="I27" i="24"/>
  <c r="I28" i="24"/>
  <c r="G209" i="13" s="1"/>
  <c r="H209" i="13" s="1"/>
  <c r="I29" i="24"/>
  <c r="G210" i="13" s="1"/>
  <c r="H210" i="13" s="1"/>
  <c r="I30" i="24"/>
  <c r="I31" i="24"/>
  <c r="I32" i="24"/>
  <c r="G213" i="13" s="1"/>
  <c r="H213" i="13" s="1"/>
  <c r="I33" i="24"/>
  <c r="G214" i="13" s="1"/>
  <c r="H214" i="13" s="1"/>
  <c r="I34" i="24"/>
  <c r="G215" i="13" s="1"/>
  <c r="H215" i="13" s="1"/>
  <c r="I35" i="24"/>
  <c r="I36" i="24"/>
  <c r="G217" i="13" s="1"/>
  <c r="H217" i="13" s="1"/>
  <c r="I37" i="24"/>
  <c r="G218" i="13" s="1"/>
  <c r="H218" i="13" s="1"/>
  <c r="I38" i="24"/>
  <c r="I39" i="24"/>
  <c r="G220" i="13" s="1"/>
  <c r="H220" i="13" s="1"/>
  <c r="I40" i="24"/>
  <c r="G221" i="13" s="1"/>
  <c r="H221" i="13" s="1"/>
  <c r="I41" i="24"/>
  <c r="G222" i="13" s="1"/>
  <c r="H222" i="13" s="1"/>
  <c r="I42" i="24"/>
  <c r="I43" i="24"/>
  <c r="G224" i="13" s="1"/>
  <c r="H224" i="13" s="1"/>
  <c r="I44" i="24"/>
  <c r="G225" i="13" s="1"/>
  <c r="H225" i="13" s="1"/>
  <c r="I45" i="24"/>
  <c r="G226" i="13" s="1"/>
  <c r="H226" i="13" s="1"/>
  <c r="I46" i="24"/>
  <c r="G227" i="13" s="1"/>
  <c r="H227" i="13" s="1"/>
  <c r="I47" i="24"/>
  <c r="G228" i="13" s="1"/>
  <c r="I48" i="24"/>
  <c r="G229" i="13" s="1"/>
  <c r="H229" i="13" s="1"/>
  <c r="I49" i="24"/>
  <c r="G230" i="13" s="1"/>
  <c r="H230" i="13" s="1"/>
  <c r="I21" i="25"/>
  <c r="I22" i="25"/>
  <c r="G232" i="13" s="1"/>
  <c r="H232" i="13" s="1"/>
  <c r="I23" i="25"/>
  <c r="G233" i="13" s="1"/>
  <c r="H233" i="13" s="1"/>
  <c r="I24" i="25"/>
  <c r="G234" i="13" s="1"/>
  <c r="H234" i="13" s="1"/>
  <c r="I25" i="25"/>
  <c r="G235" i="13" s="1"/>
  <c r="I26" i="25"/>
  <c r="G236" i="13" s="1"/>
  <c r="H236" i="13" s="1"/>
  <c r="I27" i="25"/>
  <c r="G237" i="13" s="1"/>
  <c r="H237" i="13" s="1"/>
  <c r="I29" i="25"/>
  <c r="G239" i="13" s="1"/>
  <c r="H239" i="13" s="1"/>
  <c r="I30" i="25"/>
  <c r="I31" i="25"/>
  <c r="G241" i="13" s="1"/>
  <c r="H241" i="13" s="1"/>
  <c r="I32" i="25"/>
  <c r="I33" i="25"/>
  <c r="I34" i="25"/>
  <c r="I35" i="25"/>
  <c r="G245" i="13" s="1"/>
  <c r="H245" i="13" s="1"/>
  <c r="I36" i="25"/>
  <c r="G246" i="13" s="1"/>
  <c r="H246" i="13" s="1"/>
  <c r="I38" i="25"/>
  <c r="G248" i="13" s="1"/>
  <c r="H248" i="13" s="1"/>
  <c r="I39" i="25"/>
  <c r="G249" i="13" s="1"/>
  <c r="I40" i="25"/>
  <c r="G250" i="13" s="1"/>
  <c r="H250" i="13" s="1"/>
  <c r="I41" i="25"/>
  <c r="G251" i="13" s="1"/>
  <c r="H251" i="13" s="1"/>
  <c r="I42" i="25"/>
  <c r="G252" i="13" s="1"/>
  <c r="H252" i="13" s="1"/>
  <c r="I43" i="25"/>
  <c r="G253" i="13" s="1"/>
  <c r="H253" i="13" s="1"/>
  <c r="I44" i="25"/>
  <c r="I45" i="25"/>
  <c r="G255" i="13" s="1"/>
  <c r="H255" i="13" s="1"/>
  <c r="I46" i="25"/>
  <c r="G256" i="13" s="1"/>
  <c r="H256" i="13" s="1"/>
  <c r="I47" i="25"/>
  <c r="G257" i="13" s="1"/>
  <c r="I48" i="25"/>
  <c r="L21" i="24"/>
  <c r="M21" i="24" s="1"/>
  <c r="L22" i="24"/>
  <c r="L23" i="24"/>
  <c r="L24" i="24"/>
  <c r="M24" i="24" s="1"/>
  <c r="L25" i="24"/>
  <c r="M25" i="24" s="1"/>
  <c r="L26" i="24"/>
  <c r="M26" i="24" s="1"/>
  <c r="L27" i="24"/>
  <c r="M27" i="24" s="1"/>
  <c r="L28" i="24"/>
  <c r="M28" i="24" s="1"/>
  <c r="L29" i="24"/>
  <c r="M29" i="24" s="1"/>
  <c r="L30" i="24"/>
  <c r="M30" i="24" s="1"/>
  <c r="L31" i="24"/>
  <c r="M31" i="24" s="1"/>
  <c r="L32" i="24"/>
  <c r="M32" i="24" s="1"/>
  <c r="L33" i="24"/>
  <c r="M33" i="24" s="1"/>
  <c r="L34" i="24"/>
  <c r="M34" i="24" s="1"/>
  <c r="L35" i="24"/>
  <c r="M35" i="24" s="1"/>
  <c r="L36" i="24"/>
  <c r="M36" i="24" s="1"/>
  <c r="L37" i="24"/>
  <c r="M37" i="24" s="1"/>
  <c r="L38" i="24"/>
  <c r="M38" i="24" s="1"/>
  <c r="L39" i="24"/>
  <c r="M39" i="24" s="1"/>
  <c r="L40" i="24"/>
  <c r="M40" i="24" s="1"/>
  <c r="L41" i="24"/>
  <c r="M41" i="24" s="1"/>
  <c r="L42" i="24"/>
  <c r="M42" i="24" s="1"/>
  <c r="L43" i="24"/>
  <c r="M43" i="24" s="1"/>
  <c r="L44" i="24"/>
  <c r="M44" i="24" s="1"/>
  <c r="L45" i="24"/>
  <c r="M45" i="24" s="1"/>
  <c r="L46" i="24"/>
  <c r="M46" i="24" s="1"/>
  <c r="L47" i="24"/>
  <c r="M47" i="24" s="1"/>
  <c r="L48" i="24"/>
  <c r="M48" i="24" s="1"/>
  <c r="L49" i="24"/>
  <c r="M49" i="24" s="1"/>
  <c r="M22" i="24"/>
  <c r="M23" i="24"/>
  <c r="D22" i="25"/>
  <c r="E22" i="25" s="1"/>
  <c r="G22" i="25"/>
  <c r="H22" i="25" s="1"/>
  <c r="L22" i="25"/>
  <c r="M22" i="25" s="1"/>
  <c r="D23" i="25"/>
  <c r="E23" i="25" s="1"/>
  <c r="G23" i="25"/>
  <c r="H23" i="25" s="1"/>
  <c r="L23" i="25"/>
  <c r="M23" i="25" s="1"/>
  <c r="D24" i="25"/>
  <c r="E24" i="25" s="1"/>
  <c r="G24" i="25"/>
  <c r="H24" i="25" s="1"/>
  <c r="L24" i="25"/>
  <c r="M24" i="25" s="1"/>
  <c r="D25" i="25"/>
  <c r="E25" i="25" s="1"/>
  <c r="G25" i="25"/>
  <c r="H25" i="25" s="1"/>
  <c r="L25" i="25"/>
  <c r="M25" i="25" s="1"/>
  <c r="D26" i="25"/>
  <c r="E26" i="25" s="1"/>
  <c r="G26" i="25"/>
  <c r="H26" i="25" s="1"/>
  <c r="L26" i="25"/>
  <c r="M26" i="25" s="1"/>
  <c r="D27" i="25"/>
  <c r="E27" i="25" s="1"/>
  <c r="G27" i="25"/>
  <c r="H27" i="25" s="1"/>
  <c r="L27" i="25"/>
  <c r="M27" i="25" s="1"/>
  <c r="D29" i="25"/>
  <c r="E29" i="25" s="1"/>
  <c r="G29" i="25"/>
  <c r="H29" i="25" s="1"/>
  <c r="L29" i="25"/>
  <c r="M29" i="25" s="1"/>
  <c r="D30" i="25"/>
  <c r="E30" i="25" s="1"/>
  <c r="G30" i="25"/>
  <c r="H30" i="25" s="1"/>
  <c r="L30" i="25"/>
  <c r="M30" i="25" s="1"/>
  <c r="D31" i="25"/>
  <c r="E31" i="25" s="1"/>
  <c r="G31" i="25"/>
  <c r="H31" i="25" s="1"/>
  <c r="L31" i="25"/>
  <c r="M31" i="25" s="1"/>
  <c r="D32" i="25"/>
  <c r="E32" i="25" s="1"/>
  <c r="G32" i="25"/>
  <c r="H32" i="25" s="1"/>
  <c r="L32" i="25"/>
  <c r="M32" i="25" s="1"/>
  <c r="D33" i="25"/>
  <c r="E33" i="25" s="1"/>
  <c r="G33" i="25"/>
  <c r="H33" i="25" s="1"/>
  <c r="L33" i="25"/>
  <c r="M33" i="25" s="1"/>
  <c r="D34" i="25"/>
  <c r="E34" i="25" s="1"/>
  <c r="G34" i="25"/>
  <c r="H34" i="25" s="1"/>
  <c r="L34" i="25"/>
  <c r="M34" i="25" s="1"/>
  <c r="D35" i="25"/>
  <c r="E35" i="25" s="1"/>
  <c r="G35" i="25"/>
  <c r="H35" i="25" s="1"/>
  <c r="L35" i="25"/>
  <c r="M35" i="25" s="1"/>
  <c r="D36" i="25"/>
  <c r="E36" i="25" s="1"/>
  <c r="G36" i="25"/>
  <c r="H36" i="25" s="1"/>
  <c r="L36" i="25"/>
  <c r="M36" i="25" s="1"/>
  <c r="D38" i="25"/>
  <c r="E38" i="25" s="1"/>
  <c r="G38" i="25"/>
  <c r="H38" i="25" s="1"/>
  <c r="L38" i="25"/>
  <c r="M38" i="25" s="1"/>
  <c r="D39" i="25"/>
  <c r="E39" i="25" s="1"/>
  <c r="G39" i="25"/>
  <c r="H39" i="25" s="1"/>
  <c r="L39" i="25"/>
  <c r="M39" i="25" s="1"/>
  <c r="D40" i="25"/>
  <c r="E40" i="25" s="1"/>
  <c r="G40" i="25"/>
  <c r="H40" i="25" s="1"/>
  <c r="L40" i="25"/>
  <c r="M40" i="25" s="1"/>
  <c r="D41" i="25"/>
  <c r="E41" i="25" s="1"/>
  <c r="G41" i="25"/>
  <c r="H41" i="25" s="1"/>
  <c r="L41" i="25"/>
  <c r="M41" i="25" s="1"/>
  <c r="D42" i="25"/>
  <c r="E42" i="25" s="1"/>
  <c r="G42" i="25"/>
  <c r="H42" i="25" s="1"/>
  <c r="L42" i="25"/>
  <c r="M42" i="25" s="1"/>
  <c r="D43" i="25"/>
  <c r="E43" i="25" s="1"/>
  <c r="G43" i="25"/>
  <c r="H43" i="25" s="1"/>
  <c r="L43" i="25"/>
  <c r="M43" i="25" s="1"/>
  <c r="D44" i="25"/>
  <c r="E44" i="25" s="1"/>
  <c r="G44" i="25"/>
  <c r="H44" i="25" s="1"/>
  <c r="L44" i="25"/>
  <c r="M44" i="25" s="1"/>
  <c r="D45" i="25"/>
  <c r="E45" i="25" s="1"/>
  <c r="G45" i="25"/>
  <c r="H45" i="25" s="1"/>
  <c r="L45" i="25"/>
  <c r="M45" i="25" s="1"/>
  <c r="D46" i="25"/>
  <c r="E46" i="25" s="1"/>
  <c r="G46" i="25"/>
  <c r="H46" i="25" s="1"/>
  <c r="L46" i="25"/>
  <c r="M46" i="25" s="1"/>
  <c r="D47" i="25"/>
  <c r="E47" i="25" s="1"/>
  <c r="G47" i="25"/>
  <c r="H47" i="25" s="1"/>
  <c r="L47" i="25"/>
  <c r="M47" i="25" s="1"/>
  <c r="D48" i="25"/>
  <c r="E48" i="25" s="1"/>
  <c r="G48" i="25"/>
  <c r="H48" i="25" s="1"/>
  <c r="L48" i="25"/>
  <c r="M48" i="25" s="1"/>
  <c r="D22" i="24"/>
  <c r="E22" i="24" s="1"/>
  <c r="G22" i="24"/>
  <c r="H22" i="24" s="1"/>
  <c r="D23" i="24"/>
  <c r="E23" i="24" s="1"/>
  <c r="G23" i="24"/>
  <c r="H23" i="24" s="1"/>
  <c r="D24" i="24"/>
  <c r="E24" i="24" s="1"/>
  <c r="G24" i="24"/>
  <c r="H24" i="24" s="1"/>
  <c r="D25" i="24"/>
  <c r="E25" i="24" s="1"/>
  <c r="G25" i="24"/>
  <c r="H25" i="24" s="1"/>
  <c r="D26" i="24"/>
  <c r="E26" i="24" s="1"/>
  <c r="G26" i="24"/>
  <c r="H26" i="24" s="1"/>
  <c r="D27" i="24"/>
  <c r="E27" i="24" s="1"/>
  <c r="G27" i="24"/>
  <c r="H27" i="24" s="1"/>
  <c r="D28" i="24"/>
  <c r="E28" i="24" s="1"/>
  <c r="G28" i="24"/>
  <c r="H28" i="24" s="1"/>
  <c r="D29" i="24"/>
  <c r="E29" i="24" s="1"/>
  <c r="G29" i="24"/>
  <c r="H29" i="24" s="1"/>
  <c r="D30" i="24"/>
  <c r="E30" i="24" s="1"/>
  <c r="G30" i="24"/>
  <c r="H30" i="24" s="1"/>
  <c r="D31" i="24"/>
  <c r="E31" i="24" s="1"/>
  <c r="G31" i="24"/>
  <c r="H31" i="24" s="1"/>
  <c r="D32" i="24"/>
  <c r="E32" i="24" s="1"/>
  <c r="G32" i="24"/>
  <c r="H32" i="24" s="1"/>
  <c r="D33" i="24"/>
  <c r="E33" i="24" s="1"/>
  <c r="G33" i="24"/>
  <c r="H33" i="24" s="1"/>
  <c r="D34" i="24"/>
  <c r="E34" i="24" s="1"/>
  <c r="G34" i="24"/>
  <c r="H34" i="24" s="1"/>
  <c r="D35" i="24"/>
  <c r="E35" i="24" s="1"/>
  <c r="G35" i="24"/>
  <c r="H35" i="24" s="1"/>
  <c r="D36" i="24"/>
  <c r="E36" i="24" s="1"/>
  <c r="G36" i="24"/>
  <c r="H36" i="24" s="1"/>
  <c r="D37" i="24"/>
  <c r="E37" i="24" s="1"/>
  <c r="G37" i="24"/>
  <c r="H37" i="24" s="1"/>
  <c r="D38" i="24"/>
  <c r="E38" i="24" s="1"/>
  <c r="G38" i="24"/>
  <c r="H38" i="24" s="1"/>
  <c r="D39" i="24"/>
  <c r="E39" i="24" s="1"/>
  <c r="G39" i="24"/>
  <c r="H39" i="24" s="1"/>
  <c r="D40" i="24"/>
  <c r="E40" i="24" s="1"/>
  <c r="G40" i="24"/>
  <c r="H40" i="24" s="1"/>
  <c r="D41" i="24"/>
  <c r="E41" i="24" s="1"/>
  <c r="G41" i="24"/>
  <c r="H41" i="24" s="1"/>
  <c r="D42" i="24"/>
  <c r="E42" i="24" s="1"/>
  <c r="G42" i="24"/>
  <c r="H42" i="24" s="1"/>
  <c r="D43" i="24"/>
  <c r="E43" i="24" s="1"/>
  <c r="G43" i="24"/>
  <c r="H43" i="24" s="1"/>
  <c r="D44" i="24"/>
  <c r="E44" i="24" s="1"/>
  <c r="G44" i="24"/>
  <c r="H44" i="24" s="1"/>
  <c r="D45" i="24"/>
  <c r="E45" i="24" s="1"/>
  <c r="G45" i="24"/>
  <c r="H45" i="24" s="1"/>
  <c r="D46" i="24"/>
  <c r="E46" i="24" s="1"/>
  <c r="G46" i="24"/>
  <c r="H46" i="24" s="1"/>
  <c r="D47" i="24"/>
  <c r="E47" i="24" s="1"/>
  <c r="G47" i="24"/>
  <c r="H47" i="24" s="1"/>
  <c r="D48" i="24"/>
  <c r="E48" i="24" s="1"/>
  <c r="G48" i="24"/>
  <c r="H48" i="24" s="1"/>
  <c r="D49" i="24"/>
  <c r="E49" i="24" s="1"/>
  <c r="G49" i="24"/>
  <c r="H49" i="24" s="1"/>
  <c r="G22" i="23"/>
  <c r="H22" i="23" s="1"/>
  <c r="L22" i="23"/>
  <c r="M22" i="23" s="1"/>
  <c r="G23" i="23"/>
  <c r="H23" i="23" s="1"/>
  <c r="L23" i="23"/>
  <c r="M23" i="23" s="1"/>
  <c r="E25" i="23"/>
  <c r="G25" i="23"/>
  <c r="H25" i="23" s="1"/>
  <c r="L25" i="23"/>
  <c r="M25" i="23" s="1"/>
  <c r="E26" i="23"/>
  <c r="G26" i="23"/>
  <c r="H26" i="23" s="1"/>
  <c r="L26" i="23"/>
  <c r="M26" i="23" s="1"/>
  <c r="E27" i="23"/>
  <c r="G27" i="23"/>
  <c r="H27" i="23" s="1"/>
  <c r="L27" i="23"/>
  <c r="M27" i="23" s="1"/>
  <c r="E28" i="23"/>
  <c r="G28" i="23"/>
  <c r="H28" i="23" s="1"/>
  <c r="L28" i="23"/>
  <c r="M28" i="23" s="1"/>
  <c r="E29" i="23"/>
  <c r="G29" i="23"/>
  <c r="H29" i="23" s="1"/>
  <c r="L29" i="23"/>
  <c r="M29" i="23" s="1"/>
  <c r="E30" i="23"/>
  <c r="G30" i="23"/>
  <c r="H30" i="23" s="1"/>
  <c r="L30" i="23"/>
  <c r="M30" i="23" s="1"/>
  <c r="E31" i="23"/>
  <c r="G31" i="23"/>
  <c r="H31" i="23" s="1"/>
  <c r="L31" i="23"/>
  <c r="M31" i="23" s="1"/>
  <c r="E32" i="23"/>
  <c r="G32" i="23"/>
  <c r="H32" i="23" s="1"/>
  <c r="L32" i="23"/>
  <c r="M32" i="23" s="1"/>
  <c r="E33" i="23"/>
  <c r="G33" i="23"/>
  <c r="H33" i="23" s="1"/>
  <c r="L33" i="23"/>
  <c r="M33" i="23" s="1"/>
  <c r="E34" i="23"/>
  <c r="G34" i="23"/>
  <c r="H34" i="23" s="1"/>
  <c r="L34" i="23"/>
  <c r="M34" i="23" s="1"/>
  <c r="E35" i="23"/>
  <c r="G35" i="23"/>
  <c r="H35" i="23" s="1"/>
  <c r="L35" i="23"/>
  <c r="M35" i="23" s="1"/>
  <c r="E36" i="23"/>
  <c r="G36" i="23"/>
  <c r="H36" i="23" s="1"/>
  <c r="L36" i="23"/>
  <c r="M36" i="23" s="1"/>
  <c r="E37" i="23"/>
  <c r="G37" i="23"/>
  <c r="H37" i="23" s="1"/>
  <c r="L37" i="23"/>
  <c r="M37" i="23" s="1"/>
  <c r="E38" i="23"/>
  <c r="G38" i="23"/>
  <c r="H38" i="23" s="1"/>
  <c r="L38" i="23"/>
  <c r="M38" i="23" s="1"/>
  <c r="E39" i="23"/>
  <c r="G39" i="23"/>
  <c r="H39" i="23" s="1"/>
  <c r="L39" i="23"/>
  <c r="M39" i="23" s="1"/>
  <c r="E40" i="23"/>
  <c r="G40" i="23"/>
  <c r="H40" i="23" s="1"/>
  <c r="L40" i="23"/>
  <c r="M40" i="23" s="1"/>
  <c r="E41" i="23"/>
  <c r="G41" i="23"/>
  <c r="H41" i="23" s="1"/>
  <c r="L41" i="23"/>
  <c r="M41" i="23" s="1"/>
  <c r="E42" i="23"/>
  <c r="G42" i="23"/>
  <c r="H42" i="23" s="1"/>
  <c r="M42" i="23"/>
  <c r="E43" i="23"/>
  <c r="G43" i="23"/>
  <c r="H43" i="23" s="1"/>
  <c r="L43" i="23"/>
  <c r="M43" i="23" s="1"/>
  <c r="E44" i="23"/>
  <c r="G44" i="23"/>
  <c r="H44" i="23" s="1"/>
  <c r="M44" i="23"/>
  <c r="E45" i="23"/>
  <c r="G45" i="23"/>
  <c r="H45" i="23" s="1"/>
  <c r="L45" i="23"/>
  <c r="M45" i="23" s="1"/>
  <c r="E46" i="23"/>
  <c r="G46" i="23"/>
  <c r="H46" i="23" s="1"/>
  <c r="L46" i="23"/>
  <c r="M46" i="23" s="1"/>
  <c r="E47" i="23"/>
  <c r="G47" i="23"/>
  <c r="H47" i="23" s="1"/>
  <c r="L47" i="23"/>
  <c r="M47" i="23" s="1"/>
  <c r="E48" i="23"/>
  <c r="G48" i="23"/>
  <c r="H48" i="23" s="1"/>
  <c r="L48" i="23"/>
  <c r="M48" i="23" s="1"/>
  <c r="E49" i="23"/>
  <c r="G49" i="23"/>
  <c r="H49" i="23" s="1"/>
  <c r="L49" i="23"/>
  <c r="M49" i="23" s="1"/>
  <c r="E50" i="23"/>
  <c r="G50" i="23"/>
  <c r="H50" i="23" s="1"/>
  <c r="L50" i="23"/>
  <c r="M50" i="23" s="1"/>
  <c r="D22" i="22"/>
  <c r="E22" i="22" s="1"/>
  <c r="G22" i="22"/>
  <c r="H22" i="22" s="1"/>
  <c r="D23" i="22"/>
  <c r="E23" i="22" s="1"/>
  <c r="G23" i="22"/>
  <c r="H23" i="22" s="1"/>
  <c r="D24" i="22"/>
  <c r="E24" i="22" s="1"/>
  <c r="G24" i="22"/>
  <c r="H24" i="22" s="1"/>
  <c r="D25" i="22"/>
  <c r="E25" i="22" s="1"/>
  <c r="G25" i="22"/>
  <c r="H25" i="22" s="1"/>
  <c r="D26" i="22"/>
  <c r="E26" i="22" s="1"/>
  <c r="G26" i="22"/>
  <c r="H26" i="22" s="1"/>
  <c r="D27" i="22"/>
  <c r="E27" i="22" s="1"/>
  <c r="G27" i="22"/>
  <c r="H27" i="22" s="1"/>
  <c r="D28" i="22"/>
  <c r="E28" i="22" s="1"/>
  <c r="G28" i="22"/>
  <c r="H28" i="22" s="1"/>
  <c r="D29" i="22"/>
  <c r="E29" i="22" s="1"/>
  <c r="G29" i="22"/>
  <c r="H29" i="22" s="1"/>
  <c r="D30" i="22"/>
  <c r="E30" i="22" s="1"/>
  <c r="G30" i="22"/>
  <c r="H30" i="22" s="1"/>
  <c r="D31" i="22"/>
  <c r="E31" i="22" s="1"/>
  <c r="G31" i="22"/>
  <c r="H31" i="22" s="1"/>
  <c r="D33" i="22"/>
  <c r="E33" i="22" s="1"/>
  <c r="G33" i="22"/>
  <c r="H33" i="22" s="1"/>
  <c r="D34" i="22"/>
  <c r="E34" i="22" s="1"/>
  <c r="G34" i="22"/>
  <c r="H34" i="22" s="1"/>
  <c r="D35" i="22"/>
  <c r="E35" i="22" s="1"/>
  <c r="G35" i="22"/>
  <c r="H35" i="22" s="1"/>
  <c r="D36" i="22"/>
  <c r="E36" i="22" s="1"/>
  <c r="G36" i="22"/>
  <c r="H36" i="22" s="1"/>
  <c r="D37" i="22"/>
  <c r="E37" i="22" s="1"/>
  <c r="G37" i="22"/>
  <c r="H37" i="22" s="1"/>
  <c r="D38" i="22"/>
  <c r="E38" i="22" s="1"/>
  <c r="G38" i="22"/>
  <c r="H38" i="22" s="1"/>
  <c r="D39" i="22"/>
  <c r="E39" i="22" s="1"/>
  <c r="G39" i="22"/>
  <c r="H39" i="22" s="1"/>
  <c r="D40" i="22"/>
  <c r="E40" i="22" s="1"/>
  <c r="G40" i="22"/>
  <c r="H40" i="22" s="1"/>
  <c r="D41" i="22"/>
  <c r="E41" i="22" s="1"/>
  <c r="G41" i="22"/>
  <c r="H41" i="22" s="1"/>
  <c r="D42" i="22"/>
  <c r="E42" i="22" s="1"/>
  <c r="G42" i="22"/>
  <c r="H42" i="22" s="1"/>
  <c r="D43" i="22"/>
  <c r="E43" i="22" s="1"/>
  <c r="G43" i="22"/>
  <c r="H43" i="22" s="1"/>
  <c r="D44" i="22"/>
  <c r="E44" i="22" s="1"/>
  <c r="G44" i="22"/>
  <c r="H44" i="22" s="1"/>
  <c r="D45" i="22"/>
  <c r="E45" i="22" s="1"/>
  <c r="G45" i="22"/>
  <c r="H45" i="22" s="1"/>
  <c r="D46" i="22"/>
  <c r="E46" i="22" s="1"/>
  <c r="G46" i="22"/>
  <c r="H46" i="22" s="1"/>
  <c r="D47" i="22"/>
  <c r="E47" i="22" s="1"/>
  <c r="G47" i="22"/>
  <c r="H47" i="22" s="1"/>
  <c r="D48" i="22"/>
  <c r="E48" i="22" s="1"/>
  <c r="G48" i="22"/>
  <c r="H48" i="22" s="1"/>
  <c r="D22" i="21"/>
  <c r="E22" i="21" s="1"/>
  <c r="G22" i="21"/>
  <c r="H22" i="21" s="1"/>
  <c r="L22" i="21"/>
  <c r="M22" i="21" s="1"/>
  <c r="D23" i="21"/>
  <c r="E23" i="21" s="1"/>
  <c r="G23" i="21"/>
  <c r="H23" i="21" s="1"/>
  <c r="L23" i="21"/>
  <c r="M23" i="21" s="1"/>
  <c r="D24" i="21"/>
  <c r="E24" i="21" s="1"/>
  <c r="G24" i="21"/>
  <c r="H24" i="21" s="1"/>
  <c r="L24" i="21"/>
  <c r="M24" i="21" s="1"/>
  <c r="D25" i="21"/>
  <c r="E25" i="21" s="1"/>
  <c r="G25" i="21"/>
  <c r="H25" i="21" s="1"/>
  <c r="L25" i="21"/>
  <c r="M25" i="21" s="1"/>
  <c r="D26" i="21"/>
  <c r="E26" i="21" s="1"/>
  <c r="G26" i="21"/>
  <c r="H26" i="21" s="1"/>
  <c r="L26" i="21"/>
  <c r="M26" i="21" s="1"/>
  <c r="D27" i="21"/>
  <c r="E27" i="21" s="1"/>
  <c r="G27" i="21"/>
  <c r="H27" i="21" s="1"/>
  <c r="L27" i="21"/>
  <c r="M27" i="21" s="1"/>
  <c r="D28" i="21"/>
  <c r="E28" i="21" s="1"/>
  <c r="G28" i="21"/>
  <c r="H28" i="21" s="1"/>
  <c r="L28" i="21"/>
  <c r="M28" i="21" s="1"/>
  <c r="D29" i="21"/>
  <c r="E29" i="21" s="1"/>
  <c r="G29" i="21"/>
  <c r="H29" i="21" s="1"/>
  <c r="L29" i="21"/>
  <c r="M29" i="21" s="1"/>
  <c r="D30" i="21"/>
  <c r="E30" i="21" s="1"/>
  <c r="G30" i="21"/>
  <c r="H30" i="21" s="1"/>
  <c r="L30" i="21"/>
  <c r="M30" i="21" s="1"/>
  <c r="D31" i="21"/>
  <c r="E31" i="21" s="1"/>
  <c r="G31" i="21"/>
  <c r="H31" i="21" s="1"/>
  <c r="L31" i="21"/>
  <c r="M31" i="21" s="1"/>
  <c r="D32" i="21"/>
  <c r="E32" i="21" s="1"/>
  <c r="G32" i="21"/>
  <c r="H32" i="21" s="1"/>
  <c r="L32" i="21"/>
  <c r="M32" i="21" s="1"/>
  <c r="D33" i="21"/>
  <c r="E33" i="21" s="1"/>
  <c r="G33" i="21"/>
  <c r="H33" i="21" s="1"/>
  <c r="L33" i="21"/>
  <c r="M33" i="21" s="1"/>
  <c r="D34" i="21"/>
  <c r="E34" i="21" s="1"/>
  <c r="G34" i="21"/>
  <c r="H34" i="21" s="1"/>
  <c r="L34" i="21"/>
  <c r="M34" i="21" s="1"/>
  <c r="D35" i="21"/>
  <c r="E35" i="21" s="1"/>
  <c r="G35" i="21"/>
  <c r="H35" i="21" s="1"/>
  <c r="L35" i="21"/>
  <c r="M35" i="21" s="1"/>
  <c r="D36" i="21"/>
  <c r="E36" i="21" s="1"/>
  <c r="G36" i="21"/>
  <c r="H36" i="21" s="1"/>
  <c r="L36" i="21"/>
  <c r="M36" i="21" s="1"/>
  <c r="D37" i="21"/>
  <c r="E37" i="21" s="1"/>
  <c r="G37" i="21"/>
  <c r="H37" i="21" s="1"/>
  <c r="L37" i="21"/>
  <c r="M37" i="21" s="1"/>
  <c r="D38" i="21"/>
  <c r="E38" i="21" s="1"/>
  <c r="G38" i="21"/>
  <c r="H38" i="21" s="1"/>
  <c r="L38" i="21"/>
  <c r="M38" i="21" s="1"/>
  <c r="D39" i="21"/>
  <c r="E39" i="21" s="1"/>
  <c r="G39" i="21"/>
  <c r="H39" i="21" s="1"/>
  <c r="L39" i="21"/>
  <c r="M39" i="21" s="1"/>
  <c r="D40" i="21"/>
  <c r="E40" i="21" s="1"/>
  <c r="G40" i="21"/>
  <c r="H40" i="21" s="1"/>
  <c r="L40" i="21"/>
  <c r="M40" i="21" s="1"/>
  <c r="D41" i="21"/>
  <c r="E41" i="21" s="1"/>
  <c r="G41" i="21"/>
  <c r="H41" i="21" s="1"/>
  <c r="L41" i="21"/>
  <c r="M41" i="21" s="1"/>
  <c r="D42" i="21"/>
  <c r="E42" i="21" s="1"/>
  <c r="G42" i="21"/>
  <c r="H42" i="21" s="1"/>
  <c r="L42" i="21"/>
  <c r="M42" i="21" s="1"/>
  <c r="D43" i="21"/>
  <c r="E43" i="21" s="1"/>
  <c r="G43" i="21"/>
  <c r="H43" i="21" s="1"/>
  <c r="L43" i="21"/>
  <c r="M43" i="21" s="1"/>
  <c r="D44" i="21"/>
  <c r="E44" i="21" s="1"/>
  <c r="G44" i="21"/>
  <c r="H44" i="21" s="1"/>
  <c r="L44" i="21"/>
  <c r="M44" i="21" s="1"/>
  <c r="D45" i="21"/>
  <c r="E45" i="21" s="1"/>
  <c r="G45" i="21"/>
  <c r="H45" i="21" s="1"/>
  <c r="L45" i="21"/>
  <c r="M45" i="21" s="1"/>
  <c r="D46" i="21"/>
  <c r="E46" i="21" s="1"/>
  <c r="G46" i="21"/>
  <c r="H46" i="21" s="1"/>
  <c r="L46" i="21"/>
  <c r="M46" i="21" s="1"/>
  <c r="D47" i="21"/>
  <c r="E47" i="21" s="1"/>
  <c r="G47" i="21"/>
  <c r="H47" i="21" s="1"/>
  <c r="L47" i="21"/>
  <c r="M47" i="21" s="1"/>
  <c r="D48" i="21"/>
  <c r="E48" i="21" s="1"/>
  <c r="G48" i="21"/>
  <c r="H48" i="21" s="1"/>
  <c r="L48" i="21"/>
  <c r="M48" i="21" s="1"/>
  <c r="D22" i="20"/>
  <c r="E22" i="20" s="1"/>
  <c r="G22" i="20"/>
  <c r="H22" i="20" s="1"/>
  <c r="L22" i="20"/>
  <c r="M22" i="20" s="1"/>
  <c r="D23" i="20"/>
  <c r="E23" i="20" s="1"/>
  <c r="G23" i="20"/>
  <c r="H23" i="20" s="1"/>
  <c r="L23" i="20"/>
  <c r="M23" i="20" s="1"/>
  <c r="D24" i="20"/>
  <c r="E24" i="20" s="1"/>
  <c r="G24" i="20"/>
  <c r="H24" i="20" s="1"/>
  <c r="L24" i="20"/>
  <c r="M24" i="20" s="1"/>
  <c r="D25" i="20"/>
  <c r="E25" i="20" s="1"/>
  <c r="G25" i="20"/>
  <c r="H25" i="20" s="1"/>
  <c r="L25" i="20"/>
  <c r="M25" i="20" s="1"/>
  <c r="D26" i="20"/>
  <c r="E26" i="20" s="1"/>
  <c r="G26" i="20"/>
  <c r="H26" i="20" s="1"/>
  <c r="L26" i="20"/>
  <c r="M26" i="20" s="1"/>
  <c r="D27" i="20"/>
  <c r="E27" i="20" s="1"/>
  <c r="G27" i="20"/>
  <c r="H27" i="20" s="1"/>
  <c r="L27" i="20"/>
  <c r="M27" i="20" s="1"/>
  <c r="D28" i="20"/>
  <c r="E28" i="20" s="1"/>
  <c r="G28" i="20"/>
  <c r="H28" i="20" s="1"/>
  <c r="L28" i="20"/>
  <c r="M28" i="20" s="1"/>
  <c r="D29" i="20"/>
  <c r="E29" i="20" s="1"/>
  <c r="G29" i="20"/>
  <c r="H29" i="20" s="1"/>
  <c r="L29" i="20"/>
  <c r="M29" i="20" s="1"/>
  <c r="D30" i="20"/>
  <c r="E30" i="20" s="1"/>
  <c r="G30" i="20"/>
  <c r="H30" i="20" s="1"/>
  <c r="L30" i="20"/>
  <c r="M30" i="20" s="1"/>
  <c r="D31" i="20"/>
  <c r="E31" i="20" s="1"/>
  <c r="G31" i="20"/>
  <c r="H31" i="20" s="1"/>
  <c r="L31" i="20"/>
  <c r="M31" i="20" s="1"/>
  <c r="D32" i="20"/>
  <c r="E32" i="20" s="1"/>
  <c r="G32" i="20"/>
  <c r="H32" i="20" s="1"/>
  <c r="L32" i="20"/>
  <c r="M32" i="20" s="1"/>
  <c r="D33" i="20"/>
  <c r="E33" i="20" s="1"/>
  <c r="G33" i="20"/>
  <c r="H33" i="20" s="1"/>
  <c r="L33" i="20"/>
  <c r="M33" i="20" s="1"/>
  <c r="D34" i="20"/>
  <c r="E34" i="20" s="1"/>
  <c r="G34" i="20"/>
  <c r="H34" i="20" s="1"/>
  <c r="L34" i="20"/>
  <c r="M34" i="20" s="1"/>
  <c r="D35" i="20"/>
  <c r="E35" i="20" s="1"/>
  <c r="G35" i="20"/>
  <c r="H35" i="20" s="1"/>
  <c r="L35" i="20"/>
  <c r="M35" i="20" s="1"/>
  <c r="D36" i="20"/>
  <c r="E36" i="20" s="1"/>
  <c r="G36" i="20"/>
  <c r="H36" i="20" s="1"/>
  <c r="L36" i="20"/>
  <c r="M36" i="20" s="1"/>
  <c r="D37" i="20"/>
  <c r="E37" i="20" s="1"/>
  <c r="G37" i="20"/>
  <c r="H37" i="20" s="1"/>
  <c r="L37" i="20"/>
  <c r="M37" i="20" s="1"/>
  <c r="D38" i="20"/>
  <c r="E38" i="20" s="1"/>
  <c r="G38" i="20"/>
  <c r="H38" i="20" s="1"/>
  <c r="L38" i="20"/>
  <c r="M38" i="20" s="1"/>
  <c r="D39" i="20"/>
  <c r="E39" i="20" s="1"/>
  <c r="G39" i="20"/>
  <c r="H39" i="20" s="1"/>
  <c r="L39" i="20"/>
  <c r="M39" i="20" s="1"/>
  <c r="D40" i="20"/>
  <c r="E40" i="20" s="1"/>
  <c r="G40" i="20"/>
  <c r="H40" i="20" s="1"/>
  <c r="L40" i="20"/>
  <c r="M40" i="20" s="1"/>
  <c r="D41" i="20"/>
  <c r="E41" i="20" s="1"/>
  <c r="G41" i="20"/>
  <c r="H41" i="20" s="1"/>
  <c r="L41" i="20"/>
  <c r="M41" i="20" s="1"/>
  <c r="D42" i="20"/>
  <c r="E42" i="20" s="1"/>
  <c r="G42" i="20"/>
  <c r="H42" i="20" s="1"/>
  <c r="L42" i="20"/>
  <c r="M42" i="20" s="1"/>
  <c r="D43" i="20"/>
  <c r="E43" i="20" s="1"/>
  <c r="G43" i="20"/>
  <c r="H43" i="20" s="1"/>
  <c r="L43" i="20"/>
  <c r="M43" i="20" s="1"/>
  <c r="D44" i="20"/>
  <c r="E44" i="20" s="1"/>
  <c r="G44" i="20"/>
  <c r="H44" i="20" s="1"/>
  <c r="L44" i="20"/>
  <c r="M44" i="20" s="1"/>
  <c r="D45" i="20"/>
  <c r="E45" i="20" s="1"/>
  <c r="G45" i="20"/>
  <c r="H45" i="20" s="1"/>
  <c r="L45" i="20"/>
  <c r="M45" i="20" s="1"/>
  <c r="D46" i="20"/>
  <c r="E46" i="20" s="1"/>
  <c r="G46" i="20"/>
  <c r="H46" i="20" s="1"/>
  <c r="L46" i="20"/>
  <c r="M46" i="20" s="1"/>
  <c r="D47" i="20"/>
  <c r="E47" i="20" s="1"/>
  <c r="G47" i="20"/>
  <c r="H47" i="20" s="1"/>
  <c r="L47" i="20"/>
  <c r="M47" i="20" s="1"/>
  <c r="D48" i="20"/>
  <c r="E48" i="20" s="1"/>
  <c r="G48" i="20"/>
  <c r="H48" i="20" s="1"/>
  <c r="L48" i="20"/>
  <c r="M48" i="20" s="1"/>
  <c r="D49" i="20"/>
  <c r="E49" i="20" s="1"/>
  <c r="G49" i="20"/>
  <c r="H49" i="20" s="1"/>
  <c r="L49" i="20"/>
  <c r="M49" i="20" s="1"/>
  <c r="D50" i="20"/>
  <c r="E50" i="20" s="1"/>
  <c r="G50" i="20"/>
  <c r="H50" i="20" s="1"/>
  <c r="L50" i="20"/>
  <c r="M50" i="20" s="1"/>
  <c r="D51" i="20"/>
  <c r="E51" i="20" s="1"/>
  <c r="G51" i="20"/>
  <c r="H51" i="20" s="1"/>
  <c r="L51" i="20"/>
  <c r="M51" i="20" s="1"/>
  <c r="D22" i="19"/>
  <c r="E22" i="19" s="1"/>
  <c r="G22" i="19"/>
  <c r="H22" i="19" s="1"/>
  <c r="L22" i="19"/>
  <c r="M22" i="19" s="1"/>
  <c r="D23" i="19"/>
  <c r="E23" i="19" s="1"/>
  <c r="G23" i="19"/>
  <c r="H23" i="19" s="1"/>
  <c r="L23" i="19"/>
  <c r="M23" i="19" s="1"/>
  <c r="D24" i="19"/>
  <c r="E24" i="19" s="1"/>
  <c r="G24" i="19"/>
  <c r="H24" i="19" s="1"/>
  <c r="L24" i="19"/>
  <c r="M24" i="19" s="1"/>
  <c r="D25" i="19"/>
  <c r="E25" i="19" s="1"/>
  <c r="G25" i="19"/>
  <c r="H25" i="19" s="1"/>
  <c r="L25" i="19"/>
  <c r="M25" i="19" s="1"/>
  <c r="D26" i="19"/>
  <c r="E26" i="19" s="1"/>
  <c r="G26" i="19"/>
  <c r="H26" i="19" s="1"/>
  <c r="L26" i="19"/>
  <c r="M26" i="19" s="1"/>
  <c r="D27" i="19"/>
  <c r="E27" i="19" s="1"/>
  <c r="G27" i="19"/>
  <c r="H27" i="19" s="1"/>
  <c r="L27" i="19"/>
  <c r="M27" i="19" s="1"/>
  <c r="D28" i="19"/>
  <c r="E28" i="19" s="1"/>
  <c r="G28" i="19"/>
  <c r="H28" i="19" s="1"/>
  <c r="L28" i="19"/>
  <c r="M28" i="19" s="1"/>
  <c r="D29" i="19"/>
  <c r="E29" i="19" s="1"/>
  <c r="G29" i="19"/>
  <c r="H29" i="19" s="1"/>
  <c r="L29" i="19"/>
  <c r="M29" i="19" s="1"/>
  <c r="D30" i="19"/>
  <c r="E30" i="19" s="1"/>
  <c r="G30" i="19"/>
  <c r="H30" i="19" s="1"/>
  <c r="L30" i="19"/>
  <c r="M30" i="19" s="1"/>
  <c r="D31" i="19"/>
  <c r="E31" i="19" s="1"/>
  <c r="G31" i="19"/>
  <c r="H31" i="19" s="1"/>
  <c r="L31" i="19"/>
  <c r="M31" i="19" s="1"/>
  <c r="D32" i="19"/>
  <c r="E32" i="19" s="1"/>
  <c r="G32" i="19"/>
  <c r="H32" i="19" s="1"/>
  <c r="L32" i="19"/>
  <c r="M32" i="19" s="1"/>
  <c r="D34" i="19"/>
  <c r="E34" i="19" s="1"/>
  <c r="G34" i="19"/>
  <c r="H34" i="19" s="1"/>
  <c r="L34" i="19"/>
  <c r="M34" i="19" s="1"/>
  <c r="D36" i="19"/>
  <c r="E36" i="19" s="1"/>
  <c r="G36" i="19"/>
  <c r="H36" i="19" s="1"/>
  <c r="L36" i="19"/>
  <c r="M36" i="19" s="1"/>
  <c r="D37" i="19"/>
  <c r="E37" i="19" s="1"/>
  <c r="G37" i="19"/>
  <c r="H37" i="19" s="1"/>
  <c r="L37" i="19"/>
  <c r="M37" i="19" s="1"/>
  <c r="D38" i="19"/>
  <c r="E38" i="19" s="1"/>
  <c r="G38" i="19"/>
  <c r="H38" i="19" s="1"/>
  <c r="L38" i="19"/>
  <c r="M38" i="19" s="1"/>
  <c r="D39" i="19"/>
  <c r="E39" i="19" s="1"/>
  <c r="G39" i="19"/>
  <c r="H39" i="19" s="1"/>
  <c r="L39" i="19"/>
  <c r="M39" i="19" s="1"/>
  <c r="D40" i="19"/>
  <c r="E40" i="19" s="1"/>
  <c r="G40" i="19"/>
  <c r="H40" i="19" s="1"/>
  <c r="L40" i="19"/>
  <c r="M40" i="19" s="1"/>
  <c r="D41" i="19"/>
  <c r="E41" i="19" s="1"/>
  <c r="G41" i="19"/>
  <c r="H41" i="19" s="1"/>
  <c r="L41" i="19"/>
  <c r="M41" i="19" s="1"/>
  <c r="D42" i="19"/>
  <c r="E42" i="19" s="1"/>
  <c r="G42" i="19"/>
  <c r="H42" i="19" s="1"/>
  <c r="L42" i="19"/>
  <c r="M42" i="19" s="1"/>
  <c r="D43" i="19"/>
  <c r="E43" i="19" s="1"/>
  <c r="G43" i="19"/>
  <c r="H43" i="19" s="1"/>
  <c r="L43" i="19"/>
  <c r="M43" i="19" s="1"/>
  <c r="D44" i="19"/>
  <c r="E44" i="19" s="1"/>
  <c r="G44" i="19"/>
  <c r="H44" i="19" s="1"/>
  <c r="L44" i="19"/>
  <c r="M44" i="19" s="1"/>
  <c r="D45" i="19"/>
  <c r="E45" i="19" s="1"/>
  <c r="G45" i="19"/>
  <c r="H45" i="19" s="1"/>
  <c r="L45" i="19"/>
  <c r="M45" i="19" s="1"/>
  <c r="D46" i="19"/>
  <c r="E46" i="19" s="1"/>
  <c r="G46" i="19"/>
  <c r="H46" i="19" s="1"/>
  <c r="L46" i="19"/>
  <c r="M46" i="19" s="1"/>
  <c r="D47" i="19"/>
  <c r="E47" i="19" s="1"/>
  <c r="G47" i="19"/>
  <c r="H47" i="19" s="1"/>
  <c r="L47" i="19"/>
  <c r="M47" i="19" s="1"/>
  <c r="D48" i="19"/>
  <c r="E48" i="19" s="1"/>
  <c r="G48" i="19"/>
  <c r="H48" i="19" s="1"/>
  <c r="L48" i="19"/>
  <c r="M48" i="19" s="1"/>
  <c r="D49" i="19"/>
  <c r="E49" i="19" s="1"/>
  <c r="G49" i="19"/>
  <c r="H49" i="19" s="1"/>
  <c r="L49" i="19"/>
  <c r="M49" i="19" s="1"/>
  <c r="D22" i="8"/>
  <c r="E22" i="8" s="1"/>
  <c r="G22" i="8"/>
  <c r="H22" i="8" s="1"/>
  <c r="L22" i="8"/>
  <c r="M22" i="8" s="1"/>
  <c r="D23" i="8"/>
  <c r="E23" i="8" s="1"/>
  <c r="G23" i="8"/>
  <c r="H23" i="8" s="1"/>
  <c r="L23" i="8"/>
  <c r="M23" i="8" s="1"/>
  <c r="D24" i="8"/>
  <c r="E24" i="8" s="1"/>
  <c r="G24" i="8"/>
  <c r="H24" i="8" s="1"/>
  <c r="L24" i="8"/>
  <c r="M24" i="8" s="1"/>
  <c r="D25" i="8"/>
  <c r="E25" i="8" s="1"/>
  <c r="G25" i="8"/>
  <c r="H25" i="8" s="1"/>
  <c r="L25" i="8"/>
  <c r="M25" i="8" s="1"/>
  <c r="D26" i="8"/>
  <c r="E26" i="8" s="1"/>
  <c r="G26" i="8"/>
  <c r="H26" i="8" s="1"/>
  <c r="L26" i="8"/>
  <c r="M26" i="8" s="1"/>
  <c r="D27" i="8"/>
  <c r="E27" i="8" s="1"/>
  <c r="G27" i="8"/>
  <c r="H27" i="8" s="1"/>
  <c r="L27" i="8"/>
  <c r="M27" i="8" s="1"/>
  <c r="D28" i="8"/>
  <c r="E28" i="8" s="1"/>
  <c r="G28" i="8"/>
  <c r="H28" i="8" s="1"/>
  <c r="L28" i="8"/>
  <c r="M28" i="8" s="1"/>
  <c r="D29" i="8"/>
  <c r="E29" i="8" s="1"/>
  <c r="G29" i="8"/>
  <c r="H29" i="8" s="1"/>
  <c r="L29" i="8"/>
  <c r="M29" i="8" s="1"/>
  <c r="D30" i="8"/>
  <c r="E30" i="8" s="1"/>
  <c r="G30" i="8"/>
  <c r="H30" i="8" s="1"/>
  <c r="L30" i="8"/>
  <c r="M30" i="8" s="1"/>
  <c r="D31" i="8"/>
  <c r="E31" i="8" s="1"/>
  <c r="G31" i="8"/>
  <c r="H31" i="8" s="1"/>
  <c r="L31" i="8"/>
  <c r="M31" i="8" s="1"/>
  <c r="D32" i="8"/>
  <c r="E32" i="8" s="1"/>
  <c r="G32" i="8"/>
  <c r="H32" i="8" s="1"/>
  <c r="L32" i="8"/>
  <c r="M32" i="8" s="1"/>
  <c r="D33" i="8"/>
  <c r="E33" i="8" s="1"/>
  <c r="G33" i="8"/>
  <c r="H33" i="8" s="1"/>
  <c r="L33" i="8"/>
  <c r="M33" i="8" s="1"/>
  <c r="D34" i="8"/>
  <c r="E34" i="8" s="1"/>
  <c r="G34" i="8"/>
  <c r="H34" i="8" s="1"/>
  <c r="L34" i="8"/>
  <c r="M34" i="8" s="1"/>
  <c r="D35" i="8"/>
  <c r="E35" i="8" s="1"/>
  <c r="G35" i="8"/>
  <c r="H35" i="8" s="1"/>
  <c r="L35" i="8"/>
  <c r="M35" i="8" s="1"/>
  <c r="D36" i="8"/>
  <c r="E36" i="8" s="1"/>
  <c r="G36" i="8"/>
  <c r="H36" i="8" s="1"/>
  <c r="L36" i="8"/>
  <c r="M36" i="8" s="1"/>
  <c r="D37" i="8"/>
  <c r="E37" i="8" s="1"/>
  <c r="G37" i="8"/>
  <c r="H37" i="8" s="1"/>
  <c r="L37" i="8"/>
  <c r="M37" i="8" s="1"/>
  <c r="D38" i="8"/>
  <c r="E38" i="8" s="1"/>
  <c r="G38" i="8"/>
  <c r="H38" i="8" s="1"/>
  <c r="L38" i="8"/>
  <c r="M38" i="8" s="1"/>
  <c r="D39" i="8"/>
  <c r="E39" i="8" s="1"/>
  <c r="G39" i="8"/>
  <c r="H39" i="8" s="1"/>
  <c r="L39" i="8"/>
  <c r="M39" i="8" s="1"/>
  <c r="D40" i="8"/>
  <c r="E40" i="8" s="1"/>
  <c r="G40" i="8"/>
  <c r="H40" i="8" s="1"/>
  <c r="L40" i="8"/>
  <c r="M40" i="8" s="1"/>
  <c r="D41" i="8"/>
  <c r="E41" i="8" s="1"/>
  <c r="G41" i="8"/>
  <c r="H41" i="8" s="1"/>
  <c r="L41" i="8"/>
  <c r="M41" i="8" s="1"/>
  <c r="D42" i="8"/>
  <c r="E42" i="8" s="1"/>
  <c r="G42" i="8"/>
  <c r="H42" i="8" s="1"/>
  <c r="J42" i="8"/>
  <c r="L42" i="8"/>
  <c r="M42" i="8" s="1"/>
  <c r="D43" i="8"/>
  <c r="E43" i="8" s="1"/>
  <c r="G43" i="8"/>
  <c r="H43" i="8" s="1"/>
  <c r="L43" i="8"/>
  <c r="M43" i="8" s="1"/>
  <c r="D44" i="8"/>
  <c r="E44" i="8" s="1"/>
  <c r="G44" i="8"/>
  <c r="H44" i="8" s="1"/>
  <c r="L44" i="8"/>
  <c r="M44" i="8" s="1"/>
  <c r="D45" i="8"/>
  <c r="E45" i="8" s="1"/>
  <c r="G45" i="8"/>
  <c r="H45" i="8" s="1"/>
  <c r="L45" i="8"/>
  <c r="M45" i="8" s="1"/>
  <c r="D46" i="8"/>
  <c r="E46" i="8" s="1"/>
  <c r="G46" i="8"/>
  <c r="H46" i="8" s="1"/>
  <c r="L46" i="8"/>
  <c r="M46" i="8" s="1"/>
  <c r="D47" i="8"/>
  <c r="E47" i="8" s="1"/>
  <c r="G47" i="8"/>
  <c r="H47" i="8" s="1"/>
  <c r="L47" i="8"/>
  <c r="M47" i="8" s="1"/>
  <c r="D48" i="8"/>
  <c r="E48" i="8" s="1"/>
  <c r="G48" i="8"/>
  <c r="H48" i="8" s="1"/>
  <c r="L48" i="8"/>
  <c r="M48" i="8" s="1"/>
  <c r="D49" i="8"/>
  <c r="E49" i="8" s="1"/>
  <c r="G49" i="8"/>
  <c r="H49" i="8" s="1"/>
  <c r="L49" i="8"/>
  <c r="M49" i="8" s="1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3" i="13"/>
  <c r="F174" i="13"/>
  <c r="F175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3" i="13"/>
  <c r="F234" i="13"/>
  <c r="F235" i="13"/>
  <c r="F236" i="13"/>
  <c r="F237" i="13"/>
  <c r="F238" i="13"/>
  <c r="F239" i="13"/>
  <c r="F241" i="13"/>
  <c r="F242" i="13"/>
  <c r="F243" i="13"/>
  <c r="F244" i="13"/>
  <c r="F245" i="13"/>
  <c r="F246" i="13"/>
  <c r="F247" i="13"/>
  <c r="F248" i="13"/>
  <c r="F250" i="13"/>
  <c r="F251" i="13"/>
  <c r="F252" i="13"/>
  <c r="F253" i="13"/>
  <c r="F254" i="13"/>
  <c r="F255" i="13"/>
  <c r="F256" i="13"/>
  <c r="F257" i="13"/>
  <c r="F258" i="13"/>
  <c r="F259" i="13"/>
  <c r="F260" i="13"/>
  <c r="T35" i="28"/>
  <c r="T36" i="28"/>
  <c r="L21" i="8"/>
  <c r="M21" i="8" s="1"/>
  <c r="L21" i="19"/>
  <c r="M21" i="19" s="1"/>
  <c r="L21" i="20"/>
  <c r="M21" i="20" s="1"/>
  <c r="L21" i="21"/>
  <c r="L21" i="23"/>
  <c r="M21" i="23" s="1"/>
  <c r="L21" i="25"/>
  <c r="M21" i="25" s="1"/>
  <c r="T22" i="27"/>
  <c r="T23" i="27"/>
  <c r="T24" i="27"/>
  <c r="T25" i="27"/>
  <c r="T26" i="27"/>
  <c r="T27" i="27"/>
  <c r="T28" i="27"/>
  <c r="T29" i="27"/>
  <c r="T30" i="27"/>
  <c r="G21" i="8"/>
  <c r="H21" i="8" s="1"/>
  <c r="G21" i="20"/>
  <c r="H21" i="20" s="1"/>
  <c r="G21" i="21"/>
  <c r="H21" i="21" s="1"/>
  <c r="G21" i="22"/>
  <c r="H21" i="22" s="1"/>
  <c r="G21" i="23"/>
  <c r="H21" i="23" s="1"/>
  <c r="G21" i="25"/>
  <c r="H21" i="25" s="1"/>
  <c r="T18" i="26"/>
  <c r="G21" i="24"/>
  <c r="H21" i="24" s="1"/>
  <c r="T14" i="26"/>
  <c r="D21" i="25"/>
  <c r="E21" i="25" s="1"/>
  <c r="D21" i="24"/>
  <c r="E21" i="24" s="1"/>
  <c r="D21" i="22"/>
  <c r="E21" i="22" s="1"/>
  <c r="D21" i="21"/>
  <c r="E21" i="21" s="1"/>
  <c r="D21" i="20"/>
  <c r="E21" i="20" s="1"/>
  <c r="D21" i="19"/>
  <c r="E21" i="19" s="1"/>
  <c r="T15" i="27"/>
  <c r="T16" i="27"/>
  <c r="T17" i="27"/>
  <c r="T18" i="27"/>
  <c r="T19" i="27"/>
  <c r="T20" i="27"/>
  <c r="T21" i="27"/>
  <c r="T16" i="26"/>
  <c r="T17" i="26"/>
  <c r="D21" i="8"/>
  <c r="E21" i="8" s="1"/>
  <c r="T17" i="11"/>
  <c r="T19" i="11"/>
  <c r="T14" i="11"/>
  <c r="T32" i="27"/>
  <c r="T39" i="28"/>
  <c r="T37" i="28"/>
  <c r="T34" i="28"/>
  <c r="T33" i="28"/>
  <c r="T32" i="28"/>
  <c r="T31" i="28"/>
  <c r="T30" i="28"/>
  <c r="T29" i="28"/>
  <c r="T19" i="28"/>
  <c r="T18" i="28"/>
  <c r="T17" i="28"/>
  <c r="T16" i="28"/>
  <c r="T15" i="28"/>
  <c r="T14" i="28"/>
  <c r="T13" i="28"/>
  <c r="T12" i="28"/>
  <c r="T11" i="28"/>
  <c r="T10" i="28"/>
  <c r="T14" i="27"/>
  <c r="T13" i="27"/>
  <c r="T21" i="26"/>
  <c r="T21" i="11"/>
  <c r="F22" i="13"/>
  <c r="T8" i="28"/>
  <c r="T9" i="28"/>
  <c r="T20" i="28"/>
  <c r="T21" i="28"/>
  <c r="T22" i="28"/>
  <c r="T23" i="28"/>
  <c r="T24" i="28"/>
  <c r="T25" i="28"/>
  <c r="T26" i="28"/>
  <c r="T27" i="28"/>
  <c r="T28" i="28"/>
  <c r="T38" i="28"/>
  <c r="T40" i="28"/>
  <c r="T8" i="27"/>
  <c r="T9" i="27"/>
  <c r="T10" i="27"/>
  <c r="T11" i="27"/>
  <c r="T12" i="27"/>
  <c r="T31" i="27"/>
  <c r="T33" i="27"/>
  <c r="T8" i="26"/>
  <c r="T9" i="26"/>
  <c r="T10" i="26"/>
  <c r="T11" i="26"/>
  <c r="T12" i="26"/>
  <c r="T13" i="26"/>
  <c r="T15" i="26"/>
  <c r="T19" i="26"/>
  <c r="T20" i="26"/>
  <c r="T22" i="26"/>
  <c r="T22" i="11"/>
  <c r="T20" i="11"/>
  <c r="T18" i="11"/>
  <c r="T16" i="11"/>
  <c r="T15" i="11"/>
  <c r="T13" i="11"/>
  <c r="T12" i="11"/>
  <c r="T11" i="11"/>
  <c r="T10" i="11"/>
  <c r="T9" i="11"/>
  <c r="T8" i="11"/>
  <c r="S39" i="24" l="1"/>
  <c r="S27" i="24"/>
  <c r="K208" i="13" s="1"/>
  <c r="L208" i="13" s="1"/>
  <c r="S35" i="21"/>
  <c r="K128" i="13" s="1"/>
  <c r="S43" i="19"/>
  <c r="K75" i="13" s="1"/>
  <c r="L75" i="13" s="1"/>
  <c r="S21" i="25"/>
  <c r="S42" i="20"/>
  <c r="K104" i="13" s="1"/>
  <c r="L104" i="13" s="1"/>
  <c r="S46" i="8"/>
  <c r="K47" i="13" s="1"/>
  <c r="L47" i="13" s="1"/>
  <c r="S38" i="20"/>
  <c r="K100" i="13" s="1"/>
  <c r="L100" i="13" s="1"/>
  <c r="G168" i="13"/>
  <c r="H168" i="13" s="1"/>
  <c r="U46" i="22"/>
  <c r="V46" i="22" s="1"/>
  <c r="G166" i="13"/>
  <c r="H166" i="13" s="1"/>
  <c r="U44" i="22"/>
  <c r="V44" i="22" s="1"/>
  <c r="G162" i="13"/>
  <c r="H162" i="13" s="1"/>
  <c r="U40" i="22"/>
  <c r="V40" i="22" s="1"/>
  <c r="G150" i="13"/>
  <c r="H150" i="13" s="1"/>
  <c r="U28" i="22"/>
  <c r="V28" i="22" s="1"/>
  <c r="G154" i="13"/>
  <c r="H154" i="13" s="1"/>
  <c r="U32" i="22"/>
  <c r="V32" i="22" s="1"/>
  <c r="G164" i="13"/>
  <c r="H164" i="13" s="1"/>
  <c r="U42" i="22"/>
  <c r="V42" i="22" s="1"/>
  <c r="G152" i="13"/>
  <c r="H152" i="13" s="1"/>
  <c r="U30" i="22"/>
  <c r="V30" i="22" s="1"/>
  <c r="G169" i="13"/>
  <c r="H169" i="13" s="1"/>
  <c r="U47" i="22"/>
  <c r="V47" i="22" s="1"/>
  <c r="G165" i="13"/>
  <c r="H165" i="13" s="1"/>
  <c r="U43" i="22"/>
  <c r="V43" i="22" s="1"/>
  <c r="G161" i="13"/>
  <c r="H161" i="13" s="1"/>
  <c r="U39" i="22"/>
  <c r="V39" i="22" s="1"/>
  <c r="G158" i="13"/>
  <c r="H158" i="13" s="1"/>
  <c r="U36" i="22"/>
  <c r="V36" i="22" s="1"/>
  <c r="G153" i="13"/>
  <c r="H153" i="13" s="1"/>
  <c r="U31" i="22"/>
  <c r="V31" i="22" s="1"/>
  <c r="G145" i="13"/>
  <c r="H145" i="13" s="1"/>
  <c r="U23" i="22"/>
  <c r="V23" i="22" s="1"/>
  <c r="H37" i="25"/>
  <c r="I37" i="25"/>
  <c r="G247" i="13" s="1"/>
  <c r="G160" i="13"/>
  <c r="H160" i="13" s="1"/>
  <c r="U38" i="22"/>
  <c r="V38" i="22" s="1"/>
  <c r="G157" i="13"/>
  <c r="H157" i="13" s="1"/>
  <c r="U35" i="22"/>
  <c r="V35" i="22" s="1"/>
  <c r="G148" i="13"/>
  <c r="H148" i="13" s="1"/>
  <c r="U26" i="22"/>
  <c r="V26" i="22" s="1"/>
  <c r="G167" i="13"/>
  <c r="H167" i="13" s="1"/>
  <c r="U45" i="22"/>
  <c r="V45" i="22" s="1"/>
  <c r="G159" i="13"/>
  <c r="H159" i="13" s="1"/>
  <c r="U37" i="22"/>
  <c r="V37" i="22" s="1"/>
  <c r="G156" i="13"/>
  <c r="H156" i="13" s="1"/>
  <c r="U34" i="22"/>
  <c r="V34" i="22" s="1"/>
  <c r="G151" i="13"/>
  <c r="H151" i="13" s="1"/>
  <c r="U29" i="22"/>
  <c r="V29" i="22" s="1"/>
  <c r="G143" i="13"/>
  <c r="H143" i="13" s="1"/>
  <c r="U21" i="22"/>
  <c r="V21" i="22" s="1"/>
  <c r="T50" i="8"/>
  <c r="J36" i="22"/>
  <c r="J35" i="8"/>
  <c r="J41" i="24"/>
  <c r="S29" i="25"/>
  <c r="K239" i="13" s="1"/>
  <c r="L239" i="13" s="1"/>
  <c r="S47" i="24"/>
  <c r="T47" i="24" s="1"/>
  <c r="S39" i="21"/>
  <c r="K132" i="13" s="1"/>
  <c r="L132" i="13" s="1"/>
  <c r="S26" i="20"/>
  <c r="K88" i="13" s="1"/>
  <c r="L88" i="13" s="1"/>
  <c r="S30" i="8"/>
  <c r="U30" i="8" s="1"/>
  <c r="V30" i="8" s="1"/>
  <c r="J21" i="20"/>
  <c r="J47" i="19"/>
  <c r="S30" i="21"/>
  <c r="K123" i="13" s="1"/>
  <c r="L123" i="13" s="1"/>
  <c r="J31" i="20"/>
  <c r="J41" i="21"/>
  <c r="J29" i="22"/>
  <c r="J39" i="24"/>
  <c r="S36" i="20"/>
  <c r="K98" i="13" s="1"/>
  <c r="L98" i="13" s="1"/>
  <c r="J34" i="23"/>
  <c r="S26" i="25"/>
  <c r="K236" i="13" s="1"/>
  <c r="L236" i="13" s="1"/>
  <c r="S42" i="24"/>
  <c r="K223" i="13" s="1"/>
  <c r="L223" i="13" s="1"/>
  <c r="S40" i="8"/>
  <c r="T40" i="8" s="1"/>
  <c r="J36" i="25"/>
  <c r="K165" i="13"/>
  <c r="L165" i="13" s="1"/>
  <c r="J46" i="22"/>
  <c r="S22" i="24"/>
  <c r="K203" i="13" s="1"/>
  <c r="L203" i="13" s="1"/>
  <c r="K148" i="13"/>
  <c r="J36" i="24"/>
  <c r="S32" i="8"/>
  <c r="U32" i="8" s="1"/>
  <c r="M33" i="13" s="1"/>
  <c r="N33" i="13" s="1"/>
  <c r="J46" i="20"/>
  <c r="J43" i="21"/>
  <c r="S40" i="25"/>
  <c r="K250" i="13" s="1"/>
  <c r="S48" i="8"/>
  <c r="T48" i="8" s="1"/>
  <c r="J32" i="8"/>
  <c r="J22" i="20"/>
  <c r="J38" i="21"/>
  <c r="J39" i="22"/>
  <c r="K145" i="13"/>
  <c r="L145" i="13" s="1"/>
  <c r="S27" i="21"/>
  <c r="T27" i="21" s="1"/>
  <c r="S30" i="20"/>
  <c r="K92" i="13" s="1"/>
  <c r="L92" i="13" s="1"/>
  <c r="S29" i="19"/>
  <c r="K61" i="13" s="1"/>
  <c r="L61" i="13" s="1"/>
  <c r="Q23" i="25"/>
  <c r="R23" i="25" s="1"/>
  <c r="J36" i="23"/>
  <c r="J48" i="23"/>
  <c r="J23" i="23"/>
  <c r="J45" i="23"/>
  <c r="J50" i="23"/>
  <c r="J37" i="8"/>
  <c r="J22" i="8"/>
  <c r="J43" i="24"/>
  <c r="J40" i="24"/>
  <c r="J26" i="24"/>
  <c r="J40" i="8"/>
  <c r="J27" i="23"/>
  <c r="J21" i="23"/>
  <c r="J48" i="8"/>
  <c r="J47" i="20"/>
  <c r="J40" i="20"/>
  <c r="J42" i="21"/>
  <c r="J26" i="21"/>
  <c r="J49" i="24"/>
  <c r="J24" i="24"/>
  <c r="J47" i="25"/>
  <c r="S34" i="25"/>
  <c r="K244" i="13" s="1"/>
  <c r="L244" i="13" s="1"/>
  <c r="J21" i="24"/>
  <c r="J31" i="8"/>
  <c r="J24" i="20"/>
  <c r="J29" i="21"/>
  <c r="J28" i="22"/>
  <c r="J28" i="24"/>
  <c r="S24" i="24"/>
  <c r="K205" i="13" s="1"/>
  <c r="L205" i="13" s="1"/>
  <c r="J31" i="21"/>
  <c r="J25" i="21"/>
  <c r="T34" i="19"/>
  <c r="J44" i="21"/>
  <c r="J38" i="22"/>
  <c r="J49" i="23"/>
  <c r="S39" i="25"/>
  <c r="T39" i="25" s="1"/>
  <c r="S25" i="25"/>
  <c r="T25" i="25" s="1"/>
  <c r="K167" i="13"/>
  <c r="L167" i="13" s="1"/>
  <c r="J30" i="8"/>
  <c r="J23" i="8"/>
  <c r="J37" i="21"/>
  <c r="J45" i="22"/>
  <c r="J35" i="22"/>
  <c r="S26" i="19"/>
  <c r="K58" i="13" s="1"/>
  <c r="J26" i="8"/>
  <c r="J24" i="21"/>
  <c r="S32" i="24"/>
  <c r="K213" i="13" s="1"/>
  <c r="L213" i="13" s="1"/>
  <c r="S36" i="19"/>
  <c r="K68" i="13" s="1"/>
  <c r="L68" i="13" s="1"/>
  <c r="J31" i="19"/>
  <c r="J27" i="19"/>
  <c r="J25" i="19"/>
  <c r="J43" i="19"/>
  <c r="J23" i="19"/>
  <c r="J22" i="25"/>
  <c r="J44" i="8"/>
  <c r="J33" i="8"/>
  <c r="J27" i="8"/>
  <c r="J42" i="20"/>
  <c r="J36" i="21"/>
  <c r="J34" i="21"/>
  <c r="J30" i="22"/>
  <c r="J41" i="23"/>
  <c r="J32" i="23"/>
  <c r="J25" i="23"/>
  <c r="J47" i="24"/>
  <c r="J24" i="25"/>
  <c r="S47" i="25"/>
  <c r="T47" i="25" s="1"/>
  <c r="S30" i="25"/>
  <c r="K240" i="13" s="1"/>
  <c r="L240" i="13" s="1"/>
  <c r="S22" i="25"/>
  <c r="K232" i="13" s="1"/>
  <c r="L232" i="13" s="1"/>
  <c r="S46" i="24"/>
  <c r="S43" i="24"/>
  <c r="K224" i="13" s="1"/>
  <c r="L224" i="13" s="1"/>
  <c r="S38" i="24"/>
  <c r="T38" i="24" s="1"/>
  <c r="S26" i="24"/>
  <c r="S22" i="20"/>
  <c r="K84" i="13" s="1"/>
  <c r="L84" i="13" s="1"/>
  <c r="S42" i="19"/>
  <c r="S39" i="19"/>
  <c r="K71" i="13" s="1"/>
  <c r="L71" i="13" s="1"/>
  <c r="S22" i="19"/>
  <c r="U22" i="19" s="1"/>
  <c r="S42" i="8"/>
  <c r="U42" i="8" s="1"/>
  <c r="V42" i="8" s="1"/>
  <c r="J49" i="8"/>
  <c r="J47" i="8"/>
  <c r="J45" i="19"/>
  <c r="J34" i="19"/>
  <c r="J50" i="20"/>
  <c r="J32" i="20"/>
  <c r="J48" i="21"/>
  <c r="J33" i="21"/>
  <c r="J32" i="21"/>
  <c r="J27" i="21"/>
  <c r="J45" i="24"/>
  <c r="J33" i="24"/>
  <c r="J22" i="24"/>
  <c r="J31" i="25"/>
  <c r="S24" i="25"/>
  <c r="K234" i="13" s="1"/>
  <c r="L234" i="13" s="1"/>
  <c r="S31" i="24"/>
  <c r="K212" i="13" s="1"/>
  <c r="L212" i="13" s="1"/>
  <c r="S23" i="24"/>
  <c r="K169" i="13"/>
  <c r="L169" i="13" s="1"/>
  <c r="K157" i="13"/>
  <c r="L157" i="13" s="1"/>
  <c r="S47" i="21"/>
  <c r="K140" i="13" s="1"/>
  <c r="L140" i="13" s="1"/>
  <c r="S34" i="21"/>
  <c r="U34" i="21" s="1"/>
  <c r="S31" i="21"/>
  <c r="S26" i="21"/>
  <c r="U26" i="21" s="1"/>
  <c r="S23" i="21"/>
  <c r="T23" i="21" s="1"/>
  <c r="S34" i="20"/>
  <c r="U34" i="20" s="1"/>
  <c r="M96" i="13" s="1"/>
  <c r="N96" i="13" s="1"/>
  <c r="S47" i="19"/>
  <c r="S22" i="8"/>
  <c r="K23" i="13" s="1"/>
  <c r="L23" i="13" s="1"/>
  <c r="J47" i="22"/>
  <c r="J23" i="22"/>
  <c r="J31" i="22"/>
  <c r="J34" i="22"/>
  <c r="G198" i="13"/>
  <c r="H198" i="13" s="1"/>
  <c r="J47" i="23"/>
  <c r="G195" i="13"/>
  <c r="H195" i="13" s="1"/>
  <c r="J44" i="23"/>
  <c r="G170" i="13"/>
  <c r="H170" i="13" s="1"/>
  <c r="J48" i="22"/>
  <c r="T39" i="21"/>
  <c r="J33" i="23"/>
  <c r="S45" i="25"/>
  <c r="K255" i="13" s="1"/>
  <c r="L255" i="13" s="1"/>
  <c r="S32" i="25"/>
  <c r="G240" i="13"/>
  <c r="H240" i="13" s="1"/>
  <c r="J30" i="25"/>
  <c r="G219" i="13"/>
  <c r="H219" i="13" s="1"/>
  <c r="J38" i="24"/>
  <c r="G177" i="13"/>
  <c r="H177" i="13" s="1"/>
  <c r="J26" i="23"/>
  <c r="S45" i="21"/>
  <c r="U45" i="21" s="1"/>
  <c r="M138" i="13" s="1"/>
  <c r="N138" i="13" s="1"/>
  <c r="G121" i="13"/>
  <c r="H121" i="13" s="1"/>
  <c r="J28" i="21"/>
  <c r="S28" i="20"/>
  <c r="U28" i="20" s="1"/>
  <c r="M90" i="13" s="1"/>
  <c r="G44" i="13"/>
  <c r="H44" i="13" s="1"/>
  <c r="J43" i="8"/>
  <c r="G206" i="13"/>
  <c r="H206" i="13" s="1"/>
  <c r="J25" i="24"/>
  <c r="G204" i="13"/>
  <c r="H204" i="13" s="1"/>
  <c r="J23" i="24"/>
  <c r="G186" i="13"/>
  <c r="H186" i="13" s="1"/>
  <c r="J35" i="23"/>
  <c r="G180" i="13"/>
  <c r="H180" i="13" s="1"/>
  <c r="J29" i="23"/>
  <c r="G163" i="13"/>
  <c r="H163" i="13" s="1"/>
  <c r="J41" i="22"/>
  <c r="G96" i="13"/>
  <c r="H96" i="13" s="1"/>
  <c r="J34" i="20"/>
  <c r="G47" i="13"/>
  <c r="H47" i="13" s="1"/>
  <c r="J46" i="8"/>
  <c r="Q49" i="24"/>
  <c r="R49" i="24" s="1"/>
  <c r="S49" i="24"/>
  <c r="K230" i="13" s="1"/>
  <c r="L230" i="13" s="1"/>
  <c r="Q45" i="24"/>
  <c r="R45" i="24" s="1"/>
  <c r="S45" i="24"/>
  <c r="Q41" i="24"/>
  <c r="R41" i="24" s="1"/>
  <c r="S41" i="24"/>
  <c r="T41" i="24" s="1"/>
  <c r="Q33" i="24"/>
  <c r="R33" i="24" s="1"/>
  <c r="S33" i="24"/>
  <c r="K214" i="13" s="1"/>
  <c r="L214" i="13" s="1"/>
  <c r="Q25" i="24"/>
  <c r="R25" i="24" s="1"/>
  <c r="S25" i="24"/>
  <c r="T25" i="24" s="1"/>
  <c r="Q21" i="24"/>
  <c r="I202" i="13" s="1"/>
  <c r="J202" i="13" s="1"/>
  <c r="S21" i="24"/>
  <c r="I168" i="13"/>
  <c r="J168" i="13" s="1"/>
  <c r="Q41" i="21"/>
  <c r="R41" i="21" s="1"/>
  <c r="S41" i="21"/>
  <c r="Q33" i="21"/>
  <c r="R33" i="21" s="1"/>
  <c r="S33" i="21"/>
  <c r="K126" i="13" s="1"/>
  <c r="L126" i="13" s="1"/>
  <c r="Q29" i="21"/>
  <c r="R29" i="21" s="1"/>
  <c r="S29" i="21"/>
  <c r="U29" i="21" s="1"/>
  <c r="M122" i="13" s="1"/>
  <c r="N122" i="13" s="1"/>
  <c r="Q25" i="21"/>
  <c r="R25" i="21" s="1"/>
  <c r="S25" i="21"/>
  <c r="T25" i="21" s="1"/>
  <c r="K114" i="13"/>
  <c r="L114" i="13" s="1"/>
  <c r="T21" i="21"/>
  <c r="Q40" i="20"/>
  <c r="R40" i="20" s="1"/>
  <c r="S40" i="20"/>
  <c r="K102" i="13" s="1"/>
  <c r="L102" i="13" s="1"/>
  <c r="Q32" i="20"/>
  <c r="R32" i="20" s="1"/>
  <c r="S32" i="20"/>
  <c r="U32" i="20" s="1"/>
  <c r="M94" i="13" s="1"/>
  <c r="N94" i="13" s="1"/>
  <c r="Q24" i="20"/>
  <c r="R24" i="20" s="1"/>
  <c r="S24" i="20"/>
  <c r="K86" i="13" s="1"/>
  <c r="L86" i="13" s="1"/>
  <c r="Q31" i="19"/>
  <c r="R31" i="19" s="1"/>
  <c r="S31" i="19"/>
  <c r="U31" i="19" s="1"/>
  <c r="Q49" i="8"/>
  <c r="I50" i="13" s="1"/>
  <c r="J50" i="13" s="1"/>
  <c r="S49" i="8"/>
  <c r="U49" i="8" s="1"/>
  <c r="Q41" i="8"/>
  <c r="R41" i="8" s="1"/>
  <c r="S41" i="8"/>
  <c r="Q37" i="8"/>
  <c r="I38" i="13" s="1"/>
  <c r="J38" i="13" s="1"/>
  <c r="S37" i="8"/>
  <c r="K38" i="13" s="1"/>
  <c r="L38" i="13" s="1"/>
  <c r="Q33" i="8"/>
  <c r="R33" i="8" s="1"/>
  <c r="S33" i="8"/>
  <c r="U33" i="8" s="1"/>
  <c r="Q25" i="8"/>
  <c r="I26" i="13" s="1"/>
  <c r="J26" i="13" s="1"/>
  <c r="S25" i="8"/>
  <c r="U25" i="8" s="1"/>
  <c r="Q21" i="8"/>
  <c r="I22" i="13" s="1"/>
  <c r="J22" i="13" s="1"/>
  <c r="S21" i="8"/>
  <c r="K22" i="13" s="1"/>
  <c r="L22" i="13" s="1"/>
  <c r="Q41" i="25"/>
  <c r="R41" i="25" s="1"/>
  <c r="S41" i="25"/>
  <c r="T41" i="25" s="1"/>
  <c r="Q36" i="25"/>
  <c r="R36" i="25" s="1"/>
  <c r="S36" i="25"/>
  <c r="T36" i="25" s="1"/>
  <c r="Q27" i="25"/>
  <c r="I237" i="13" s="1"/>
  <c r="J237" i="13" s="1"/>
  <c r="S27" i="25"/>
  <c r="U27" i="25" s="1"/>
  <c r="M237" i="13" s="1"/>
  <c r="J41" i="8"/>
  <c r="J38" i="8"/>
  <c r="J36" i="8"/>
  <c r="G231" i="13"/>
  <c r="H231" i="13" s="1"/>
  <c r="J21" i="25"/>
  <c r="G146" i="13"/>
  <c r="H146" i="13" s="1"/>
  <c r="J24" i="22"/>
  <c r="G144" i="13"/>
  <c r="H144" i="13" s="1"/>
  <c r="J22" i="22"/>
  <c r="S37" i="21"/>
  <c r="U37" i="21" s="1"/>
  <c r="M130" i="13" s="1"/>
  <c r="N130" i="13" s="1"/>
  <c r="G128" i="13"/>
  <c r="H128" i="13" s="1"/>
  <c r="J35" i="21"/>
  <c r="U21" i="21"/>
  <c r="M114" i="13" s="1"/>
  <c r="N114" i="13" s="1"/>
  <c r="S48" i="20"/>
  <c r="G62" i="13"/>
  <c r="H62" i="13" s="1"/>
  <c r="J30" i="19"/>
  <c r="S27" i="19"/>
  <c r="U27" i="19" s="1"/>
  <c r="G54" i="13"/>
  <c r="H54" i="13" s="1"/>
  <c r="J22" i="19"/>
  <c r="J21" i="19"/>
  <c r="J45" i="8"/>
  <c r="J28" i="19"/>
  <c r="J40" i="21"/>
  <c r="J30" i="21"/>
  <c r="J37" i="22"/>
  <c r="J28" i="23"/>
  <c r="J32" i="24"/>
  <c r="S44" i="25"/>
  <c r="S36" i="24"/>
  <c r="U36" i="24" s="1"/>
  <c r="S21" i="23"/>
  <c r="U21" i="23" s="1"/>
  <c r="M172" i="13" s="1"/>
  <c r="N172" i="13" s="1"/>
  <c r="K161" i="13"/>
  <c r="L161" i="13" s="1"/>
  <c r="S46" i="21"/>
  <c r="U46" i="21" s="1"/>
  <c r="S38" i="21"/>
  <c r="K131" i="13" s="1"/>
  <c r="L131" i="13" s="1"/>
  <c r="S22" i="21"/>
  <c r="K115" i="13" s="1"/>
  <c r="L115" i="13" s="1"/>
  <c r="S44" i="8"/>
  <c r="K45" i="13" s="1"/>
  <c r="L45" i="13" s="1"/>
  <c r="J51" i="20"/>
  <c r="J36" i="20"/>
  <c r="J40" i="22"/>
  <c r="J26" i="22"/>
  <c r="S48" i="25"/>
  <c r="K258" i="13" s="1"/>
  <c r="L258" i="13" s="1"/>
  <c r="S35" i="25"/>
  <c r="K245" i="13" s="1"/>
  <c r="L245" i="13" s="1"/>
  <c r="S48" i="24"/>
  <c r="S44" i="24"/>
  <c r="K225" i="13" s="1"/>
  <c r="L225" i="13" s="1"/>
  <c r="S40" i="24"/>
  <c r="K221" i="13" s="1"/>
  <c r="L221" i="13" s="1"/>
  <c r="S36" i="8"/>
  <c r="U36" i="8" s="1"/>
  <c r="S28" i="8"/>
  <c r="U28" i="8" s="1"/>
  <c r="G140" i="13"/>
  <c r="H140" i="13" s="1"/>
  <c r="J47" i="21"/>
  <c r="I150" i="13"/>
  <c r="J150" i="13" s="1"/>
  <c r="K146" i="13"/>
  <c r="L146" i="13" s="1"/>
  <c r="Q48" i="21"/>
  <c r="R48" i="21" s="1"/>
  <c r="S48" i="21"/>
  <c r="U48" i="21" s="1"/>
  <c r="Q40" i="21"/>
  <c r="R40" i="21" s="1"/>
  <c r="S40" i="21"/>
  <c r="U40" i="21" s="1"/>
  <c r="Q36" i="21"/>
  <c r="R36" i="21" s="1"/>
  <c r="S36" i="21"/>
  <c r="Q28" i="21"/>
  <c r="S28" i="21"/>
  <c r="U28" i="21" s="1"/>
  <c r="Q24" i="21"/>
  <c r="R24" i="21" s="1"/>
  <c r="S24" i="21"/>
  <c r="Q51" i="20"/>
  <c r="R51" i="20" s="1"/>
  <c r="S51" i="20"/>
  <c r="U51" i="20" s="1"/>
  <c r="Q43" i="20"/>
  <c r="R43" i="20" s="1"/>
  <c r="S43" i="20"/>
  <c r="U43" i="20" s="1"/>
  <c r="Q39" i="20"/>
  <c r="S39" i="20"/>
  <c r="U39" i="20" s="1"/>
  <c r="Q35" i="20"/>
  <c r="R35" i="20" s="1"/>
  <c r="S35" i="20"/>
  <c r="Q27" i="20"/>
  <c r="S27" i="20"/>
  <c r="U27" i="20" s="1"/>
  <c r="Q48" i="19"/>
  <c r="R48" i="19" s="1"/>
  <c r="S48" i="19"/>
  <c r="U48" i="19" s="1"/>
  <c r="J24" i="19"/>
  <c r="J28" i="20"/>
  <c r="J45" i="21"/>
  <c r="J43" i="22"/>
  <c r="J40" i="25"/>
  <c r="G182" i="13"/>
  <c r="H182" i="13" s="1"/>
  <c r="J31" i="23"/>
  <c r="G105" i="13"/>
  <c r="H105" i="13" s="1"/>
  <c r="J43" i="20"/>
  <c r="G100" i="13"/>
  <c r="H100" i="13" s="1"/>
  <c r="J38" i="20"/>
  <c r="G92" i="13"/>
  <c r="H92" i="13" s="1"/>
  <c r="J30" i="20"/>
  <c r="G71" i="13"/>
  <c r="H71" i="13" s="1"/>
  <c r="J39" i="19"/>
  <c r="G25" i="13"/>
  <c r="H25" i="13" s="1"/>
  <c r="J24" i="8"/>
  <c r="Q35" i="24"/>
  <c r="R35" i="24" s="1"/>
  <c r="S35" i="24"/>
  <c r="U35" i="24" s="1"/>
  <c r="K170" i="13"/>
  <c r="L170" i="13" s="1"/>
  <c r="G197" i="13"/>
  <c r="H197" i="13" s="1"/>
  <c r="J46" i="23"/>
  <c r="G64" i="13"/>
  <c r="H64" i="13" s="1"/>
  <c r="J32" i="19"/>
  <c r="M155" i="13"/>
  <c r="N155" i="13" s="1"/>
  <c r="Q32" i="21"/>
  <c r="R32" i="21" s="1"/>
  <c r="S32" i="21"/>
  <c r="U32" i="21" s="1"/>
  <c r="Q23" i="20"/>
  <c r="R23" i="20" s="1"/>
  <c r="S23" i="20"/>
  <c r="U23" i="20" s="1"/>
  <c r="Q44" i="19"/>
  <c r="R44" i="19" s="1"/>
  <c r="S44" i="19"/>
  <c r="U44" i="19" s="1"/>
  <c r="Q40" i="19"/>
  <c r="R40" i="19" s="1"/>
  <c r="S40" i="19"/>
  <c r="U40" i="19" s="1"/>
  <c r="Q30" i="19"/>
  <c r="R30" i="19" s="1"/>
  <c r="S30" i="19"/>
  <c r="K62" i="13" s="1"/>
  <c r="Q23" i="19"/>
  <c r="R23" i="19" s="1"/>
  <c r="S23" i="19"/>
  <c r="U23" i="19" s="1"/>
  <c r="J37" i="24"/>
  <c r="J29" i="24"/>
  <c r="G254" i="13"/>
  <c r="H254" i="13" s="1"/>
  <c r="J44" i="25"/>
  <c r="G243" i="13"/>
  <c r="H243" i="13" s="1"/>
  <c r="J33" i="25"/>
  <c r="T30" i="25"/>
  <c r="G155" i="13"/>
  <c r="H155" i="13" s="1"/>
  <c r="J33" i="22"/>
  <c r="G149" i="13"/>
  <c r="H149" i="13" s="1"/>
  <c r="J27" i="22"/>
  <c r="G147" i="13"/>
  <c r="H147" i="13" s="1"/>
  <c r="J25" i="22"/>
  <c r="G73" i="13"/>
  <c r="H73" i="13" s="1"/>
  <c r="J41" i="19"/>
  <c r="G242" i="13"/>
  <c r="H242" i="13" s="1"/>
  <c r="J32" i="25"/>
  <c r="K220" i="13"/>
  <c r="L220" i="13" s="1"/>
  <c r="T39" i="24"/>
  <c r="G194" i="13"/>
  <c r="H194" i="13" s="1"/>
  <c r="J43" i="23"/>
  <c r="J22" i="23"/>
  <c r="G258" i="13"/>
  <c r="H258" i="13" s="1"/>
  <c r="J48" i="25"/>
  <c r="G216" i="13"/>
  <c r="H216" i="13" s="1"/>
  <c r="J35" i="24"/>
  <c r="G211" i="13"/>
  <c r="H211" i="13" s="1"/>
  <c r="J30" i="24"/>
  <c r="G189" i="13"/>
  <c r="H189" i="13" s="1"/>
  <c r="J38" i="23"/>
  <c r="G88" i="13"/>
  <c r="H88" i="13" s="1"/>
  <c r="J26" i="20"/>
  <c r="J28" i="8"/>
  <c r="J44" i="22"/>
  <c r="G223" i="13"/>
  <c r="H223" i="13" s="1"/>
  <c r="J42" i="24"/>
  <c r="G212" i="13"/>
  <c r="H212" i="13" s="1"/>
  <c r="J31" i="24"/>
  <c r="G193" i="13"/>
  <c r="H193" i="13" s="1"/>
  <c r="J42" i="23"/>
  <c r="G191" i="13"/>
  <c r="H191" i="13" s="1"/>
  <c r="J40" i="23"/>
  <c r="G181" i="13"/>
  <c r="H181" i="13" s="1"/>
  <c r="J30" i="23"/>
  <c r="S45" i="20"/>
  <c r="K107" i="13" s="1"/>
  <c r="L107" i="13" s="1"/>
  <c r="S29" i="20"/>
  <c r="U29" i="20" s="1"/>
  <c r="S25" i="20"/>
  <c r="U25" i="20" s="1"/>
  <c r="S38" i="19"/>
  <c r="U38" i="19" s="1"/>
  <c r="S21" i="19"/>
  <c r="Q34" i="24"/>
  <c r="I215" i="13" s="1"/>
  <c r="J215" i="13" s="1"/>
  <c r="S34" i="24"/>
  <c r="U34" i="24" s="1"/>
  <c r="M215" i="13" s="1"/>
  <c r="N215" i="13" s="1"/>
  <c r="Q30" i="24"/>
  <c r="I211" i="13" s="1"/>
  <c r="J211" i="13" s="1"/>
  <c r="S30" i="24"/>
  <c r="Q43" i="21"/>
  <c r="I136" i="13" s="1"/>
  <c r="J136" i="13" s="1"/>
  <c r="S43" i="21"/>
  <c r="U43" i="21" s="1"/>
  <c r="R39" i="25"/>
  <c r="I249" i="13"/>
  <c r="Q41" i="20"/>
  <c r="R41" i="20" s="1"/>
  <c r="S41" i="20"/>
  <c r="U41" i="20" s="1"/>
  <c r="Q26" i="8"/>
  <c r="R26" i="8" s="1"/>
  <c r="S26" i="8"/>
  <c r="T26" i="8" s="1"/>
  <c r="Q38" i="25"/>
  <c r="R38" i="25" s="1"/>
  <c r="S38" i="25"/>
  <c r="U38" i="25" s="1"/>
  <c r="G190" i="13"/>
  <c r="H190" i="13" s="1"/>
  <c r="J39" i="23"/>
  <c r="Q37" i="20"/>
  <c r="S37" i="20"/>
  <c r="U37" i="20" s="1"/>
  <c r="Q33" i="20"/>
  <c r="R33" i="20" s="1"/>
  <c r="S33" i="20"/>
  <c r="U33" i="20" s="1"/>
  <c r="Q38" i="8"/>
  <c r="R38" i="8" s="1"/>
  <c r="S38" i="8"/>
  <c r="U38" i="8" s="1"/>
  <c r="Q42" i="25"/>
  <c r="I252" i="13" s="1"/>
  <c r="J252" i="13" s="1"/>
  <c r="S42" i="25"/>
  <c r="U42" i="25" s="1"/>
  <c r="M252" i="13" s="1"/>
  <c r="N252" i="13" s="1"/>
  <c r="Q33" i="25"/>
  <c r="R33" i="25" s="1"/>
  <c r="S33" i="25"/>
  <c r="U33" i="25" s="1"/>
  <c r="J42" i="22"/>
  <c r="J48" i="24"/>
  <c r="J44" i="24"/>
  <c r="J27" i="25"/>
  <c r="J25" i="25"/>
  <c r="J23" i="25"/>
  <c r="S46" i="25"/>
  <c r="T46" i="25" s="1"/>
  <c r="G244" i="13"/>
  <c r="H244" i="13" s="1"/>
  <c r="J34" i="25"/>
  <c r="S29" i="24"/>
  <c r="T29" i="24" s="1"/>
  <c r="G208" i="13"/>
  <c r="H208" i="13" s="1"/>
  <c r="J27" i="24"/>
  <c r="S49" i="20"/>
  <c r="U49" i="20" s="1"/>
  <c r="S46" i="19"/>
  <c r="T46" i="19" s="1"/>
  <c r="S34" i="8"/>
  <c r="U34" i="8" s="1"/>
  <c r="Q49" i="19"/>
  <c r="R49" i="19" s="1"/>
  <c r="S49" i="19"/>
  <c r="U49" i="19" s="1"/>
  <c r="M81" i="13" s="1"/>
  <c r="Q45" i="19"/>
  <c r="R45" i="19" s="1"/>
  <c r="S45" i="19"/>
  <c r="U45" i="19" s="1"/>
  <c r="M77" i="13" s="1"/>
  <c r="Q41" i="19"/>
  <c r="R41" i="19" s="1"/>
  <c r="S41" i="19"/>
  <c r="U41" i="19" s="1"/>
  <c r="M73" i="13" s="1"/>
  <c r="Q45" i="8"/>
  <c r="R45" i="8" s="1"/>
  <c r="S45" i="8"/>
  <c r="U45" i="8" s="1"/>
  <c r="Q50" i="25"/>
  <c r="K260" i="13"/>
  <c r="L260" i="13" s="1"/>
  <c r="G260" i="13"/>
  <c r="H260" i="13" s="1"/>
  <c r="Q49" i="25"/>
  <c r="R49" i="25" s="1"/>
  <c r="G259" i="13"/>
  <c r="H259" i="13" s="1"/>
  <c r="I258" i="13"/>
  <c r="J258" i="13" s="1"/>
  <c r="I257" i="13"/>
  <c r="J257" i="13" s="1"/>
  <c r="R46" i="25"/>
  <c r="I256" i="13"/>
  <c r="J256" i="13" s="1"/>
  <c r="J46" i="25"/>
  <c r="R45" i="25"/>
  <c r="I255" i="13"/>
  <c r="J255" i="13" s="1"/>
  <c r="J45" i="25"/>
  <c r="H257" i="13"/>
  <c r="I254" i="13"/>
  <c r="J254" i="13" s="1"/>
  <c r="S43" i="25"/>
  <c r="I253" i="13"/>
  <c r="J253" i="13" s="1"/>
  <c r="J43" i="25"/>
  <c r="J42" i="25"/>
  <c r="J41" i="25"/>
  <c r="I250" i="13"/>
  <c r="J250" i="13" s="1"/>
  <c r="J39" i="25"/>
  <c r="J38" i="25"/>
  <c r="K247" i="13"/>
  <c r="L247" i="13" s="1"/>
  <c r="H249" i="13"/>
  <c r="I245" i="13"/>
  <c r="J245" i="13" s="1"/>
  <c r="J35" i="25"/>
  <c r="H247" i="13"/>
  <c r="I244" i="13"/>
  <c r="J244" i="13" s="1"/>
  <c r="R32" i="25"/>
  <c r="I242" i="13"/>
  <c r="J242" i="13" s="1"/>
  <c r="I241" i="13"/>
  <c r="J241" i="13" s="1"/>
  <c r="S31" i="25"/>
  <c r="K241" i="13" s="1"/>
  <c r="L241" i="13" s="1"/>
  <c r="I240" i="13"/>
  <c r="J240" i="13" s="1"/>
  <c r="R29" i="25"/>
  <c r="I239" i="13"/>
  <c r="J239" i="13" s="1"/>
  <c r="J29" i="25"/>
  <c r="S28" i="25"/>
  <c r="T28" i="25" s="1"/>
  <c r="R28" i="25"/>
  <c r="I238" i="13"/>
  <c r="J238" i="13" s="1"/>
  <c r="J28" i="25"/>
  <c r="I236" i="13"/>
  <c r="J236" i="13" s="1"/>
  <c r="J26" i="25"/>
  <c r="I235" i="13"/>
  <c r="J235" i="13" s="1"/>
  <c r="R24" i="25"/>
  <c r="I234" i="13"/>
  <c r="J234" i="13" s="1"/>
  <c r="K233" i="13"/>
  <c r="L233" i="13" s="1"/>
  <c r="U23" i="25"/>
  <c r="M233" i="13" s="1"/>
  <c r="H235" i="13"/>
  <c r="I232" i="13"/>
  <c r="J232" i="13" s="1"/>
  <c r="T21" i="25"/>
  <c r="K231" i="13"/>
  <c r="L231" i="13" s="1"/>
  <c r="J231" i="13"/>
  <c r="I229" i="13"/>
  <c r="J229" i="13" s="1"/>
  <c r="R47" i="24"/>
  <c r="I228" i="13"/>
  <c r="J228" i="13" s="1"/>
  <c r="R46" i="24"/>
  <c r="I227" i="13"/>
  <c r="J227" i="13" s="1"/>
  <c r="H228" i="13"/>
  <c r="J46" i="24"/>
  <c r="I225" i="13"/>
  <c r="J225" i="13" s="1"/>
  <c r="I224" i="13"/>
  <c r="J224" i="13" s="1"/>
  <c r="R42" i="24"/>
  <c r="I223" i="13"/>
  <c r="J223" i="13" s="1"/>
  <c r="I221" i="13"/>
  <c r="J221" i="13" s="1"/>
  <c r="R39" i="24"/>
  <c r="I220" i="13"/>
  <c r="J220" i="13" s="1"/>
  <c r="U39" i="24"/>
  <c r="R38" i="24"/>
  <c r="I219" i="13"/>
  <c r="J219" i="13" s="1"/>
  <c r="S37" i="24"/>
  <c r="I218" i="13"/>
  <c r="J218" i="13" s="1"/>
  <c r="I217" i="13"/>
  <c r="J217" i="13" s="1"/>
  <c r="J34" i="24"/>
  <c r="I213" i="13"/>
  <c r="J213" i="13" s="1"/>
  <c r="I212" i="13"/>
  <c r="J212" i="13" s="1"/>
  <c r="R31" i="24"/>
  <c r="I210" i="13"/>
  <c r="J210" i="13" s="1"/>
  <c r="I209" i="13"/>
  <c r="J209" i="13" s="1"/>
  <c r="S28" i="24"/>
  <c r="I208" i="13"/>
  <c r="J208" i="13" s="1"/>
  <c r="R26" i="24"/>
  <c r="I207" i="13"/>
  <c r="J207" i="13" s="1"/>
  <c r="I205" i="13"/>
  <c r="J205" i="13" s="1"/>
  <c r="I204" i="13"/>
  <c r="J204" i="13" s="1"/>
  <c r="R22" i="24"/>
  <c r="I203" i="13"/>
  <c r="J203" i="13" s="1"/>
  <c r="J37" i="23"/>
  <c r="J24" i="23"/>
  <c r="H176" i="13"/>
  <c r="R22" i="23"/>
  <c r="I173" i="13"/>
  <c r="J173" i="13" s="1"/>
  <c r="S22" i="23"/>
  <c r="U22" i="23" s="1"/>
  <c r="I172" i="13"/>
  <c r="J172" i="13" s="1"/>
  <c r="I169" i="13"/>
  <c r="J169" i="13" s="1"/>
  <c r="I167" i="13"/>
  <c r="J167" i="13" s="1"/>
  <c r="I165" i="13"/>
  <c r="J165" i="13" s="1"/>
  <c r="I161" i="13"/>
  <c r="J161" i="13" s="1"/>
  <c r="K160" i="13"/>
  <c r="L160" i="13" s="1"/>
  <c r="M160" i="13"/>
  <c r="N160" i="13" s="1"/>
  <c r="I158" i="13"/>
  <c r="J158" i="13" s="1"/>
  <c r="I157" i="13"/>
  <c r="J157" i="13" s="1"/>
  <c r="K156" i="13"/>
  <c r="L156" i="13" s="1"/>
  <c r="I156" i="13"/>
  <c r="J156" i="13" s="1"/>
  <c r="K154" i="13"/>
  <c r="L154" i="13" s="1"/>
  <c r="I154" i="13"/>
  <c r="J154" i="13" s="1"/>
  <c r="J32" i="22"/>
  <c r="I153" i="13"/>
  <c r="J153" i="13" s="1"/>
  <c r="I152" i="13"/>
  <c r="J152" i="13" s="1"/>
  <c r="I151" i="13"/>
  <c r="J151" i="13" s="1"/>
  <c r="I149" i="13"/>
  <c r="J149" i="13" s="1"/>
  <c r="I148" i="13"/>
  <c r="J148" i="13" s="1"/>
  <c r="M147" i="13"/>
  <c r="N147" i="13" s="1"/>
  <c r="I145" i="13"/>
  <c r="J145" i="13" s="1"/>
  <c r="I144" i="13"/>
  <c r="J144" i="13" s="1"/>
  <c r="J21" i="22"/>
  <c r="R49" i="21"/>
  <c r="I142" i="13"/>
  <c r="J142" i="13" s="1"/>
  <c r="S49" i="21"/>
  <c r="K142" i="13" s="1"/>
  <c r="L142" i="13" s="1"/>
  <c r="J49" i="21"/>
  <c r="I140" i="13"/>
  <c r="J140" i="13" s="1"/>
  <c r="R47" i="21"/>
  <c r="R46" i="21"/>
  <c r="I139" i="13"/>
  <c r="J139" i="13" s="1"/>
  <c r="J46" i="21"/>
  <c r="I138" i="13"/>
  <c r="J138" i="13" s="1"/>
  <c r="S44" i="21"/>
  <c r="I137" i="13"/>
  <c r="J137" i="13" s="1"/>
  <c r="Q42" i="21"/>
  <c r="R42" i="21" s="1"/>
  <c r="U42" i="21"/>
  <c r="T42" i="21"/>
  <c r="K135" i="13"/>
  <c r="L135" i="13" s="1"/>
  <c r="R39" i="21"/>
  <c r="I132" i="13"/>
  <c r="J132" i="13" s="1"/>
  <c r="J39" i="21"/>
  <c r="U39" i="21"/>
  <c r="I131" i="13"/>
  <c r="J131" i="13" s="1"/>
  <c r="I130" i="13"/>
  <c r="J130" i="13" s="1"/>
  <c r="I128" i="13"/>
  <c r="J128" i="13" s="1"/>
  <c r="T35" i="21"/>
  <c r="U35" i="21"/>
  <c r="I127" i="13"/>
  <c r="J127" i="13" s="1"/>
  <c r="R31" i="21"/>
  <c r="I124" i="13"/>
  <c r="J124" i="13" s="1"/>
  <c r="R30" i="21"/>
  <c r="I123" i="13"/>
  <c r="J123" i="13" s="1"/>
  <c r="I120" i="13"/>
  <c r="J120" i="13" s="1"/>
  <c r="R27" i="21"/>
  <c r="I119" i="13"/>
  <c r="J119" i="13" s="1"/>
  <c r="R23" i="21"/>
  <c r="I116" i="13"/>
  <c r="J116" i="13" s="1"/>
  <c r="J23" i="21"/>
  <c r="I115" i="13"/>
  <c r="J115" i="13" s="1"/>
  <c r="G115" i="13"/>
  <c r="H115" i="13" s="1"/>
  <c r="G114" i="13"/>
  <c r="H114" i="13" s="1"/>
  <c r="S50" i="20"/>
  <c r="I112" i="13"/>
  <c r="J112" i="13" s="1"/>
  <c r="R49" i="20"/>
  <c r="I111" i="13"/>
  <c r="G111" i="13"/>
  <c r="H111" i="13" s="1"/>
  <c r="I110" i="13"/>
  <c r="J110" i="13" s="1"/>
  <c r="G110" i="13"/>
  <c r="H110" i="13" s="1"/>
  <c r="I109" i="13"/>
  <c r="J109" i="13" s="1"/>
  <c r="S46" i="20"/>
  <c r="I108" i="13"/>
  <c r="J108" i="13" s="1"/>
  <c r="R45" i="20"/>
  <c r="I107" i="13"/>
  <c r="J107" i="13" s="1"/>
  <c r="G107" i="13"/>
  <c r="H107" i="13" s="1"/>
  <c r="S44" i="20"/>
  <c r="R44" i="20"/>
  <c r="I106" i="13"/>
  <c r="J106" i="13" s="1"/>
  <c r="G106" i="13"/>
  <c r="H106" i="13" s="1"/>
  <c r="I105" i="13"/>
  <c r="J105" i="13" s="1"/>
  <c r="I104" i="13"/>
  <c r="J104" i="13" s="1"/>
  <c r="G103" i="13"/>
  <c r="H103" i="13" s="1"/>
  <c r="J39" i="20"/>
  <c r="G101" i="13"/>
  <c r="H101" i="13" s="1"/>
  <c r="I100" i="13"/>
  <c r="J100" i="13" s="1"/>
  <c r="G99" i="13"/>
  <c r="H99" i="13" s="1"/>
  <c r="R36" i="20"/>
  <c r="I98" i="13"/>
  <c r="J98" i="13" s="1"/>
  <c r="G97" i="13"/>
  <c r="H97" i="13" s="1"/>
  <c r="I96" i="13"/>
  <c r="J96" i="13" s="1"/>
  <c r="G95" i="13"/>
  <c r="H95" i="13" s="1"/>
  <c r="I93" i="13"/>
  <c r="J93" i="13" s="1"/>
  <c r="I92" i="13"/>
  <c r="J92" i="13" s="1"/>
  <c r="I91" i="13"/>
  <c r="J91" i="13" s="1"/>
  <c r="R29" i="20"/>
  <c r="G91" i="13"/>
  <c r="H91" i="13" s="1"/>
  <c r="R28" i="20"/>
  <c r="I90" i="13"/>
  <c r="J90" i="13" s="1"/>
  <c r="G89" i="13"/>
  <c r="H89" i="13" s="1"/>
  <c r="I88" i="13"/>
  <c r="J88" i="13" s="1"/>
  <c r="I87" i="13"/>
  <c r="J87" i="13" s="1"/>
  <c r="R25" i="20"/>
  <c r="G87" i="13"/>
  <c r="H87" i="13" s="1"/>
  <c r="G85" i="13"/>
  <c r="H85" i="13" s="1"/>
  <c r="I84" i="13"/>
  <c r="J84" i="13" s="1"/>
  <c r="S21" i="20"/>
  <c r="U21" i="20" s="1"/>
  <c r="M83" i="13" s="1"/>
  <c r="R21" i="20"/>
  <c r="I83" i="13"/>
  <c r="J83" i="13" s="1"/>
  <c r="I82" i="13"/>
  <c r="J82" i="13" s="1"/>
  <c r="R50" i="19"/>
  <c r="S50" i="19"/>
  <c r="K82" i="13" s="1"/>
  <c r="L82" i="13" s="1"/>
  <c r="G82" i="13"/>
  <c r="H82" i="13" s="1"/>
  <c r="J49" i="19"/>
  <c r="I80" i="13"/>
  <c r="J80" i="13" s="1"/>
  <c r="G80" i="13"/>
  <c r="H80" i="13" s="1"/>
  <c r="I79" i="13"/>
  <c r="J79" i="13" s="1"/>
  <c r="I78" i="13"/>
  <c r="J78" i="13" s="1"/>
  <c r="G78" i="13"/>
  <c r="H78" i="13" s="1"/>
  <c r="G76" i="13"/>
  <c r="H76" i="13" s="1"/>
  <c r="I75" i="13"/>
  <c r="J75" i="13" s="1"/>
  <c r="I74" i="13"/>
  <c r="J74" i="13" s="1"/>
  <c r="G74" i="13"/>
  <c r="H74" i="13" s="1"/>
  <c r="G72" i="13"/>
  <c r="H72" i="13" s="1"/>
  <c r="I71" i="13"/>
  <c r="J71" i="13" s="1"/>
  <c r="I70" i="13"/>
  <c r="J70" i="13" s="1"/>
  <c r="G70" i="13"/>
  <c r="H70" i="13" s="1"/>
  <c r="K69" i="13"/>
  <c r="L69" i="13" s="1"/>
  <c r="T37" i="19"/>
  <c r="Q37" i="19"/>
  <c r="J37" i="19"/>
  <c r="R36" i="19"/>
  <c r="I68" i="13"/>
  <c r="J68" i="13" s="1"/>
  <c r="G68" i="13"/>
  <c r="H68" i="13" s="1"/>
  <c r="S35" i="19"/>
  <c r="T35" i="19" s="1"/>
  <c r="G67" i="13"/>
  <c r="H67" i="13" s="1"/>
  <c r="I66" i="13"/>
  <c r="J66" i="13" s="1"/>
  <c r="U34" i="19"/>
  <c r="Q33" i="19"/>
  <c r="J33" i="19"/>
  <c r="R29" i="19"/>
  <c r="I61" i="13"/>
  <c r="J61" i="13" s="1"/>
  <c r="J29" i="19"/>
  <c r="I59" i="13"/>
  <c r="J59" i="13" s="1"/>
  <c r="R26" i="19"/>
  <c r="J26" i="19"/>
  <c r="S25" i="19"/>
  <c r="R25" i="19"/>
  <c r="I57" i="13"/>
  <c r="J57" i="13" s="1"/>
  <c r="R22" i="19"/>
  <c r="I52" i="13"/>
  <c r="J52" i="13" s="1"/>
  <c r="G52" i="13"/>
  <c r="H52" i="13" s="1"/>
  <c r="R50" i="8"/>
  <c r="G51" i="13"/>
  <c r="H51" i="13" s="1"/>
  <c r="R48" i="8"/>
  <c r="I49" i="13"/>
  <c r="J49" i="13" s="1"/>
  <c r="I47" i="13"/>
  <c r="J47" i="13" s="1"/>
  <c r="R44" i="8"/>
  <c r="I45" i="13"/>
  <c r="J45" i="13" s="1"/>
  <c r="I43" i="13"/>
  <c r="J43" i="13" s="1"/>
  <c r="R40" i="8"/>
  <c r="I41" i="13"/>
  <c r="J41" i="13" s="1"/>
  <c r="J39" i="8"/>
  <c r="I37" i="13"/>
  <c r="J37" i="13" s="1"/>
  <c r="I35" i="13"/>
  <c r="J35" i="13" s="1"/>
  <c r="J34" i="8"/>
  <c r="I33" i="13"/>
  <c r="J33" i="13" s="1"/>
  <c r="I31" i="13"/>
  <c r="J31" i="13" s="1"/>
  <c r="S29" i="8"/>
  <c r="R29" i="8"/>
  <c r="I30" i="13"/>
  <c r="J30" i="13" s="1"/>
  <c r="J29" i="8"/>
  <c r="R28" i="8"/>
  <c r="I29" i="13"/>
  <c r="J29" i="13" s="1"/>
  <c r="J25" i="8"/>
  <c r="R24" i="8"/>
  <c r="J25" i="13"/>
  <c r="I7" i="8"/>
  <c r="B7" i="14" s="1"/>
  <c r="G22" i="13"/>
  <c r="H22" i="13" s="1"/>
  <c r="W18" i="25"/>
  <c r="W6" i="25"/>
  <c r="W6" i="24"/>
  <c r="W7" i="23"/>
  <c r="W18" i="23"/>
  <c r="W7" i="20"/>
  <c r="X22" i="20"/>
  <c r="W17" i="20"/>
  <c r="X37" i="25"/>
  <c r="W10" i="25" s="1"/>
  <c r="U37" i="25"/>
  <c r="Q37" i="25"/>
  <c r="J37" i="25"/>
  <c r="A2" i="19"/>
  <c r="R35" i="19"/>
  <c r="U33" i="19"/>
  <c r="T33" i="19"/>
  <c r="U49" i="25"/>
  <c r="M259" i="13" s="1"/>
  <c r="T49" i="25"/>
  <c r="U50" i="25"/>
  <c r="M260" i="13" s="1"/>
  <c r="N260" i="13" s="1"/>
  <c r="B2" i="13"/>
  <c r="A3" i="28"/>
  <c r="A2" i="23"/>
  <c r="A3" i="11"/>
  <c r="A2" i="20"/>
  <c r="A3" i="26"/>
  <c r="W17" i="8"/>
  <c r="S51" i="8"/>
  <c r="K52" i="13" s="1"/>
  <c r="L52" i="13" s="1"/>
  <c r="I8" i="8"/>
  <c r="B8" i="14" s="1"/>
  <c r="A2" i="22"/>
  <c r="A2" i="21"/>
  <c r="A2" i="29"/>
  <c r="E4" i="13" s="1"/>
  <c r="A2" i="8"/>
  <c r="A3" i="27"/>
  <c r="A20" i="14"/>
  <c r="A38" i="14"/>
  <c r="A2" i="14"/>
  <c r="G4" i="13"/>
  <c r="A2" i="25"/>
  <c r="G10" i="22"/>
  <c r="G9" i="22"/>
  <c r="G12" i="22"/>
  <c r="G11" i="22"/>
  <c r="D12" i="24"/>
  <c r="D11" i="24"/>
  <c r="D10" i="24"/>
  <c r="D9" i="24"/>
  <c r="D9" i="20"/>
  <c r="D10" i="20"/>
  <c r="D12" i="20"/>
  <c r="D11" i="20"/>
  <c r="L9" i="24"/>
  <c r="L12" i="24"/>
  <c r="L11" i="24"/>
  <c r="L10" i="24"/>
  <c r="E12" i="13"/>
  <c r="E13" i="13"/>
  <c r="E10" i="13"/>
  <c r="E11" i="13"/>
  <c r="D8" i="22"/>
  <c r="D6" i="22"/>
  <c r="D7" i="22"/>
  <c r="G12" i="19"/>
  <c r="G11" i="19"/>
  <c r="G10" i="19"/>
  <c r="G9" i="19"/>
  <c r="L7" i="21"/>
  <c r="L8" i="21"/>
  <c r="L6" i="21"/>
  <c r="D6" i="8"/>
  <c r="D7" i="8"/>
  <c r="D8" i="8"/>
  <c r="D8" i="25"/>
  <c r="D6" i="25"/>
  <c r="D7" i="25"/>
  <c r="G7" i="21"/>
  <c r="G8" i="21"/>
  <c r="G6" i="21"/>
  <c r="L8" i="25"/>
  <c r="L6" i="25"/>
  <c r="L7" i="25"/>
  <c r="L7" i="20"/>
  <c r="L6" i="20"/>
  <c r="L8" i="20"/>
  <c r="M21" i="21"/>
  <c r="D8" i="20"/>
  <c r="D7" i="20"/>
  <c r="D6" i="20"/>
  <c r="D6" i="24"/>
  <c r="D7" i="24"/>
  <c r="D8" i="24"/>
  <c r="G8" i="22"/>
  <c r="G7" i="22"/>
  <c r="G6" i="22"/>
  <c r="G10" i="8"/>
  <c r="G11" i="8"/>
  <c r="G12" i="8"/>
  <c r="G9" i="8"/>
  <c r="L12" i="22"/>
  <c r="L11" i="22"/>
  <c r="L10" i="22"/>
  <c r="L9" i="22"/>
  <c r="D10" i="8"/>
  <c r="D11" i="8"/>
  <c r="D12" i="8"/>
  <c r="D9" i="8"/>
  <c r="D6" i="19"/>
  <c r="D7" i="19"/>
  <c r="D8" i="19"/>
  <c r="D8" i="21"/>
  <c r="D6" i="21"/>
  <c r="D7" i="21"/>
  <c r="D7" i="23"/>
  <c r="D8" i="23"/>
  <c r="D6" i="23"/>
  <c r="D12" i="25"/>
  <c r="D11" i="25"/>
  <c r="D10" i="25"/>
  <c r="D9" i="25"/>
  <c r="G7" i="24"/>
  <c r="G8" i="24"/>
  <c r="G6" i="24"/>
  <c r="G7" i="25"/>
  <c r="G8" i="25"/>
  <c r="G6" i="25"/>
  <c r="G12" i="21"/>
  <c r="G11" i="21"/>
  <c r="G10" i="21"/>
  <c r="G9" i="21"/>
  <c r="G6" i="20"/>
  <c r="G8" i="20"/>
  <c r="G7" i="20"/>
  <c r="L9" i="25"/>
  <c r="L12" i="25"/>
  <c r="L11" i="25"/>
  <c r="L10" i="25"/>
  <c r="L8" i="23"/>
  <c r="L6" i="23"/>
  <c r="L7" i="23"/>
  <c r="L10" i="20"/>
  <c r="L9" i="20"/>
  <c r="L12" i="20"/>
  <c r="L11" i="20"/>
  <c r="L8" i="19"/>
  <c r="L6" i="19"/>
  <c r="L7" i="19"/>
  <c r="L6" i="8"/>
  <c r="L7" i="8"/>
  <c r="L8" i="8"/>
  <c r="G12" i="23"/>
  <c r="G11" i="23"/>
  <c r="G10" i="23"/>
  <c r="G9" i="23"/>
  <c r="D12" i="19"/>
  <c r="D11" i="19"/>
  <c r="D10" i="19"/>
  <c r="D9" i="19"/>
  <c r="D9" i="21"/>
  <c r="D11" i="21"/>
  <c r="D10" i="21"/>
  <c r="D12" i="21"/>
  <c r="D12" i="23"/>
  <c r="D11" i="23"/>
  <c r="D10" i="23"/>
  <c r="D9" i="23"/>
  <c r="G12" i="24"/>
  <c r="G11" i="24"/>
  <c r="G10" i="24"/>
  <c r="G9" i="24"/>
  <c r="G12" i="25"/>
  <c r="G11" i="25"/>
  <c r="G10" i="25"/>
  <c r="G9" i="25"/>
  <c r="G8" i="23"/>
  <c r="G6" i="23"/>
  <c r="G7" i="23"/>
  <c r="G12" i="20"/>
  <c r="G11" i="20"/>
  <c r="G9" i="20"/>
  <c r="G10" i="20"/>
  <c r="G6" i="8"/>
  <c r="G7" i="8"/>
  <c r="G8" i="8"/>
  <c r="L9" i="23"/>
  <c r="L12" i="23"/>
  <c r="L11" i="23"/>
  <c r="L10" i="23"/>
  <c r="L7" i="22"/>
  <c r="L8" i="22"/>
  <c r="L6" i="22"/>
  <c r="L9" i="19"/>
  <c r="L12" i="19"/>
  <c r="L11" i="19"/>
  <c r="L10" i="19"/>
  <c r="L9" i="8"/>
  <c r="L10" i="8"/>
  <c r="L11" i="8"/>
  <c r="L12" i="8"/>
  <c r="L8" i="24"/>
  <c r="L6" i="24"/>
  <c r="L7" i="24"/>
  <c r="Q24" i="19"/>
  <c r="I56" i="13" s="1"/>
  <c r="J56" i="13" s="1"/>
  <c r="S24" i="19"/>
  <c r="K56" i="13" s="1"/>
  <c r="L56" i="13" s="1"/>
  <c r="Q47" i="8"/>
  <c r="I48" i="13" s="1"/>
  <c r="S47" i="8"/>
  <c r="K48" i="13" s="1"/>
  <c r="Q31" i="8"/>
  <c r="I32" i="13" s="1"/>
  <c r="S31" i="8"/>
  <c r="K32" i="13" s="1"/>
  <c r="L259" i="13"/>
  <c r="L148" i="13"/>
  <c r="S31" i="20"/>
  <c r="U31" i="20" s="1"/>
  <c r="M93" i="13" s="1"/>
  <c r="I17" i="19"/>
  <c r="D17" i="14" s="1"/>
  <c r="G7" i="19"/>
  <c r="I18" i="25"/>
  <c r="P18" i="14" s="1"/>
  <c r="I7" i="25"/>
  <c r="P7" i="14" s="1"/>
  <c r="I17" i="25"/>
  <c r="P17" i="14" s="1"/>
  <c r="I8" i="25"/>
  <c r="P8" i="14" s="1"/>
  <c r="I6" i="25"/>
  <c r="P6" i="14" s="1"/>
  <c r="I7" i="24"/>
  <c r="N7" i="14" s="1"/>
  <c r="I18" i="24"/>
  <c r="N18" i="14" s="1"/>
  <c r="I8" i="24"/>
  <c r="N8" i="14" s="1"/>
  <c r="I17" i="24"/>
  <c r="N17" i="14" s="1"/>
  <c r="I6" i="24"/>
  <c r="N6" i="14" s="1"/>
  <c r="I18" i="23"/>
  <c r="L18" i="14" s="1"/>
  <c r="I7" i="23"/>
  <c r="L7" i="14" s="1"/>
  <c r="I17" i="23"/>
  <c r="L17" i="14" s="1"/>
  <c r="I8" i="23"/>
  <c r="L8" i="14" s="1"/>
  <c r="I6" i="23"/>
  <c r="L6" i="14" s="1"/>
  <c r="I7" i="22"/>
  <c r="J7" i="14" s="1"/>
  <c r="I17" i="22"/>
  <c r="J17" i="14" s="1"/>
  <c r="I6" i="22"/>
  <c r="J6" i="14" s="1"/>
  <c r="I18" i="22"/>
  <c r="J18" i="14" s="1"/>
  <c r="I8" i="22"/>
  <c r="J8" i="14" s="1"/>
  <c r="Q43" i="8"/>
  <c r="I44" i="13" s="1"/>
  <c r="S43" i="8"/>
  <c r="K44" i="13" s="1"/>
  <c r="Q27" i="8"/>
  <c r="I28" i="13" s="1"/>
  <c r="S27" i="8"/>
  <c r="K28" i="13" s="1"/>
  <c r="R22" i="8"/>
  <c r="R21" i="25"/>
  <c r="L158" i="13"/>
  <c r="L128" i="13"/>
  <c r="S47" i="20"/>
  <c r="U37" i="19"/>
  <c r="M69" i="13" s="1"/>
  <c r="R21" i="23"/>
  <c r="P8" i="21"/>
  <c r="P18" i="21"/>
  <c r="P6" i="21"/>
  <c r="Q21" i="21"/>
  <c r="I114" i="13" s="1"/>
  <c r="J114" i="13" s="1"/>
  <c r="P17" i="21"/>
  <c r="P7" i="21"/>
  <c r="Q32" i="19"/>
  <c r="I64" i="13" s="1"/>
  <c r="J64" i="13" s="1"/>
  <c r="S32" i="19"/>
  <c r="K64" i="13" s="1"/>
  <c r="L64" i="13" s="1"/>
  <c r="Q39" i="8"/>
  <c r="I40" i="13" s="1"/>
  <c r="S39" i="8"/>
  <c r="K40" i="13" s="1"/>
  <c r="Q23" i="8"/>
  <c r="P17" i="8"/>
  <c r="S23" i="8"/>
  <c r="K24" i="13" s="1"/>
  <c r="P7" i="22"/>
  <c r="P17" i="19"/>
  <c r="P8" i="8"/>
  <c r="I6" i="21"/>
  <c r="H6" i="14" s="1"/>
  <c r="I18" i="21"/>
  <c r="H18" i="14" s="1"/>
  <c r="I17" i="21"/>
  <c r="H17" i="14" s="1"/>
  <c r="I7" i="21"/>
  <c r="H7" i="14" s="1"/>
  <c r="I8" i="21"/>
  <c r="H8" i="14" s="1"/>
  <c r="I8" i="20"/>
  <c r="F8" i="14" s="1"/>
  <c r="I18" i="20"/>
  <c r="F18" i="14" s="1"/>
  <c r="I17" i="20"/>
  <c r="F17" i="14" s="1"/>
  <c r="I7" i="20"/>
  <c r="F7" i="14" s="1"/>
  <c r="I6" i="20"/>
  <c r="F6" i="14" s="1"/>
  <c r="P6" i="24"/>
  <c r="P18" i="24"/>
  <c r="P7" i="24"/>
  <c r="P17" i="24"/>
  <c r="P8" i="24"/>
  <c r="Q28" i="19"/>
  <c r="I60" i="13" s="1"/>
  <c r="J60" i="13" s="1"/>
  <c r="S28" i="19"/>
  <c r="K60" i="13" s="1"/>
  <c r="L60" i="13" s="1"/>
  <c r="R21" i="19"/>
  <c r="Q35" i="8"/>
  <c r="I36" i="13" s="1"/>
  <c r="S35" i="8"/>
  <c r="K36" i="13" s="1"/>
  <c r="L250" i="13"/>
  <c r="U21" i="25"/>
  <c r="M231" i="13" s="1"/>
  <c r="N231" i="13" s="1"/>
  <c r="M143" i="13"/>
  <c r="N143" i="13" s="1"/>
  <c r="P18" i="20"/>
  <c r="P8" i="20"/>
  <c r="X21" i="21"/>
  <c r="W9" i="21" s="1"/>
  <c r="W15" i="21" s="1"/>
  <c r="W8" i="21"/>
  <c r="W18" i="21"/>
  <c r="W6" i="21"/>
  <c r="W12" i="22"/>
  <c r="W16" i="22" s="1"/>
  <c r="W11" i="22"/>
  <c r="I143" i="13"/>
  <c r="J143" i="13" s="1"/>
  <c r="I6" i="8"/>
  <c r="B6" i="14" s="1"/>
  <c r="I18" i="8"/>
  <c r="B18" i="14" s="1"/>
  <c r="P7" i="8"/>
  <c r="I6" i="19"/>
  <c r="D6" i="14" s="1"/>
  <c r="P8" i="19"/>
  <c r="W8" i="19"/>
  <c r="I18" i="19"/>
  <c r="D18" i="14" s="1"/>
  <c r="P18" i="19"/>
  <c r="W7" i="19"/>
  <c r="P7" i="20"/>
  <c r="I17" i="8"/>
  <c r="B17" i="14" s="1"/>
  <c r="P6" i="8"/>
  <c r="P18" i="8"/>
  <c r="W6" i="8"/>
  <c r="G6" i="19"/>
  <c r="P7" i="19"/>
  <c r="I8" i="19"/>
  <c r="D8" i="14" s="1"/>
  <c r="I7" i="19"/>
  <c r="D7" i="14" s="1"/>
  <c r="G8" i="19"/>
  <c r="P17" i="22"/>
  <c r="P8" i="22"/>
  <c r="P18" i="22"/>
  <c r="P6" i="22"/>
  <c r="P8" i="25"/>
  <c r="P6" i="25"/>
  <c r="P18" i="25"/>
  <c r="P7" i="25"/>
  <c r="P17" i="25"/>
  <c r="W8" i="8"/>
  <c r="P6" i="19"/>
  <c r="W6" i="19"/>
  <c r="W17" i="19"/>
  <c r="P6" i="20"/>
  <c r="P17" i="20"/>
  <c r="W18" i="20"/>
  <c r="W8" i="20"/>
  <c r="W7" i="21"/>
  <c r="W6" i="22"/>
  <c r="W18" i="22"/>
  <c r="W7" i="22"/>
  <c r="W6" i="23"/>
  <c r="W8" i="23"/>
  <c r="W8" i="24"/>
  <c r="W17" i="24"/>
  <c r="W8" i="22"/>
  <c r="X22" i="23"/>
  <c r="W9" i="23" s="1"/>
  <c r="W15" i="23" s="1"/>
  <c r="W7" i="24"/>
  <c r="W7" i="25"/>
  <c r="W17" i="22"/>
  <c r="W9" i="22"/>
  <c r="W15" i="22" s="1"/>
  <c r="W17" i="23"/>
  <c r="W7" i="8"/>
  <c r="X23" i="8"/>
  <c r="W10" i="8" s="1"/>
  <c r="W18" i="8"/>
  <c r="X21" i="19"/>
  <c r="W17" i="21"/>
  <c r="W10" i="22"/>
  <c r="X21" i="24"/>
  <c r="W17" i="25"/>
  <c r="W18" i="19"/>
  <c r="X23" i="20"/>
  <c r="W18" i="24"/>
  <c r="W6" i="20"/>
  <c r="W8" i="25"/>
  <c r="U27" i="24" l="1"/>
  <c r="T27" i="24"/>
  <c r="U42" i="20"/>
  <c r="M104" i="13" s="1"/>
  <c r="N104" i="13" s="1"/>
  <c r="T38" i="20"/>
  <c r="U38" i="20"/>
  <c r="M100" i="13" s="1"/>
  <c r="N100" i="13" s="1"/>
  <c r="I94" i="13"/>
  <c r="J94" i="13" s="1"/>
  <c r="U43" i="19"/>
  <c r="M75" i="13" s="1"/>
  <c r="T43" i="19"/>
  <c r="M156" i="13"/>
  <c r="N156" i="13" s="1"/>
  <c r="M152" i="13"/>
  <c r="N152" i="13" s="1"/>
  <c r="M151" i="13"/>
  <c r="N151" i="13" s="1"/>
  <c r="U46" i="8"/>
  <c r="V46" i="8" s="1"/>
  <c r="T42" i="20"/>
  <c r="M168" i="13"/>
  <c r="N168" i="13" s="1"/>
  <c r="M164" i="13"/>
  <c r="N164" i="13" s="1"/>
  <c r="T46" i="8"/>
  <c r="L51" i="13"/>
  <c r="M51" i="13"/>
  <c r="N51" i="13" s="1"/>
  <c r="U39" i="19"/>
  <c r="M71" i="13" s="1"/>
  <c r="N71" i="13" s="1"/>
  <c r="U36" i="20"/>
  <c r="M98" i="13" s="1"/>
  <c r="N98" i="13" s="1"/>
  <c r="U24" i="20"/>
  <c r="M86" i="13" s="1"/>
  <c r="N86" i="13" s="1"/>
  <c r="U42" i="24"/>
  <c r="V42" i="24" s="1"/>
  <c r="T36" i="19"/>
  <c r="W12" i="25"/>
  <c r="U26" i="20"/>
  <c r="M88" i="13" s="1"/>
  <c r="N88" i="13" s="1"/>
  <c r="T26" i="25"/>
  <c r="K31" i="13"/>
  <c r="L31" i="13" s="1"/>
  <c r="I95" i="13"/>
  <c r="J95" i="13" s="1"/>
  <c r="T30" i="21"/>
  <c r="T26" i="20"/>
  <c r="R21" i="8"/>
  <c r="K120" i="13"/>
  <c r="L120" i="13" s="1"/>
  <c r="V37" i="21"/>
  <c r="R43" i="21"/>
  <c r="U47" i="24"/>
  <c r="M228" i="13" s="1"/>
  <c r="N228" i="13" s="1"/>
  <c r="K228" i="13"/>
  <c r="L228" i="13" s="1"/>
  <c r="U22" i="24"/>
  <c r="M203" i="13" s="1"/>
  <c r="N203" i="13" s="1"/>
  <c r="K49" i="13"/>
  <c r="L49" i="13" s="1"/>
  <c r="T30" i="8"/>
  <c r="K257" i="13"/>
  <c r="L257" i="13" s="1"/>
  <c r="T42" i="24"/>
  <c r="U29" i="25"/>
  <c r="M239" i="13" s="1"/>
  <c r="N239" i="13" s="1"/>
  <c r="T29" i="25"/>
  <c r="U30" i="21"/>
  <c r="V30" i="21" s="1"/>
  <c r="U43" i="24"/>
  <c r="V43" i="24" s="1"/>
  <c r="K78" i="13"/>
  <c r="L78" i="13" s="1"/>
  <c r="T24" i="25"/>
  <c r="U26" i="8"/>
  <c r="M27" i="13" s="1"/>
  <c r="N27" i="13" s="1"/>
  <c r="U26" i="25"/>
  <c r="T36" i="20"/>
  <c r="U24" i="24"/>
  <c r="V24" i="24" s="1"/>
  <c r="I72" i="13"/>
  <c r="J72" i="13" s="1"/>
  <c r="T38" i="21"/>
  <c r="T22" i="24"/>
  <c r="T32" i="24"/>
  <c r="I73" i="13"/>
  <c r="J73" i="13" s="1"/>
  <c r="I103" i="13"/>
  <c r="J103" i="13" s="1"/>
  <c r="U40" i="25"/>
  <c r="V40" i="25" s="1"/>
  <c r="K41" i="13"/>
  <c r="L41" i="13" s="1"/>
  <c r="U48" i="8"/>
  <c r="V48" i="8" s="1"/>
  <c r="I81" i="13"/>
  <c r="J81" i="13" s="1"/>
  <c r="U38" i="21"/>
  <c r="M131" i="13" s="1"/>
  <c r="N131" i="13" s="1"/>
  <c r="U25" i="25"/>
  <c r="V25" i="25" s="1"/>
  <c r="T29" i="19"/>
  <c r="K235" i="13"/>
  <c r="L235" i="13" s="1"/>
  <c r="T30" i="20"/>
  <c r="U40" i="8"/>
  <c r="M41" i="13" s="1"/>
  <c r="N41" i="13" s="1"/>
  <c r="T32" i="8"/>
  <c r="M144" i="13"/>
  <c r="N144" i="13" s="1"/>
  <c r="U30" i="20"/>
  <c r="M92" i="13" s="1"/>
  <c r="N92" i="13" s="1"/>
  <c r="U22" i="21"/>
  <c r="M115" i="13" s="1"/>
  <c r="N115" i="13" s="1"/>
  <c r="T43" i="24"/>
  <c r="T40" i="25"/>
  <c r="U22" i="8"/>
  <c r="V22" i="8" s="1"/>
  <c r="R25" i="8"/>
  <c r="R49" i="8"/>
  <c r="U26" i="19"/>
  <c r="V26" i="19" s="1"/>
  <c r="I86" i="13"/>
  <c r="J86" i="13" s="1"/>
  <c r="I102" i="13"/>
  <c r="J102" i="13" s="1"/>
  <c r="I117" i="13"/>
  <c r="J117" i="13" s="1"/>
  <c r="U27" i="21"/>
  <c r="M120" i="13" s="1"/>
  <c r="N120" i="13" s="1"/>
  <c r="I126" i="13"/>
  <c r="J126" i="13" s="1"/>
  <c r="I141" i="13"/>
  <c r="J141" i="13" s="1"/>
  <c r="K144" i="13"/>
  <c r="L144" i="13" s="1"/>
  <c r="T24" i="24"/>
  <c r="U32" i="24"/>
  <c r="V32" i="24" s="1"/>
  <c r="I233" i="13"/>
  <c r="J233" i="13" s="1"/>
  <c r="R27" i="25"/>
  <c r="T34" i="25"/>
  <c r="I248" i="13"/>
  <c r="J248" i="13" s="1"/>
  <c r="U48" i="25"/>
  <c r="M258" i="13" s="1"/>
  <c r="T40" i="24"/>
  <c r="T22" i="8"/>
  <c r="Q6" i="24"/>
  <c r="N24" i="14" s="1"/>
  <c r="K33" i="13"/>
  <c r="L33" i="13" s="1"/>
  <c r="U34" i="25"/>
  <c r="V34" i="25" s="1"/>
  <c r="T26" i="19"/>
  <c r="T48" i="25"/>
  <c r="R37" i="8"/>
  <c r="I97" i="13"/>
  <c r="J97" i="13" s="1"/>
  <c r="I118" i="13"/>
  <c r="J118" i="13" s="1"/>
  <c r="I129" i="13"/>
  <c r="J129" i="13" s="1"/>
  <c r="M167" i="13"/>
  <c r="N167" i="13" s="1"/>
  <c r="U40" i="24"/>
  <c r="V40" i="24" s="1"/>
  <c r="U47" i="25"/>
  <c r="V47" i="25" s="1"/>
  <c r="T39" i="19"/>
  <c r="V42" i="20"/>
  <c r="K238" i="13"/>
  <c r="L238" i="13" s="1"/>
  <c r="K25" i="13"/>
  <c r="L25" i="13" s="1"/>
  <c r="T24" i="8"/>
  <c r="T22" i="25"/>
  <c r="U25" i="24"/>
  <c r="M206" i="13" s="1"/>
  <c r="N206" i="13" s="1"/>
  <c r="T49" i="24"/>
  <c r="I27" i="13"/>
  <c r="J27" i="13" s="1"/>
  <c r="I55" i="13"/>
  <c r="J55" i="13" s="1"/>
  <c r="U29" i="19"/>
  <c r="M61" i="13" s="1"/>
  <c r="N61" i="13" s="1"/>
  <c r="I113" i="13"/>
  <c r="J113" i="13" s="1"/>
  <c r="I133" i="13"/>
  <c r="J133" i="13" s="1"/>
  <c r="I230" i="13"/>
  <c r="J230" i="13" s="1"/>
  <c r="K249" i="13"/>
  <c r="L249" i="13" s="1"/>
  <c r="I251" i="13"/>
  <c r="J251" i="13" s="1"/>
  <c r="W9" i="20"/>
  <c r="W15" i="20" s="1"/>
  <c r="M145" i="13"/>
  <c r="N145" i="13" s="1"/>
  <c r="U22" i="20"/>
  <c r="M84" i="13" s="1"/>
  <c r="N84" i="13" s="1"/>
  <c r="Q18" i="25"/>
  <c r="P36" i="14" s="1"/>
  <c r="T35" i="25"/>
  <c r="Q18" i="24"/>
  <c r="N36" i="14" s="1"/>
  <c r="U24" i="8"/>
  <c r="V24" i="8" s="1"/>
  <c r="K43" i="13"/>
  <c r="L43" i="13" s="1"/>
  <c r="K118" i="13"/>
  <c r="L118" i="13" s="1"/>
  <c r="U33" i="21"/>
  <c r="M126" i="13" s="1"/>
  <c r="N126" i="13" s="1"/>
  <c r="I155" i="13"/>
  <c r="J155" i="13" s="1"/>
  <c r="U38" i="24"/>
  <c r="M219" i="13" s="1"/>
  <c r="U28" i="25"/>
  <c r="V28" i="25" s="1"/>
  <c r="V32" i="8"/>
  <c r="M31" i="13"/>
  <c r="N31" i="13" s="1"/>
  <c r="U37" i="8"/>
  <c r="V37" i="8" s="1"/>
  <c r="T24" i="20"/>
  <c r="U23" i="21"/>
  <c r="M116" i="13" s="1"/>
  <c r="N116" i="13" s="1"/>
  <c r="T33" i="21"/>
  <c r="I159" i="13"/>
  <c r="J159" i="13" s="1"/>
  <c r="M169" i="13"/>
  <c r="N169" i="13" s="1"/>
  <c r="R34" i="24"/>
  <c r="U41" i="24"/>
  <c r="U49" i="24"/>
  <c r="M230" i="13" s="1"/>
  <c r="N230" i="13" s="1"/>
  <c r="U39" i="25"/>
  <c r="V39" i="25" s="1"/>
  <c r="K206" i="13"/>
  <c r="L206" i="13" s="1"/>
  <c r="K219" i="13"/>
  <c r="L219" i="13" s="1"/>
  <c r="T40" i="20"/>
  <c r="K222" i="13"/>
  <c r="L222" i="13" s="1"/>
  <c r="W11" i="25"/>
  <c r="U40" i="20"/>
  <c r="M102" i="13" s="1"/>
  <c r="N102" i="13" s="1"/>
  <c r="T49" i="21"/>
  <c r="T37" i="8"/>
  <c r="K116" i="13"/>
  <c r="L116" i="13" s="1"/>
  <c r="U25" i="21"/>
  <c r="M118" i="13" s="1"/>
  <c r="N118" i="13" s="1"/>
  <c r="U47" i="21"/>
  <c r="V47" i="21" s="1"/>
  <c r="I146" i="13"/>
  <c r="J146" i="13" s="1"/>
  <c r="U30" i="25"/>
  <c r="M240" i="13" s="1"/>
  <c r="N240" i="13" s="1"/>
  <c r="U41" i="25"/>
  <c r="M251" i="13" s="1"/>
  <c r="N251" i="13" s="1"/>
  <c r="U36" i="19"/>
  <c r="M68" i="13" s="1"/>
  <c r="N68" i="13" s="1"/>
  <c r="K147" i="13"/>
  <c r="L147" i="13" s="1"/>
  <c r="U24" i="25"/>
  <c r="M234" i="13" s="1"/>
  <c r="N234" i="13" s="1"/>
  <c r="K251" i="13"/>
  <c r="L251" i="13" s="1"/>
  <c r="R42" i="25"/>
  <c r="T47" i="21"/>
  <c r="M43" i="13"/>
  <c r="N43" i="13" s="1"/>
  <c r="I63" i="13"/>
  <c r="J63" i="13" s="1"/>
  <c r="U22" i="25"/>
  <c r="M232" i="13" s="1"/>
  <c r="N232" i="13" s="1"/>
  <c r="I77" i="13"/>
  <c r="J77" i="13" s="1"/>
  <c r="I162" i="13"/>
  <c r="J162" i="13" s="1"/>
  <c r="I170" i="13"/>
  <c r="J170" i="13" s="1"/>
  <c r="R30" i="24"/>
  <c r="U45" i="25"/>
  <c r="M255" i="13" s="1"/>
  <c r="N255" i="13" s="1"/>
  <c r="M146" i="13"/>
  <c r="N146" i="13" s="1"/>
  <c r="U31" i="24"/>
  <c r="M212" i="13" s="1"/>
  <c r="N212" i="13" s="1"/>
  <c r="I226" i="13"/>
  <c r="J226" i="13" s="1"/>
  <c r="T44" i="24"/>
  <c r="I9" i="20"/>
  <c r="I15" i="20" s="1"/>
  <c r="I12" i="20"/>
  <c r="F12" i="14" s="1"/>
  <c r="F16" i="14" s="1"/>
  <c r="I11" i="20"/>
  <c r="K110" i="13"/>
  <c r="L110" i="13" s="1"/>
  <c r="U48" i="20"/>
  <c r="M110" i="13" s="1"/>
  <c r="N110" i="13" s="1"/>
  <c r="U36" i="25"/>
  <c r="K246" i="13"/>
  <c r="L246" i="13" s="1"/>
  <c r="K42" i="13"/>
  <c r="L42" i="13" s="1"/>
  <c r="U41" i="8"/>
  <c r="V41" i="8" s="1"/>
  <c r="T41" i="8"/>
  <c r="K134" i="13"/>
  <c r="L134" i="13" s="1"/>
  <c r="U41" i="21"/>
  <c r="T41" i="21"/>
  <c r="U21" i="24"/>
  <c r="M202" i="13" s="1"/>
  <c r="N202" i="13" s="1"/>
  <c r="S7" i="24"/>
  <c r="K202" i="13"/>
  <c r="L202" i="13" s="1"/>
  <c r="K226" i="13"/>
  <c r="L226" i="13" s="1"/>
  <c r="U45" i="24"/>
  <c r="T45" i="24"/>
  <c r="I10" i="24"/>
  <c r="N10" i="14" s="1"/>
  <c r="T32" i="25"/>
  <c r="U32" i="25"/>
  <c r="K79" i="13"/>
  <c r="L79" i="13" s="1"/>
  <c r="T47" i="19"/>
  <c r="U47" i="19"/>
  <c r="M79" i="13" s="1"/>
  <c r="N79" i="13" s="1"/>
  <c r="K124" i="13"/>
  <c r="L124" i="13" s="1"/>
  <c r="U31" i="21"/>
  <c r="M124" i="13" s="1"/>
  <c r="N124" i="13" s="1"/>
  <c r="K153" i="13"/>
  <c r="L153" i="13" s="1"/>
  <c r="K204" i="13"/>
  <c r="L204" i="13" s="1"/>
  <c r="U23" i="24"/>
  <c r="V23" i="24" s="1"/>
  <c r="T23" i="24"/>
  <c r="K74" i="13"/>
  <c r="L74" i="13" s="1"/>
  <c r="T42" i="19"/>
  <c r="U42" i="19"/>
  <c r="M74" i="13" s="1"/>
  <c r="N74" i="13" s="1"/>
  <c r="K227" i="13"/>
  <c r="L227" i="13" s="1"/>
  <c r="T46" i="24"/>
  <c r="W12" i="23"/>
  <c r="W16" i="23" s="1"/>
  <c r="W10" i="23"/>
  <c r="I10" i="20"/>
  <c r="F10" i="14" s="1"/>
  <c r="T48" i="20"/>
  <c r="U46" i="24"/>
  <c r="V46" i="24" s="1"/>
  <c r="K242" i="13"/>
  <c r="L242" i="13" s="1"/>
  <c r="I11" i="21"/>
  <c r="H11" i="14" s="1"/>
  <c r="S7" i="22"/>
  <c r="K210" i="13"/>
  <c r="L210" i="13" s="1"/>
  <c r="U29" i="24"/>
  <c r="R27" i="20"/>
  <c r="I89" i="13"/>
  <c r="J89" i="13" s="1"/>
  <c r="R39" i="20"/>
  <c r="I101" i="13"/>
  <c r="J101" i="13" s="1"/>
  <c r="R28" i="21"/>
  <c r="I121" i="13"/>
  <c r="J121" i="13" s="1"/>
  <c r="I163" i="13"/>
  <c r="J163" i="13" s="1"/>
  <c r="K229" i="13"/>
  <c r="L229" i="13" s="1"/>
  <c r="U48" i="24"/>
  <c r="M229" i="13" s="1"/>
  <c r="N229" i="13" s="1"/>
  <c r="T48" i="24"/>
  <c r="T44" i="8"/>
  <c r="U44" i="8"/>
  <c r="M45" i="13" s="1"/>
  <c r="N45" i="13" s="1"/>
  <c r="K254" i="13"/>
  <c r="L254" i="13" s="1"/>
  <c r="U44" i="25"/>
  <c r="T44" i="25"/>
  <c r="T21" i="8"/>
  <c r="U21" i="8"/>
  <c r="V21" i="8" s="1"/>
  <c r="I10" i="23"/>
  <c r="L10" i="14" s="1"/>
  <c r="T21" i="24"/>
  <c r="I12" i="8"/>
  <c r="I16" i="8" s="1"/>
  <c r="T31" i="21"/>
  <c r="Q6" i="20"/>
  <c r="F24" i="14" s="1"/>
  <c r="K127" i="13"/>
  <c r="L127" i="13" s="1"/>
  <c r="T34" i="21"/>
  <c r="K207" i="13"/>
  <c r="L207" i="13" s="1"/>
  <c r="T26" i="24"/>
  <c r="W9" i="25"/>
  <c r="W15" i="25" s="1"/>
  <c r="R21" i="24"/>
  <c r="Q8" i="24"/>
  <c r="N26" i="14" s="1"/>
  <c r="S7" i="21"/>
  <c r="V45" i="21"/>
  <c r="I39" i="13"/>
  <c r="J39" i="13" s="1"/>
  <c r="I42" i="13"/>
  <c r="J42" i="13" s="1"/>
  <c r="I99" i="13"/>
  <c r="J99" i="13" s="1"/>
  <c r="I10" i="21"/>
  <c r="H10" i="14" s="1"/>
  <c r="M157" i="13"/>
  <c r="N157" i="13" s="1"/>
  <c r="M161" i="13"/>
  <c r="N161" i="13" s="1"/>
  <c r="I9" i="23"/>
  <c r="I15" i="23" s="1"/>
  <c r="I246" i="13"/>
  <c r="J246" i="13" s="1"/>
  <c r="T31" i="24"/>
  <c r="T22" i="20"/>
  <c r="T42" i="8"/>
  <c r="K54" i="13"/>
  <c r="L54" i="13" s="1"/>
  <c r="T22" i="19"/>
  <c r="K96" i="13"/>
  <c r="L96" i="13" s="1"/>
  <c r="T34" i="20"/>
  <c r="S8" i="25"/>
  <c r="T31" i="25"/>
  <c r="Q7" i="24"/>
  <c r="N25" i="14" s="1"/>
  <c r="Q17" i="24"/>
  <c r="N35" i="14" s="1"/>
  <c r="V21" i="21"/>
  <c r="I34" i="13"/>
  <c r="J34" i="13" s="1"/>
  <c r="I134" i="13"/>
  <c r="J134" i="13" s="1"/>
  <c r="I164" i="13"/>
  <c r="J164" i="13" s="1"/>
  <c r="U26" i="24"/>
  <c r="M207" i="13" s="1"/>
  <c r="N207" i="13" s="1"/>
  <c r="I214" i="13"/>
  <c r="J214" i="13" s="1"/>
  <c r="T45" i="25"/>
  <c r="K119" i="13"/>
  <c r="L119" i="13" s="1"/>
  <c r="T26" i="21"/>
  <c r="I10" i="22"/>
  <c r="J10" i="14" s="1"/>
  <c r="I9" i="22"/>
  <c r="J9" i="14" s="1"/>
  <c r="M101" i="13"/>
  <c r="N101" i="13" s="1"/>
  <c r="V39" i="20"/>
  <c r="M163" i="13"/>
  <c r="N163" i="13" s="1"/>
  <c r="K139" i="13"/>
  <c r="L139" i="13" s="1"/>
  <c r="T46" i="21"/>
  <c r="K217" i="13"/>
  <c r="L217" i="13" s="1"/>
  <c r="T36" i="24"/>
  <c r="I9" i="19"/>
  <c r="D9" i="14" s="1"/>
  <c r="U46" i="19"/>
  <c r="M78" i="13" s="1"/>
  <c r="N78" i="13" s="1"/>
  <c r="I85" i="13"/>
  <c r="J85" i="13" s="1"/>
  <c r="U45" i="20"/>
  <c r="M107" i="13" s="1"/>
  <c r="N107" i="13" s="1"/>
  <c r="I122" i="13"/>
  <c r="J122" i="13" s="1"/>
  <c r="I147" i="13"/>
  <c r="J147" i="13" s="1"/>
  <c r="I166" i="13"/>
  <c r="J166" i="13" s="1"/>
  <c r="I206" i="13"/>
  <c r="J206" i="13" s="1"/>
  <c r="I216" i="13"/>
  <c r="J216" i="13" s="1"/>
  <c r="I222" i="13"/>
  <c r="J222" i="13" s="1"/>
  <c r="U44" i="24"/>
  <c r="V44" i="24" s="1"/>
  <c r="T22" i="21"/>
  <c r="K152" i="13"/>
  <c r="L152" i="13" s="1"/>
  <c r="K130" i="13"/>
  <c r="L130" i="13" s="1"/>
  <c r="T37" i="21"/>
  <c r="K34" i="13"/>
  <c r="L34" i="13" s="1"/>
  <c r="T33" i="8"/>
  <c r="K63" i="13"/>
  <c r="L63" i="13" s="1"/>
  <c r="T31" i="19"/>
  <c r="K94" i="13"/>
  <c r="L94" i="13" s="1"/>
  <c r="T32" i="20"/>
  <c r="K122" i="13"/>
  <c r="L122" i="13" s="1"/>
  <c r="T29" i="21"/>
  <c r="K164" i="13"/>
  <c r="L164" i="13" s="1"/>
  <c r="U33" i="24"/>
  <c r="T33" i="24"/>
  <c r="T50" i="19"/>
  <c r="I9" i="24"/>
  <c r="K29" i="13"/>
  <c r="L29" i="13" s="1"/>
  <c r="T28" i="8"/>
  <c r="K59" i="13"/>
  <c r="L59" i="13" s="1"/>
  <c r="T27" i="19"/>
  <c r="K138" i="13"/>
  <c r="L138" i="13" s="1"/>
  <c r="T45" i="21"/>
  <c r="S8" i="22"/>
  <c r="U35" i="25"/>
  <c r="S6" i="25"/>
  <c r="K256" i="13"/>
  <c r="L256" i="13" s="1"/>
  <c r="K37" i="13"/>
  <c r="L37" i="13" s="1"/>
  <c r="T36" i="8"/>
  <c r="K172" i="13"/>
  <c r="L172" i="13" s="1"/>
  <c r="T21" i="23"/>
  <c r="K237" i="13"/>
  <c r="L237" i="13" s="1"/>
  <c r="T27" i="25"/>
  <c r="K26" i="13"/>
  <c r="L26" i="13" s="1"/>
  <c r="T25" i="8"/>
  <c r="K50" i="13"/>
  <c r="L50" i="13" s="1"/>
  <c r="T49" i="8"/>
  <c r="K168" i="13"/>
  <c r="L168" i="13" s="1"/>
  <c r="K90" i="13"/>
  <c r="L90" i="13" s="1"/>
  <c r="T28" i="20"/>
  <c r="K151" i="13"/>
  <c r="L151" i="13" s="1"/>
  <c r="M150" i="13"/>
  <c r="N150" i="13" s="1"/>
  <c r="K162" i="13"/>
  <c r="L162" i="13" s="1"/>
  <c r="K211" i="13"/>
  <c r="L211" i="13" s="1"/>
  <c r="T30" i="24"/>
  <c r="K97" i="13"/>
  <c r="L97" i="13" s="1"/>
  <c r="T35" i="20"/>
  <c r="K117" i="13"/>
  <c r="L117" i="13" s="1"/>
  <c r="T24" i="21"/>
  <c r="K141" i="13"/>
  <c r="L141" i="13" s="1"/>
  <c r="T48" i="21"/>
  <c r="Q7" i="20"/>
  <c r="F25" i="14" s="1"/>
  <c r="S17" i="22"/>
  <c r="J35" i="14" s="1"/>
  <c r="S18" i="24"/>
  <c r="S17" i="21"/>
  <c r="I11" i="22"/>
  <c r="I11" i="23"/>
  <c r="L11" i="14" s="1"/>
  <c r="I11" i="24"/>
  <c r="N11" i="14" s="1"/>
  <c r="I12" i="19"/>
  <c r="D12" i="14" s="1"/>
  <c r="I12" i="21"/>
  <c r="I16" i="21" s="1"/>
  <c r="V34" i="24"/>
  <c r="U35" i="20"/>
  <c r="V35" i="20" s="1"/>
  <c r="R37" i="20"/>
  <c r="U24" i="21"/>
  <c r="V24" i="21" s="1"/>
  <c r="U30" i="24"/>
  <c r="I243" i="13"/>
  <c r="J243" i="13" s="1"/>
  <c r="U43" i="25"/>
  <c r="V43" i="25" s="1"/>
  <c r="K73" i="13"/>
  <c r="L73" i="13" s="1"/>
  <c r="T41" i="19"/>
  <c r="K81" i="13"/>
  <c r="L81" i="13" s="1"/>
  <c r="T49" i="19"/>
  <c r="K35" i="13"/>
  <c r="L35" i="13" s="1"/>
  <c r="T34" i="8"/>
  <c r="K252" i="13"/>
  <c r="L252" i="13" s="1"/>
  <c r="T42" i="25"/>
  <c r="K95" i="13"/>
  <c r="L95" i="13" s="1"/>
  <c r="T33" i="20"/>
  <c r="K70" i="13"/>
  <c r="L70" i="13" s="1"/>
  <c r="T38" i="19"/>
  <c r="K55" i="13"/>
  <c r="L55" i="13" s="1"/>
  <c r="T23" i="19"/>
  <c r="K72" i="13"/>
  <c r="L72" i="13" s="1"/>
  <c r="T40" i="19"/>
  <c r="K85" i="13"/>
  <c r="L85" i="13" s="1"/>
  <c r="T23" i="20"/>
  <c r="K155" i="13"/>
  <c r="L155" i="13" s="1"/>
  <c r="K166" i="13"/>
  <c r="L166" i="13" s="1"/>
  <c r="K216" i="13"/>
  <c r="L216" i="13" s="1"/>
  <c r="T35" i="24"/>
  <c r="K53" i="13"/>
  <c r="L53" i="13" s="1"/>
  <c r="T21" i="19"/>
  <c r="K80" i="13"/>
  <c r="L80" i="13" s="1"/>
  <c r="T48" i="19"/>
  <c r="K105" i="13"/>
  <c r="L105" i="13" s="1"/>
  <c r="T43" i="20"/>
  <c r="K129" i="13"/>
  <c r="L129" i="13" s="1"/>
  <c r="T36" i="21"/>
  <c r="K150" i="13"/>
  <c r="L150" i="13" s="1"/>
  <c r="S17" i="25"/>
  <c r="Q6" i="19"/>
  <c r="D24" i="14" s="1"/>
  <c r="S7" i="25"/>
  <c r="K27" i="13"/>
  <c r="L27" i="13" s="1"/>
  <c r="I46" i="13"/>
  <c r="J46" i="13" s="1"/>
  <c r="U21" i="19"/>
  <c r="V21" i="19" s="1"/>
  <c r="I62" i="13"/>
  <c r="J62" i="13" s="1"/>
  <c r="I76" i="13"/>
  <c r="J76" i="13" s="1"/>
  <c r="I125" i="13"/>
  <c r="J125" i="13" s="1"/>
  <c r="M91" i="13"/>
  <c r="N91" i="13" s="1"/>
  <c r="V29" i="20"/>
  <c r="K248" i="13"/>
  <c r="L248" i="13" s="1"/>
  <c r="T38" i="25"/>
  <c r="K103" i="13"/>
  <c r="L103" i="13" s="1"/>
  <c r="T41" i="20"/>
  <c r="K136" i="13"/>
  <c r="L136" i="13" s="1"/>
  <c r="T43" i="21"/>
  <c r="K215" i="13"/>
  <c r="L215" i="13" s="1"/>
  <c r="T34" i="24"/>
  <c r="K87" i="13"/>
  <c r="L87" i="13" s="1"/>
  <c r="T25" i="20"/>
  <c r="K89" i="13"/>
  <c r="L89" i="13" s="1"/>
  <c r="T27" i="20"/>
  <c r="K101" i="13"/>
  <c r="L101" i="13" s="1"/>
  <c r="T39" i="20"/>
  <c r="K113" i="13"/>
  <c r="L113" i="13" s="1"/>
  <c r="T51" i="20"/>
  <c r="K121" i="13"/>
  <c r="L121" i="13" s="1"/>
  <c r="T28" i="21"/>
  <c r="K133" i="13"/>
  <c r="L133" i="13" s="1"/>
  <c r="T40" i="21"/>
  <c r="K163" i="13"/>
  <c r="L163" i="13" s="1"/>
  <c r="K159" i="13"/>
  <c r="L159" i="13" s="1"/>
  <c r="W11" i="20"/>
  <c r="Q18" i="20"/>
  <c r="F36" i="14" s="1"/>
  <c r="Q17" i="20"/>
  <c r="F35" i="14" s="1"/>
  <c r="S6" i="24"/>
  <c r="Q6" i="25"/>
  <c r="P24" i="14" s="1"/>
  <c r="Q8" i="20"/>
  <c r="F26" i="14" s="1"/>
  <c r="S18" i="22"/>
  <c r="J36" i="14" s="1"/>
  <c r="S8" i="24"/>
  <c r="S18" i="25"/>
  <c r="Q8" i="25"/>
  <c r="P26" i="14" s="1"/>
  <c r="I12" i="22"/>
  <c r="J12" i="14" s="1"/>
  <c r="J16" i="14" s="1"/>
  <c r="I12" i="23"/>
  <c r="I16" i="23" s="1"/>
  <c r="I12" i="24"/>
  <c r="I16" i="24" s="1"/>
  <c r="I9" i="21"/>
  <c r="I15" i="21" s="1"/>
  <c r="S6" i="22"/>
  <c r="S17" i="24"/>
  <c r="Q7" i="25"/>
  <c r="P25" i="14" s="1"/>
  <c r="Q17" i="25"/>
  <c r="P35" i="14" s="1"/>
  <c r="S8" i="21"/>
  <c r="I11" i="8"/>
  <c r="B11" i="14" s="1"/>
  <c r="T45" i="20"/>
  <c r="U36" i="21"/>
  <c r="U49" i="21"/>
  <c r="M142" i="13" s="1"/>
  <c r="N142" i="13" s="1"/>
  <c r="U46" i="25"/>
  <c r="K46" i="13"/>
  <c r="L46" i="13" s="1"/>
  <c r="T45" i="8"/>
  <c r="K77" i="13"/>
  <c r="L77" i="13" s="1"/>
  <c r="T45" i="19"/>
  <c r="K111" i="13"/>
  <c r="L111" i="13" s="1"/>
  <c r="T49" i="20"/>
  <c r="K243" i="13"/>
  <c r="L243" i="13" s="1"/>
  <c r="T33" i="25"/>
  <c r="K39" i="13"/>
  <c r="L39" i="13" s="1"/>
  <c r="T38" i="8"/>
  <c r="K99" i="13"/>
  <c r="L99" i="13" s="1"/>
  <c r="T37" i="20"/>
  <c r="K91" i="13"/>
  <c r="L91" i="13" s="1"/>
  <c r="T29" i="20"/>
  <c r="U30" i="19"/>
  <c r="T30" i="19"/>
  <c r="K76" i="13"/>
  <c r="L76" i="13" s="1"/>
  <c r="T44" i="19"/>
  <c r="K125" i="13"/>
  <c r="L125" i="13" s="1"/>
  <c r="T32" i="21"/>
  <c r="R50" i="25"/>
  <c r="I260" i="13"/>
  <c r="J260" i="13" s="1"/>
  <c r="I259" i="13"/>
  <c r="J259" i="13" s="1"/>
  <c r="N259" i="13"/>
  <c r="N258" i="13"/>
  <c r="K253" i="13"/>
  <c r="L253" i="13" s="1"/>
  <c r="T43" i="25"/>
  <c r="V42" i="25"/>
  <c r="I10" i="25"/>
  <c r="P10" i="14" s="1"/>
  <c r="M248" i="13"/>
  <c r="N248" i="13" s="1"/>
  <c r="V38" i="25"/>
  <c r="R37" i="25"/>
  <c r="J249" i="13"/>
  <c r="I247" i="13"/>
  <c r="J247" i="13" s="1"/>
  <c r="V37" i="25"/>
  <c r="M247" i="13"/>
  <c r="N247" i="13" s="1"/>
  <c r="I11" i="25"/>
  <c r="P11" i="14" s="1"/>
  <c r="V33" i="25"/>
  <c r="M243" i="13"/>
  <c r="U31" i="25"/>
  <c r="V27" i="25"/>
  <c r="I12" i="25"/>
  <c r="P12" i="14" s="1"/>
  <c r="N237" i="13"/>
  <c r="V23" i="25"/>
  <c r="V39" i="24"/>
  <c r="M220" i="13"/>
  <c r="N220" i="13" s="1"/>
  <c r="K218" i="13"/>
  <c r="L218" i="13" s="1"/>
  <c r="T37" i="24"/>
  <c r="U37" i="24"/>
  <c r="V36" i="24"/>
  <c r="M217" i="13"/>
  <c r="N217" i="13" s="1"/>
  <c r="V35" i="24"/>
  <c r="M216" i="13"/>
  <c r="N216" i="13" s="1"/>
  <c r="K209" i="13"/>
  <c r="L209" i="13" s="1"/>
  <c r="T28" i="24"/>
  <c r="U28" i="24"/>
  <c r="M209" i="13" s="1"/>
  <c r="N209" i="13" s="1"/>
  <c r="V27" i="24"/>
  <c r="M208" i="13"/>
  <c r="N208" i="13" s="1"/>
  <c r="K173" i="13"/>
  <c r="L173" i="13" s="1"/>
  <c r="T22" i="23"/>
  <c r="V22" i="23"/>
  <c r="M173" i="13"/>
  <c r="N173" i="13" s="1"/>
  <c r="M166" i="13"/>
  <c r="N166" i="13" s="1"/>
  <c r="M165" i="13"/>
  <c r="N165" i="13" s="1"/>
  <c r="I160" i="13"/>
  <c r="J160" i="13" s="1"/>
  <c r="M159" i="13"/>
  <c r="N159" i="13" s="1"/>
  <c r="M158" i="13"/>
  <c r="N158" i="13" s="1"/>
  <c r="M154" i="13"/>
  <c r="N154" i="13" s="1"/>
  <c r="K149" i="13"/>
  <c r="L149" i="13" s="1"/>
  <c r="M149" i="13"/>
  <c r="N149" i="13" s="1"/>
  <c r="M141" i="13"/>
  <c r="N141" i="13" s="1"/>
  <c r="V48" i="21"/>
  <c r="M140" i="13"/>
  <c r="N140" i="13" s="1"/>
  <c r="V46" i="21"/>
  <c r="M139" i="13"/>
  <c r="N139" i="13" s="1"/>
  <c r="K137" i="13"/>
  <c r="L137" i="13" s="1"/>
  <c r="T44" i="21"/>
  <c r="S18" i="21"/>
  <c r="S6" i="21"/>
  <c r="U44" i="21"/>
  <c r="V44" i="21" s="1"/>
  <c r="M136" i="13"/>
  <c r="N136" i="13" s="1"/>
  <c r="V43" i="21"/>
  <c r="I135" i="13"/>
  <c r="J135" i="13" s="1"/>
  <c r="M135" i="13"/>
  <c r="N135" i="13" s="1"/>
  <c r="V42" i="21"/>
  <c r="V40" i="21"/>
  <c r="M133" i="13"/>
  <c r="N133" i="13" s="1"/>
  <c r="V39" i="21"/>
  <c r="M132" i="13"/>
  <c r="N132" i="13" s="1"/>
  <c r="M128" i="13"/>
  <c r="N128" i="13" s="1"/>
  <c r="V35" i="21"/>
  <c r="M127" i="13"/>
  <c r="N127" i="13" s="1"/>
  <c r="V34" i="21"/>
  <c r="M125" i="13"/>
  <c r="N125" i="13" s="1"/>
  <c r="V32" i="21"/>
  <c r="M123" i="13"/>
  <c r="N123" i="13" s="1"/>
  <c r="V29" i="21"/>
  <c r="M121" i="13"/>
  <c r="N121" i="13" s="1"/>
  <c r="V28" i="21"/>
  <c r="M119" i="13"/>
  <c r="N119" i="13" s="1"/>
  <c r="V26" i="21"/>
  <c r="V22" i="21"/>
  <c r="V51" i="20"/>
  <c r="M113" i="13"/>
  <c r="N113" i="13" s="1"/>
  <c r="K112" i="13"/>
  <c r="L112" i="13" s="1"/>
  <c r="T50" i="20"/>
  <c r="U50" i="20"/>
  <c r="M111" i="13"/>
  <c r="N111" i="13" s="1"/>
  <c r="V49" i="20"/>
  <c r="S17" i="20"/>
  <c r="K109" i="13"/>
  <c r="L109" i="13" s="1"/>
  <c r="K108" i="13"/>
  <c r="L108" i="13" s="1"/>
  <c r="T46" i="20"/>
  <c r="U46" i="20"/>
  <c r="M108" i="13" s="1"/>
  <c r="N108" i="13" s="1"/>
  <c r="K106" i="13"/>
  <c r="L106" i="13" s="1"/>
  <c r="T44" i="20"/>
  <c r="U44" i="20"/>
  <c r="M105" i="13"/>
  <c r="N105" i="13" s="1"/>
  <c r="V43" i="20"/>
  <c r="M103" i="13"/>
  <c r="N103" i="13" s="1"/>
  <c r="V41" i="20"/>
  <c r="M99" i="13"/>
  <c r="N99" i="13" s="1"/>
  <c r="V37" i="20"/>
  <c r="M95" i="13"/>
  <c r="N95" i="13" s="1"/>
  <c r="V33" i="20"/>
  <c r="S18" i="20"/>
  <c r="K93" i="13"/>
  <c r="L93" i="13" s="1"/>
  <c r="M89" i="13"/>
  <c r="N89" i="13" s="1"/>
  <c r="V27" i="20"/>
  <c r="M87" i="13"/>
  <c r="N87" i="13" s="1"/>
  <c r="V25" i="20"/>
  <c r="M85" i="13"/>
  <c r="N85" i="13" s="1"/>
  <c r="V23" i="20"/>
  <c r="K83" i="13"/>
  <c r="L83" i="13" s="1"/>
  <c r="T21" i="20"/>
  <c r="U50" i="19"/>
  <c r="M82" i="13" s="1"/>
  <c r="N82" i="13" s="1"/>
  <c r="M80" i="13"/>
  <c r="N80" i="13" s="1"/>
  <c r="V48" i="19"/>
  <c r="G11" i="13"/>
  <c r="G12" i="13"/>
  <c r="M76" i="13"/>
  <c r="N76" i="13" s="1"/>
  <c r="V44" i="19"/>
  <c r="M72" i="13"/>
  <c r="N72" i="13" s="1"/>
  <c r="V40" i="19"/>
  <c r="M70" i="13"/>
  <c r="N70" i="13" s="1"/>
  <c r="V38" i="19"/>
  <c r="R37" i="19"/>
  <c r="I69" i="13"/>
  <c r="J69" i="13" s="1"/>
  <c r="K67" i="13"/>
  <c r="L67" i="13" s="1"/>
  <c r="U35" i="19"/>
  <c r="M67" i="13" s="1"/>
  <c r="N67" i="13" s="1"/>
  <c r="V34" i="19"/>
  <c r="M66" i="13"/>
  <c r="N66" i="13" s="1"/>
  <c r="R33" i="19"/>
  <c r="I65" i="13"/>
  <c r="J65" i="13" s="1"/>
  <c r="V33" i="19"/>
  <c r="M65" i="13"/>
  <c r="N65" i="13" s="1"/>
  <c r="M63" i="13"/>
  <c r="V31" i="19"/>
  <c r="I10" i="19"/>
  <c r="D10" i="14" s="1"/>
  <c r="Q18" i="19"/>
  <c r="D36" i="14" s="1"/>
  <c r="S6" i="19"/>
  <c r="S18" i="19"/>
  <c r="V27" i="19"/>
  <c r="M59" i="13"/>
  <c r="N59" i="13" s="1"/>
  <c r="I11" i="19"/>
  <c r="D11" i="14" s="1"/>
  <c r="K57" i="13"/>
  <c r="L57" i="13" s="1"/>
  <c r="T25" i="19"/>
  <c r="U25" i="19"/>
  <c r="M57" i="13" s="1"/>
  <c r="N57" i="13" s="1"/>
  <c r="M55" i="13"/>
  <c r="N55" i="13" s="1"/>
  <c r="V23" i="19"/>
  <c r="M54" i="13"/>
  <c r="V22" i="19"/>
  <c r="G13" i="13"/>
  <c r="G7" i="13"/>
  <c r="R6" i="14" s="1"/>
  <c r="G9" i="13"/>
  <c r="R8" i="14" s="1"/>
  <c r="G10" i="13"/>
  <c r="G16" i="13" s="1"/>
  <c r="G18" i="13"/>
  <c r="R17" i="14" s="1"/>
  <c r="G8" i="13"/>
  <c r="R7" i="14" s="1"/>
  <c r="G19" i="13"/>
  <c r="R18" i="14" s="1"/>
  <c r="J51" i="13"/>
  <c r="M50" i="13"/>
  <c r="N50" i="13" s="1"/>
  <c r="V49" i="8"/>
  <c r="M47" i="13"/>
  <c r="N47" i="13" s="1"/>
  <c r="V45" i="8"/>
  <c r="M46" i="13"/>
  <c r="N46" i="13" s="1"/>
  <c r="V38" i="8"/>
  <c r="M39" i="13"/>
  <c r="N39" i="13" s="1"/>
  <c r="M37" i="13"/>
  <c r="N37" i="13" s="1"/>
  <c r="V36" i="8"/>
  <c r="I9" i="8"/>
  <c r="I15" i="8" s="1"/>
  <c r="I10" i="8"/>
  <c r="B10" i="14" s="1"/>
  <c r="V34" i="8"/>
  <c r="M35" i="13"/>
  <c r="N35" i="13" s="1"/>
  <c r="V33" i="8"/>
  <c r="M34" i="13"/>
  <c r="N34" i="13" s="1"/>
  <c r="T29" i="8"/>
  <c r="K30" i="13"/>
  <c r="L30" i="13" s="1"/>
  <c r="U29" i="8"/>
  <c r="M30" i="13" s="1"/>
  <c r="N30" i="13" s="1"/>
  <c r="M29" i="13"/>
  <c r="N29" i="13" s="1"/>
  <c r="V28" i="8"/>
  <c r="Q17" i="8"/>
  <c r="B35" i="14" s="1"/>
  <c r="Q18" i="8"/>
  <c r="B36" i="14" s="1"/>
  <c r="V25" i="8"/>
  <c r="M26" i="13"/>
  <c r="N26" i="13" s="1"/>
  <c r="S6" i="8"/>
  <c r="S17" i="8"/>
  <c r="Q8" i="8"/>
  <c r="B26" i="14" s="1"/>
  <c r="I24" i="13"/>
  <c r="Q6" i="8"/>
  <c r="B24" i="14" s="1"/>
  <c r="W11" i="23"/>
  <c r="W10" i="21"/>
  <c r="I9" i="25"/>
  <c r="P9" i="14" s="1"/>
  <c r="V50" i="25"/>
  <c r="V49" i="25"/>
  <c r="W14" i="22"/>
  <c r="W4" i="25"/>
  <c r="U51" i="8"/>
  <c r="T51" i="8"/>
  <c r="W4" i="21"/>
  <c r="W4" i="20"/>
  <c r="W4" i="22"/>
  <c r="W4" i="19"/>
  <c r="W4" i="24"/>
  <c r="W4" i="23"/>
  <c r="W4" i="8"/>
  <c r="R35" i="8"/>
  <c r="J36" i="13"/>
  <c r="R28" i="19"/>
  <c r="J58" i="13"/>
  <c r="U32" i="19"/>
  <c r="M64" i="13" s="1"/>
  <c r="N64" i="13" s="1"/>
  <c r="L62" i="13"/>
  <c r="T32" i="19"/>
  <c r="Q17" i="21"/>
  <c r="H35" i="14" s="1"/>
  <c r="Q7" i="21"/>
  <c r="H25" i="14" s="1"/>
  <c r="Q8" i="21"/>
  <c r="H26" i="14" s="1"/>
  <c r="Q18" i="21"/>
  <c r="H36" i="14" s="1"/>
  <c r="Q6" i="21"/>
  <c r="H24" i="14" s="1"/>
  <c r="R21" i="21"/>
  <c r="J111" i="13"/>
  <c r="V37" i="19"/>
  <c r="N75" i="13"/>
  <c r="V45" i="19"/>
  <c r="N83" i="13"/>
  <c r="V24" i="20"/>
  <c r="V32" i="20"/>
  <c r="R43" i="8"/>
  <c r="J44" i="13"/>
  <c r="R31" i="8"/>
  <c r="J32" i="13"/>
  <c r="R24" i="19"/>
  <c r="J54" i="13"/>
  <c r="L16" i="19"/>
  <c r="L15" i="23"/>
  <c r="L13" i="23"/>
  <c r="L14" i="23"/>
  <c r="D16" i="25"/>
  <c r="D12" i="22"/>
  <c r="D11" i="22"/>
  <c r="D10" i="22"/>
  <c r="D9" i="22"/>
  <c r="E17" i="13"/>
  <c r="L16" i="24"/>
  <c r="D16" i="24"/>
  <c r="S7" i="8"/>
  <c r="S7" i="20"/>
  <c r="Q18" i="22"/>
  <c r="Q17" i="22"/>
  <c r="Q7" i="22"/>
  <c r="J25" i="14" s="1"/>
  <c r="Q8" i="22"/>
  <c r="J26" i="14" s="1"/>
  <c r="Q6" i="22"/>
  <c r="J24" i="14" s="1"/>
  <c r="N90" i="13"/>
  <c r="V31" i="20"/>
  <c r="N233" i="13"/>
  <c r="V21" i="25"/>
  <c r="U35" i="8"/>
  <c r="M36" i="13" s="1"/>
  <c r="L36" i="13"/>
  <c r="T35" i="8"/>
  <c r="L58" i="13"/>
  <c r="U28" i="19"/>
  <c r="M60" i="13" s="1"/>
  <c r="N60" i="13" s="1"/>
  <c r="T28" i="19"/>
  <c r="U23" i="8"/>
  <c r="M24" i="13" s="1"/>
  <c r="T23" i="8"/>
  <c r="R39" i="8"/>
  <c r="J40" i="13"/>
  <c r="N73" i="13"/>
  <c r="V43" i="19"/>
  <c r="N81" i="13"/>
  <c r="U43" i="8"/>
  <c r="M44" i="13" s="1"/>
  <c r="L44" i="13"/>
  <c r="T43" i="8"/>
  <c r="U31" i="8"/>
  <c r="M32" i="13" s="1"/>
  <c r="L32" i="13"/>
  <c r="T31" i="8"/>
  <c r="U24" i="19"/>
  <c r="M56" i="13" s="1"/>
  <c r="N56" i="13" s="1"/>
  <c r="T24" i="19"/>
  <c r="L16" i="23"/>
  <c r="G16" i="20"/>
  <c r="G15" i="25"/>
  <c r="G14" i="25"/>
  <c r="G13" i="25"/>
  <c r="R7" i="26" s="1"/>
  <c r="G15" i="24"/>
  <c r="G14" i="24"/>
  <c r="G13" i="24"/>
  <c r="P7" i="26" s="1"/>
  <c r="D13" i="23"/>
  <c r="N7" i="11" s="1"/>
  <c r="D14" i="23"/>
  <c r="D15" i="23"/>
  <c r="D16" i="21"/>
  <c r="D13" i="19"/>
  <c r="F7" i="11" s="1"/>
  <c r="D14" i="19"/>
  <c r="D15" i="19"/>
  <c r="G15" i="23"/>
  <c r="G14" i="23"/>
  <c r="G13" i="23"/>
  <c r="L15" i="20"/>
  <c r="L14" i="20"/>
  <c r="L13" i="20"/>
  <c r="L15" i="25"/>
  <c r="L13" i="25"/>
  <c r="R7" i="27" s="1"/>
  <c r="L14" i="25"/>
  <c r="G13" i="21"/>
  <c r="J7" i="26" s="1"/>
  <c r="G15" i="21"/>
  <c r="G14" i="21"/>
  <c r="D16" i="8"/>
  <c r="G16" i="8"/>
  <c r="L10" i="21"/>
  <c r="L9" i="21"/>
  <c r="L12" i="21"/>
  <c r="L11" i="21"/>
  <c r="G15" i="19"/>
  <c r="G14" i="19"/>
  <c r="G13" i="19"/>
  <c r="F7" i="26" s="1"/>
  <c r="E14" i="13"/>
  <c r="F10" i="13" s="1"/>
  <c r="E15" i="13"/>
  <c r="E16" i="13"/>
  <c r="D16" i="20"/>
  <c r="G14" i="22"/>
  <c r="G13" i="22"/>
  <c r="L7" i="26" s="1"/>
  <c r="M8" i="26" s="1"/>
  <c r="G15" i="22"/>
  <c r="S17" i="19"/>
  <c r="Q17" i="19"/>
  <c r="D35" i="14" s="1"/>
  <c r="S18" i="8"/>
  <c r="W11" i="21"/>
  <c r="W12" i="21"/>
  <c r="W16" i="21" s="1"/>
  <c r="V21" i="20"/>
  <c r="L40" i="13"/>
  <c r="U39" i="8"/>
  <c r="M40" i="13" s="1"/>
  <c r="T39" i="8"/>
  <c r="V41" i="19"/>
  <c r="V49" i="19"/>
  <c r="V28" i="20"/>
  <c r="R27" i="8"/>
  <c r="J28" i="13"/>
  <c r="R47" i="8"/>
  <c r="J48" i="13"/>
  <c r="L16" i="8"/>
  <c r="G16" i="25"/>
  <c r="G16" i="24"/>
  <c r="D16" i="23"/>
  <c r="D13" i="21"/>
  <c r="D14" i="21"/>
  <c r="D15" i="21"/>
  <c r="D16" i="19"/>
  <c r="G16" i="23"/>
  <c r="L16" i="20"/>
  <c r="L16" i="25"/>
  <c r="G16" i="21"/>
  <c r="D15" i="8"/>
  <c r="D13" i="8"/>
  <c r="D7" i="11" s="1"/>
  <c r="D14" i="8"/>
  <c r="L13" i="22"/>
  <c r="L7" i="27" s="1"/>
  <c r="L14" i="22"/>
  <c r="L15" i="22"/>
  <c r="G14" i="8"/>
  <c r="G15" i="8"/>
  <c r="G13" i="8"/>
  <c r="D7" i="26" s="1"/>
  <c r="G16" i="19"/>
  <c r="G16" i="22"/>
  <c r="S7" i="19"/>
  <c r="S8" i="20"/>
  <c r="V21" i="23"/>
  <c r="R23" i="8"/>
  <c r="R32" i="19"/>
  <c r="N69" i="13"/>
  <c r="N77" i="13"/>
  <c r="N93" i="13"/>
  <c r="V34" i="20"/>
  <c r="U47" i="20"/>
  <c r="T47" i="20"/>
  <c r="U27" i="8"/>
  <c r="M28" i="13" s="1"/>
  <c r="L28" i="13"/>
  <c r="T27" i="8"/>
  <c r="T31" i="20"/>
  <c r="U47" i="8"/>
  <c r="M48" i="13" s="1"/>
  <c r="L48" i="13"/>
  <c r="T47" i="8"/>
  <c r="L14" i="8"/>
  <c r="L13" i="8"/>
  <c r="D7" i="27" s="1"/>
  <c r="L15" i="8"/>
  <c r="L15" i="19"/>
  <c r="L13" i="19"/>
  <c r="L14" i="19"/>
  <c r="G13" i="20"/>
  <c r="H7" i="26" s="1"/>
  <c r="G15" i="20"/>
  <c r="G14" i="20"/>
  <c r="D13" i="25"/>
  <c r="R7" i="11" s="1"/>
  <c r="D14" i="25"/>
  <c r="D15" i="25"/>
  <c r="L16" i="22"/>
  <c r="L15" i="24"/>
  <c r="L13" i="24"/>
  <c r="L14" i="24"/>
  <c r="D13" i="20"/>
  <c r="D14" i="20"/>
  <c r="D15" i="20"/>
  <c r="D13" i="24"/>
  <c r="D14" i="24"/>
  <c r="D15" i="24"/>
  <c r="S8" i="19"/>
  <c r="S8" i="8"/>
  <c r="Q7" i="8"/>
  <c r="B25" i="14" s="1"/>
  <c r="Q7" i="19"/>
  <c r="D25" i="14" s="1"/>
  <c r="Q8" i="19"/>
  <c r="D26" i="14" s="1"/>
  <c r="S6" i="20"/>
  <c r="W10" i="20"/>
  <c r="W11" i="8"/>
  <c r="W9" i="24"/>
  <c r="W12" i="24"/>
  <c r="W11" i="24"/>
  <c r="W10" i="24"/>
  <c r="W9" i="19"/>
  <c r="W12" i="19"/>
  <c r="W11" i="19"/>
  <c r="W10" i="19"/>
  <c r="W16" i="25"/>
  <c r="W12" i="8"/>
  <c r="W12" i="20"/>
  <c r="W13" i="22"/>
  <c r="X15" i="22" s="1"/>
  <c r="W9" i="8"/>
  <c r="V38" i="20" l="1"/>
  <c r="V29" i="25"/>
  <c r="V31" i="21"/>
  <c r="V39" i="19"/>
  <c r="V25" i="24"/>
  <c r="V22" i="24"/>
  <c r="V48" i="20"/>
  <c r="M223" i="13"/>
  <c r="N223" i="13" s="1"/>
  <c r="M49" i="13"/>
  <c r="N49" i="13" s="1"/>
  <c r="V50" i="8"/>
  <c r="M213" i="13"/>
  <c r="N213" i="13" s="1"/>
  <c r="V38" i="24"/>
  <c r="M38" i="13"/>
  <c r="N38" i="13" s="1"/>
  <c r="V36" i="20"/>
  <c r="V26" i="20"/>
  <c r="M148" i="13"/>
  <c r="N148" i="13" s="1"/>
  <c r="V47" i="24"/>
  <c r="M23" i="13"/>
  <c r="N23" i="13" s="1"/>
  <c r="M221" i="13"/>
  <c r="N221" i="13" s="1"/>
  <c r="V25" i="21"/>
  <c r="V26" i="8"/>
  <c r="V38" i="21"/>
  <c r="M205" i="13"/>
  <c r="N205" i="13" s="1"/>
  <c r="M224" i="13"/>
  <c r="N224" i="13" s="1"/>
  <c r="M250" i="13"/>
  <c r="N250" i="13" s="1"/>
  <c r="V48" i="25"/>
  <c r="V22" i="20"/>
  <c r="M236" i="13"/>
  <c r="N236" i="13" s="1"/>
  <c r="V26" i="25"/>
  <c r="M257" i="13"/>
  <c r="N257" i="13" s="1"/>
  <c r="V29" i="19"/>
  <c r="M58" i="13"/>
  <c r="N58" i="13" s="1"/>
  <c r="V27" i="21"/>
  <c r="Q11" i="24"/>
  <c r="N29" i="14" s="1"/>
  <c r="M25" i="13"/>
  <c r="N25" i="13" s="1"/>
  <c r="M97" i="13"/>
  <c r="N97" i="13" s="1"/>
  <c r="M204" i="13"/>
  <c r="N204" i="13" s="1"/>
  <c r="V30" i="25"/>
  <c r="V45" i="25"/>
  <c r="V40" i="8"/>
  <c r="V30" i="20"/>
  <c r="N12" i="14"/>
  <c r="N16" i="14" s="1"/>
  <c r="M42" i="13"/>
  <c r="N42" i="13" s="1"/>
  <c r="M235" i="13"/>
  <c r="N235" i="13" s="1"/>
  <c r="M238" i="13"/>
  <c r="N238" i="13" s="1"/>
  <c r="V41" i="25"/>
  <c r="V44" i="8"/>
  <c r="V49" i="21"/>
  <c r="V31" i="24"/>
  <c r="M244" i="13"/>
  <c r="N244" i="13" s="1"/>
  <c r="V45" i="20"/>
  <c r="F9" i="14"/>
  <c r="F15" i="14" s="1"/>
  <c r="I14" i="20"/>
  <c r="M249" i="13"/>
  <c r="N249" i="13" s="1"/>
  <c r="I16" i="20"/>
  <c r="M22" i="13"/>
  <c r="N22" i="13" s="1"/>
  <c r="V49" i="24"/>
  <c r="Q12" i="24"/>
  <c r="Q16" i="24" s="1"/>
  <c r="V33" i="21"/>
  <c r="V40" i="20"/>
  <c r="M10" i="23"/>
  <c r="I13" i="23"/>
  <c r="J10" i="23" s="1"/>
  <c r="L12" i="14"/>
  <c r="L16" i="14" s="1"/>
  <c r="I16" i="19"/>
  <c r="B12" i="14"/>
  <c r="B16" i="14" s="1"/>
  <c r="V26" i="24"/>
  <c r="Q9" i="24"/>
  <c r="V36" i="19"/>
  <c r="V23" i="21"/>
  <c r="V24" i="25"/>
  <c r="Q10" i="24"/>
  <c r="N28" i="14" s="1"/>
  <c r="M222" i="13"/>
  <c r="N222" i="13" s="1"/>
  <c r="V41" i="24"/>
  <c r="I13" i="20"/>
  <c r="J10" i="20" s="1"/>
  <c r="I14" i="24"/>
  <c r="I15" i="19"/>
  <c r="W14" i="20"/>
  <c r="F11" i="14"/>
  <c r="U17" i="22"/>
  <c r="J53" i="14" s="1"/>
  <c r="S11" i="21"/>
  <c r="U18" i="24"/>
  <c r="N54" i="14" s="1"/>
  <c r="I13" i="24"/>
  <c r="J12" i="24" s="1"/>
  <c r="S10" i="24"/>
  <c r="I16" i="22"/>
  <c r="U18" i="22"/>
  <c r="J54" i="14" s="1"/>
  <c r="M117" i="13"/>
  <c r="N117" i="13" s="1"/>
  <c r="M225" i="13"/>
  <c r="N225" i="13" s="1"/>
  <c r="V22" i="25"/>
  <c r="Q12" i="25"/>
  <c r="Q16" i="25" s="1"/>
  <c r="V25" i="19"/>
  <c r="V42" i="19"/>
  <c r="M53" i="13"/>
  <c r="N53" i="13" s="1"/>
  <c r="U7" i="25"/>
  <c r="P43" i="14" s="1"/>
  <c r="M242" i="13"/>
  <c r="N242" i="13" s="1"/>
  <c r="V32" i="25"/>
  <c r="M226" i="13"/>
  <c r="N226" i="13" s="1"/>
  <c r="V45" i="24"/>
  <c r="M134" i="13"/>
  <c r="N134" i="13" s="1"/>
  <c r="V41" i="21"/>
  <c r="S9" i="24"/>
  <c r="S15" i="24" s="1"/>
  <c r="W14" i="25"/>
  <c r="I14" i="21"/>
  <c r="L9" i="14"/>
  <c r="L14" i="14" s="1"/>
  <c r="Q10" i="25"/>
  <c r="P28" i="14" s="1"/>
  <c r="V47" i="19"/>
  <c r="W14" i="23"/>
  <c r="V46" i="19"/>
  <c r="V46" i="20"/>
  <c r="M153" i="13"/>
  <c r="N153" i="13" s="1"/>
  <c r="M162" i="13"/>
  <c r="N162" i="13" s="1"/>
  <c r="M227" i="13"/>
  <c r="N227" i="13" s="1"/>
  <c r="V48" i="24"/>
  <c r="I13" i="21"/>
  <c r="J11" i="21" s="1"/>
  <c r="Q9" i="20"/>
  <c r="I14" i="23"/>
  <c r="J14" i="23" s="1"/>
  <c r="M246" i="13"/>
  <c r="N246" i="13" s="1"/>
  <c r="V36" i="25"/>
  <c r="S12" i="25"/>
  <c r="S16" i="25" s="1"/>
  <c r="S11" i="24"/>
  <c r="S9" i="25"/>
  <c r="S15" i="25" s="1"/>
  <c r="M254" i="13"/>
  <c r="N254" i="13" s="1"/>
  <c r="V44" i="25"/>
  <c r="W13" i="25"/>
  <c r="X12" i="25" s="1"/>
  <c r="V21" i="24"/>
  <c r="U7" i="24"/>
  <c r="N43" i="14" s="1"/>
  <c r="I15" i="24"/>
  <c r="U6" i="24"/>
  <c r="N42" i="14" s="1"/>
  <c r="U8" i="22"/>
  <c r="J44" i="14" s="1"/>
  <c r="M210" i="13"/>
  <c r="N210" i="13" s="1"/>
  <c r="V29" i="24"/>
  <c r="I15" i="22"/>
  <c r="I13" i="22"/>
  <c r="J11" i="22" s="1"/>
  <c r="I14" i="22"/>
  <c r="J11" i="14"/>
  <c r="V29" i="8"/>
  <c r="H9" i="14"/>
  <c r="H14" i="14" s="1"/>
  <c r="N9" i="14"/>
  <c r="N14" i="14" s="1"/>
  <c r="U6" i="22"/>
  <c r="J42" i="14" s="1"/>
  <c r="M137" i="13"/>
  <c r="N137" i="13" s="1"/>
  <c r="U8" i="21"/>
  <c r="H44" i="14" s="1"/>
  <c r="M214" i="13"/>
  <c r="N214" i="13" s="1"/>
  <c r="V33" i="24"/>
  <c r="U7" i="22"/>
  <c r="J43" i="14" s="1"/>
  <c r="M253" i="13"/>
  <c r="N253" i="13" s="1"/>
  <c r="M256" i="13"/>
  <c r="N256" i="13" s="1"/>
  <c r="M245" i="13"/>
  <c r="N245" i="13" s="1"/>
  <c r="V35" i="25"/>
  <c r="U7" i="20"/>
  <c r="F43" i="14" s="1"/>
  <c r="Q10" i="8"/>
  <c r="B28" i="14" s="1"/>
  <c r="U8" i="24"/>
  <c r="N44" i="14" s="1"/>
  <c r="S10" i="25"/>
  <c r="Q11" i="20"/>
  <c r="F29" i="14" s="1"/>
  <c r="U6" i="21"/>
  <c r="H42" i="14" s="1"/>
  <c r="U17" i="21"/>
  <c r="H53" i="14" s="1"/>
  <c r="M129" i="13"/>
  <c r="N129" i="13" s="1"/>
  <c r="S9" i="21"/>
  <c r="S15" i="21" s="1"/>
  <c r="S12" i="24"/>
  <c r="S16" i="24" s="1"/>
  <c r="V46" i="25"/>
  <c r="V30" i="19"/>
  <c r="M62" i="13"/>
  <c r="N62" i="13" s="1"/>
  <c r="M211" i="13"/>
  <c r="N211" i="13" s="1"/>
  <c r="V30" i="24"/>
  <c r="U17" i="24"/>
  <c r="N53" i="14" s="1"/>
  <c r="H12" i="14"/>
  <c r="H16" i="14" s="1"/>
  <c r="Q10" i="20"/>
  <c r="U18" i="21"/>
  <c r="H54" i="14" s="1"/>
  <c r="U7" i="21"/>
  <c r="H43" i="14" s="1"/>
  <c r="V36" i="21"/>
  <c r="S12" i="21"/>
  <c r="S16" i="21" s="1"/>
  <c r="S10" i="21"/>
  <c r="M170" i="13"/>
  <c r="N170" i="13" s="1"/>
  <c r="Q12" i="20"/>
  <c r="Q9" i="25"/>
  <c r="P27" i="14" s="1"/>
  <c r="H16" i="25"/>
  <c r="I16" i="25"/>
  <c r="I15" i="25"/>
  <c r="Q11" i="25"/>
  <c r="P29" i="14" s="1"/>
  <c r="I14" i="25"/>
  <c r="M241" i="13"/>
  <c r="N241" i="13" s="1"/>
  <c r="V31" i="25"/>
  <c r="N243" i="13"/>
  <c r="I13" i="25"/>
  <c r="J9" i="25" s="1"/>
  <c r="M16" i="25"/>
  <c r="E15" i="25"/>
  <c r="M218" i="13"/>
  <c r="N218" i="13" s="1"/>
  <c r="N219" i="13"/>
  <c r="V37" i="24"/>
  <c r="V28" i="24"/>
  <c r="E9" i="24"/>
  <c r="E15" i="24"/>
  <c r="E11" i="24"/>
  <c r="H11" i="24"/>
  <c r="E14" i="24"/>
  <c r="E12" i="24"/>
  <c r="M11" i="23"/>
  <c r="M12" i="23"/>
  <c r="M15" i="23"/>
  <c r="H9" i="21"/>
  <c r="H16" i="21"/>
  <c r="H14" i="21"/>
  <c r="M112" i="13"/>
  <c r="N112" i="13" s="1"/>
  <c r="V50" i="20"/>
  <c r="U18" i="20"/>
  <c r="F54" i="14" s="1"/>
  <c r="M109" i="13"/>
  <c r="N109" i="13" s="1"/>
  <c r="U17" i="20"/>
  <c r="F53" i="14" s="1"/>
  <c r="M106" i="13"/>
  <c r="N106" i="13" s="1"/>
  <c r="V44" i="20"/>
  <c r="E9" i="20"/>
  <c r="E16" i="20"/>
  <c r="E14" i="20"/>
  <c r="M12" i="20"/>
  <c r="E15" i="20"/>
  <c r="E12" i="20"/>
  <c r="M14" i="20"/>
  <c r="V50" i="19"/>
  <c r="V35" i="19"/>
  <c r="I14" i="19"/>
  <c r="Q10" i="19"/>
  <c r="D28" i="14" s="1"/>
  <c r="I13" i="19"/>
  <c r="J10" i="19" s="1"/>
  <c r="Q9" i="19"/>
  <c r="Q15" i="19" s="1"/>
  <c r="H16" i="19"/>
  <c r="H14" i="19"/>
  <c r="G14" i="13"/>
  <c r="H11" i="13" s="1"/>
  <c r="G15" i="13"/>
  <c r="G17" i="13"/>
  <c r="V51" i="8"/>
  <c r="M52" i="13"/>
  <c r="N52" i="13" s="1"/>
  <c r="B9" i="14"/>
  <c r="B15" i="14" s="1"/>
  <c r="I14" i="8"/>
  <c r="I13" i="8"/>
  <c r="J9" i="8" s="1"/>
  <c r="W13" i="23"/>
  <c r="W14" i="21"/>
  <c r="F12" i="13"/>
  <c r="M10" i="25"/>
  <c r="M14" i="25"/>
  <c r="H16" i="23"/>
  <c r="H12" i="22"/>
  <c r="E16" i="19"/>
  <c r="U6" i="25"/>
  <c r="P42" i="14" s="1"/>
  <c r="U18" i="25"/>
  <c r="P54" i="14" s="1"/>
  <c r="S11" i="25"/>
  <c r="U17" i="25"/>
  <c r="P53" i="14" s="1"/>
  <c r="U8" i="25"/>
  <c r="P44" i="14" s="1"/>
  <c r="M9" i="25"/>
  <c r="M11" i="25"/>
  <c r="M12" i="25"/>
  <c r="M15" i="25"/>
  <c r="E16" i="25"/>
  <c r="E10" i="24"/>
  <c r="M16" i="23"/>
  <c r="H15" i="23"/>
  <c r="H11" i="23"/>
  <c r="H9" i="23"/>
  <c r="H12" i="23"/>
  <c r="H14" i="23"/>
  <c r="E11" i="23"/>
  <c r="E16" i="23"/>
  <c r="E9" i="23"/>
  <c r="E10" i="23"/>
  <c r="E15" i="23"/>
  <c r="S10" i="22"/>
  <c r="S9" i="22"/>
  <c r="S11" i="22"/>
  <c r="S12" i="22"/>
  <c r="S16" i="22" s="1"/>
  <c r="M12" i="22"/>
  <c r="M15" i="22"/>
  <c r="H11" i="21"/>
  <c r="M11" i="20"/>
  <c r="M10" i="20"/>
  <c r="H12" i="20"/>
  <c r="H9" i="20"/>
  <c r="E10" i="20"/>
  <c r="M11" i="19"/>
  <c r="M9" i="19"/>
  <c r="M15" i="19"/>
  <c r="H15" i="19"/>
  <c r="H11" i="19"/>
  <c r="H12" i="19"/>
  <c r="H9" i="19"/>
  <c r="M15" i="8"/>
  <c r="M14" i="8"/>
  <c r="M16" i="8"/>
  <c r="M9" i="8"/>
  <c r="M12" i="8"/>
  <c r="M10" i="8"/>
  <c r="E10" i="8"/>
  <c r="E9" i="8"/>
  <c r="E15" i="8"/>
  <c r="S8" i="26"/>
  <c r="S10" i="26"/>
  <c r="S12" i="26"/>
  <c r="S11" i="26"/>
  <c r="S19" i="26"/>
  <c r="S16" i="26"/>
  <c r="S20" i="26"/>
  <c r="S14" i="26"/>
  <c r="S13" i="26"/>
  <c r="S21" i="26"/>
  <c r="S22" i="26"/>
  <c r="S9" i="26"/>
  <c r="S17" i="26"/>
  <c r="S18" i="26"/>
  <c r="S15" i="26"/>
  <c r="F13" i="13"/>
  <c r="N63" i="13"/>
  <c r="Q30" i="27"/>
  <c r="Q24" i="27"/>
  <c r="Q21" i="27"/>
  <c r="Q20" i="27"/>
  <c r="Q23" i="27"/>
  <c r="Q14" i="27"/>
  <c r="Q10" i="27"/>
  <c r="Q26" i="27"/>
  <c r="Q31" i="27"/>
  <c r="Q13" i="27"/>
  <c r="Q29" i="27"/>
  <c r="Q12" i="27"/>
  <c r="Q28" i="27"/>
  <c r="Q15" i="27"/>
  <c r="Q32" i="27"/>
  <c r="Q22" i="27"/>
  <c r="Q18" i="27"/>
  <c r="Q17" i="27"/>
  <c r="Q16" i="27"/>
  <c r="Q19" i="27"/>
  <c r="Q9" i="27"/>
  <c r="Q25" i="27"/>
  <c r="Q8" i="27"/>
  <c r="Q11" i="27"/>
  <c r="Q27" i="27"/>
  <c r="P14" i="14"/>
  <c r="P15" i="14"/>
  <c r="J15" i="14"/>
  <c r="N48" i="13"/>
  <c r="V47" i="8"/>
  <c r="J24" i="13"/>
  <c r="M25" i="27"/>
  <c r="M19" i="27"/>
  <c r="M27" i="27"/>
  <c r="M33" i="27"/>
  <c r="M17" i="27"/>
  <c r="M11" i="27"/>
  <c r="M26" i="27"/>
  <c r="M8" i="27"/>
  <c r="M28" i="27"/>
  <c r="M14" i="27"/>
  <c r="M31" i="27"/>
  <c r="M12" i="27"/>
  <c r="M16" i="27"/>
  <c r="M15" i="27"/>
  <c r="M32" i="27"/>
  <c r="M13" i="27"/>
  <c r="M9" i="27"/>
  <c r="M22" i="27"/>
  <c r="M24" i="27"/>
  <c r="M10" i="27"/>
  <c r="M23" i="27"/>
  <c r="M18" i="27"/>
  <c r="M29" i="27"/>
  <c r="M30" i="27"/>
  <c r="M21" i="27"/>
  <c r="M20" i="27"/>
  <c r="P13" i="14"/>
  <c r="Q10" i="14" s="1"/>
  <c r="L16" i="21"/>
  <c r="I32" i="27"/>
  <c r="I18" i="27"/>
  <c r="I16" i="27"/>
  <c r="I23" i="27"/>
  <c r="I25" i="27"/>
  <c r="I11" i="27"/>
  <c r="I9" i="27"/>
  <c r="I12" i="27"/>
  <c r="I27" i="27"/>
  <c r="I29" i="27"/>
  <c r="I20" i="27"/>
  <c r="I8" i="27"/>
  <c r="I33" i="27"/>
  <c r="I17" i="27"/>
  <c r="I14" i="27"/>
  <c r="I10" i="27"/>
  <c r="I31" i="27"/>
  <c r="I19" i="27"/>
  <c r="I26" i="27"/>
  <c r="I28" i="27"/>
  <c r="I13" i="27"/>
  <c r="I24" i="27"/>
  <c r="I15" i="27"/>
  <c r="I22" i="27"/>
  <c r="I21" i="27"/>
  <c r="I30" i="27"/>
  <c r="N54" i="13"/>
  <c r="V24" i="19"/>
  <c r="U17" i="19"/>
  <c r="D53" i="14" s="1"/>
  <c r="U8" i="19"/>
  <c r="D44" i="14" s="1"/>
  <c r="U18" i="19"/>
  <c r="D54" i="14" s="1"/>
  <c r="U7" i="19"/>
  <c r="D43" i="14" s="1"/>
  <c r="U6" i="19"/>
  <c r="D42" i="14" s="1"/>
  <c r="N32" i="13"/>
  <c r="V31" i="8"/>
  <c r="L24" i="13"/>
  <c r="D15" i="22"/>
  <c r="D13" i="22"/>
  <c r="L7" i="11" s="1"/>
  <c r="T7" i="11" s="1"/>
  <c r="D14" i="22"/>
  <c r="O24" i="27"/>
  <c r="O11" i="27"/>
  <c r="O9" i="27"/>
  <c r="O18" i="27"/>
  <c r="O21" i="27"/>
  <c r="Q33" i="27"/>
  <c r="O26" i="27"/>
  <c r="O28" i="27"/>
  <c r="O8" i="27"/>
  <c r="O19" i="27"/>
  <c r="O10" i="27"/>
  <c r="O32" i="27"/>
  <c r="O30" i="27"/>
  <c r="O12" i="27"/>
  <c r="O15" i="27"/>
  <c r="O17" i="27"/>
  <c r="O31" i="27"/>
  <c r="O20" i="27"/>
  <c r="O33" i="27"/>
  <c r="O13" i="27"/>
  <c r="O14" i="27"/>
  <c r="O16" i="27"/>
  <c r="O29" i="27"/>
  <c r="O25" i="27"/>
  <c r="O22" i="27"/>
  <c r="O27" i="27"/>
  <c r="O23" i="27"/>
  <c r="Q9" i="21"/>
  <c r="Q12" i="21"/>
  <c r="Q11" i="21"/>
  <c r="Q10" i="21"/>
  <c r="F11" i="13"/>
  <c r="H11" i="20"/>
  <c r="H14" i="8"/>
  <c r="E12" i="19"/>
  <c r="E14" i="21"/>
  <c r="H12" i="24"/>
  <c r="M11" i="24"/>
  <c r="E11" i="25"/>
  <c r="H15" i="22"/>
  <c r="F15" i="13"/>
  <c r="H12" i="8"/>
  <c r="E12" i="8"/>
  <c r="E14" i="19"/>
  <c r="H15" i="24"/>
  <c r="H15" i="25"/>
  <c r="M11" i="22"/>
  <c r="E10" i="21"/>
  <c r="H10" i="20"/>
  <c r="M12" i="24"/>
  <c r="E12" i="25"/>
  <c r="Q12" i="19"/>
  <c r="E18" i="26"/>
  <c r="E16" i="26"/>
  <c r="E19" i="26"/>
  <c r="E21" i="26"/>
  <c r="E14" i="26"/>
  <c r="E11" i="26"/>
  <c r="E10" i="26"/>
  <c r="E17" i="26"/>
  <c r="T7" i="26"/>
  <c r="E9" i="26"/>
  <c r="E8" i="26"/>
  <c r="E20" i="26"/>
  <c r="E15" i="26"/>
  <c r="E13" i="26"/>
  <c r="E22" i="26"/>
  <c r="E12" i="26"/>
  <c r="L15" i="21"/>
  <c r="L14" i="21"/>
  <c r="L13" i="21"/>
  <c r="J7" i="27" s="1"/>
  <c r="T7" i="27" s="1"/>
  <c r="G14" i="11"/>
  <c r="G20" i="11"/>
  <c r="G11" i="11"/>
  <c r="G22" i="11"/>
  <c r="G21" i="11"/>
  <c r="G18" i="11"/>
  <c r="G8" i="11"/>
  <c r="G9" i="11"/>
  <c r="G16" i="11"/>
  <c r="G13" i="11"/>
  <c r="G10" i="11"/>
  <c r="G19" i="11"/>
  <c r="G15" i="11"/>
  <c r="G17" i="11"/>
  <c r="G12" i="11"/>
  <c r="Q18" i="26"/>
  <c r="Q20" i="26"/>
  <c r="Q21" i="26"/>
  <c r="Q22" i="26"/>
  <c r="Q17" i="26"/>
  <c r="Q16" i="26"/>
  <c r="Q19" i="26"/>
  <c r="Q9" i="26"/>
  <c r="Q8" i="26"/>
  <c r="Q11" i="26"/>
  <c r="Q14" i="26"/>
  <c r="Q10" i="26"/>
  <c r="Q13" i="26"/>
  <c r="Q12" i="26"/>
  <c r="Q15" i="26"/>
  <c r="S12" i="11"/>
  <c r="S8" i="11"/>
  <c r="S11" i="11"/>
  <c r="S13" i="11"/>
  <c r="S17" i="11"/>
  <c r="S21" i="11"/>
  <c r="S10" i="11"/>
  <c r="S22" i="11"/>
  <c r="S14" i="11"/>
  <c r="S9" i="11"/>
  <c r="S18" i="11"/>
  <c r="S15" i="11"/>
  <c r="S16" i="11"/>
  <c r="S19" i="11"/>
  <c r="S20" i="11"/>
  <c r="I14" i="26"/>
  <c r="I11" i="26"/>
  <c r="I16" i="26"/>
  <c r="I19" i="26"/>
  <c r="I8" i="26"/>
  <c r="I22" i="26"/>
  <c r="I20" i="26"/>
  <c r="I21" i="26"/>
  <c r="I15" i="26"/>
  <c r="I9" i="26"/>
  <c r="I17" i="26"/>
  <c r="I10" i="26"/>
  <c r="I18" i="26"/>
  <c r="I13" i="26"/>
  <c r="I12" i="26"/>
  <c r="G21" i="27"/>
  <c r="G11" i="27"/>
  <c r="G9" i="27"/>
  <c r="G13" i="27"/>
  <c r="G31" i="27"/>
  <c r="G14" i="27"/>
  <c r="G24" i="27"/>
  <c r="G26" i="27"/>
  <c r="G10" i="27"/>
  <c r="G8" i="27"/>
  <c r="G32" i="27"/>
  <c r="G17" i="27"/>
  <c r="G28" i="27"/>
  <c r="G30" i="27"/>
  <c r="G20" i="27"/>
  <c r="G18" i="27"/>
  <c r="G33" i="27"/>
  <c r="G25" i="27"/>
  <c r="G19" i="27"/>
  <c r="G15" i="27"/>
  <c r="G23" i="27"/>
  <c r="G12" i="27"/>
  <c r="G22" i="27"/>
  <c r="G27" i="27"/>
  <c r="G29" i="27"/>
  <c r="G16" i="27"/>
  <c r="R10" i="14"/>
  <c r="E15" i="11"/>
  <c r="E10" i="11"/>
  <c r="E22" i="11"/>
  <c r="E17" i="11"/>
  <c r="E19" i="11"/>
  <c r="E8" i="11"/>
  <c r="E16" i="11"/>
  <c r="E18" i="11"/>
  <c r="E9" i="11"/>
  <c r="E12" i="11"/>
  <c r="E21" i="11"/>
  <c r="E20" i="11"/>
  <c r="E11" i="11"/>
  <c r="E13" i="11"/>
  <c r="E14" i="11"/>
  <c r="D16" i="14"/>
  <c r="N40" i="13"/>
  <c r="V39" i="8"/>
  <c r="D15" i="14"/>
  <c r="D13" i="14"/>
  <c r="E11" i="14" s="1"/>
  <c r="D14" i="14"/>
  <c r="K21" i="26"/>
  <c r="K22" i="26"/>
  <c r="K10" i="26"/>
  <c r="K17" i="26"/>
  <c r="K9" i="26"/>
  <c r="K19" i="26"/>
  <c r="K13" i="26"/>
  <c r="K15" i="26"/>
  <c r="K20" i="26"/>
  <c r="K11" i="26"/>
  <c r="K16" i="26"/>
  <c r="K18" i="26"/>
  <c r="K14" i="26"/>
  <c r="K8" i="26"/>
  <c r="K12" i="26"/>
  <c r="O14" i="11"/>
  <c r="O16" i="11"/>
  <c r="O9" i="11"/>
  <c r="O17" i="11"/>
  <c r="O8" i="11"/>
  <c r="O19" i="11"/>
  <c r="O13" i="11"/>
  <c r="O10" i="11"/>
  <c r="O15" i="11"/>
  <c r="O11" i="11"/>
  <c r="O21" i="11"/>
  <c r="O20" i="11"/>
  <c r="O12" i="11"/>
  <c r="O22" i="11"/>
  <c r="O18" i="11"/>
  <c r="S12" i="19"/>
  <c r="S9" i="19"/>
  <c r="S10" i="19"/>
  <c r="S11" i="19"/>
  <c r="N44" i="13"/>
  <c r="V43" i="8"/>
  <c r="V23" i="8"/>
  <c r="U17" i="8"/>
  <c r="B53" i="14" s="1"/>
  <c r="U8" i="8"/>
  <c r="B44" i="14" s="1"/>
  <c r="U7" i="8"/>
  <c r="B43" i="14" s="1"/>
  <c r="U6" i="8"/>
  <c r="B42" i="14" s="1"/>
  <c r="U18" i="8"/>
  <c r="B54" i="14" s="1"/>
  <c r="D16" i="22"/>
  <c r="M14" i="24"/>
  <c r="E14" i="25"/>
  <c r="M10" i="24"/>
  <c r="E10" i="25"/>
  <c r="H9" i="8"/>
  <c r="M14" i="22"/>
  <c r="E9" i="21"/>
  <c r="H16" i="24"/>
  <c r="U6" i="20"/>
  <c r="F42" i="14" s="1"/>
  <c r="W13" i="21"/>
  <c r="H9" i="22"/>
  <c r="H16" i="8"/>
  <c r="E16" i="8"/>
  <c r="M9" i="20"/>
  <c r="E9" i="19"/>
  <c r="E16" i="21"/>
  <c r="H9" i="24"/>
  <c r="H9" i="25"/>
  <c r="H10" i="22"/>
  <c r="H11" i="8"/>
  <c r="H10" i="21"/>
  <c r="E10" i="19"/>
  <c r="H10" i="25"/>
  <c r="M16" i="24"/>
  <c r="M14" i="23"/>
  <c r="M12" i="19"/>
  <c r="Q11" i="19"/>
  <c r="S11" i="20"/>
  <c r="S12" i="20"/>
  <c r="S9" i="20"/>
  <c r="S10" i="20"/>
  <c r="N28" i="13"/>
  <c r="V27" i="8"/>
  <c r="Q12" i="8"/>
  <c r="Q11" i="8"/>
  <c r="Q9" i="8"/>
  <c r="K22" i="11"/>
  <c r="K17" i="11"/>
  <c r="K9" i="11"/>
  <c r="K12" i="11"/>
  <c r="K14" i="11"/>
  <c r="K8" i="11"/>
  <c r="K21" i="11"/>
  <c r="K16" i="11"/>
  <c r="K18" i="11"/>
  <c r="K10" i="11"/>
  <c r="K19" i="11"/>
  <c r="K15" i="11"/>
  <c r="K13" i="11"/>
  <c r="K11" i="11"/>
  <c r="K20" i="11"/>
  <c r="M17" i="26"/>
  <c r="M13" i="26"/>
  <c r="M15" i="26"/>
  <c r="M20" i="26"/>
  <c r="M10" i="26"/>
  <c r="M16" i="26"/>
  <c r="M21" i="26"/>
  <c r="M12" i="26"/>
  <c r="M22" i="26"/>
  <c r="M9" i="26"/>
  <c r="M18" i="26"/>
  <c r="M11" i="26"/>
  <c r="M19" i="26"/>
  <c r="M14" i="26"/>
  <c r="V47" i="20"/>
  <c r="Q19" i="11"/>
  <c r="Q22" i="11"/>
  <c r="Q21" i="11"/>
  <c r="Q17" i="11"/>
  <c r="Q14" i="11"/>
  <c r="Q13" i="11"/>
  <c r="Q16" i="11"/>
  <c r="Q15" i="11"/>
  <c r="Q11" i="11"/>
  <c r="Q8" i="11"/>
  <c r="Q10" i="11"/>
  <c r="Q9" i="11"/>
  <c r="Q12" i="11"/>
  <c r="Q18" i="11"/>
  <c r="Q20" i="11"/>
  <c r="I18" i="11"/>
  <c r="I15" i="11"/>
  <c r="I16" i="11"/>
  <c r="I21" i="11"/>
  <c r="I22" i="11"/>
  <c r="I8" i="11"/>
  <c r="I9" i="11"/>
  <c r="I19" i="11"/>
  <c r="I12" i="11"/>
  <c r="I20" i="11"/>
  <c r="I17" i="11"/>
  <c r="I13" i="11"/>
  <c r="I10" i="11"/>
  <c r="I14" i="11"/>
  <c r="I11" i="11"/>
  <c r="E29" i="27"/>
  <c r="E31" i="27"/>
  <c r="E25" i="27"/>
  <c r="E14" i="27"/>
  <c r="E15" i="27"/>
  <c r="E30" i="27"/>
  <c r="E13" i="27"/>
  <c r="E12" i="27"/>
  <c r="E11" i="27"/>
  <c r="E23" i="27"/>
  <c r="E32" i="27"/>
  <c r="E26" i="27"/>
  <c r="E20" i="27"/>
  <c r="E33" i="27"/>
  <c r="E22" i="27"/>
  <c r="E18" i="27"/>
  <c r="E28" i="27"/>
  <c r="E27" i="27"/>
  <c r="E19" i="27"/>
  <c r="E21" i="27"/>
  <c r="E16" i="27"/>
  <c r="E24" i="27"/>
  <c r="E17" i="27"/>
  <c r="E9" i="27"/>
  <c r="E10" i="27"/>
  <c r="E8" i="27"/>
  <c r="G13" i="26"/>
  <c r="G22" i="26"/>
  <c r="G9" i="26"/>
  <c r="G16" i="26"/>
  <c r="G11" i="26"/>
  <c r="G15" i="26"/>
  <c r="G8" i="26"/>
  <c r="G18" i="26"/>
  <c r="G10" i="26"/>
  <c r="G19" i="26"/>
  <c r="G14" i="26"/>
  <c r="G12" i="26"/>
  <c r="G17" i="26"/>
  <c r="G20" i="26"/>
  <c r="G21" i="26"/>
  <c r="S23" i="27"/>
  <c r="S25" i="27"/>
  <c r="S18" i="27"/>
  <c r="S20" i="27"/>
  <c r="S12" i="27"/>
  <c r="S27" i="27"/>
  <c r="S29" i="27"/>
  <c r="S21" i="27"/>
  <c r="S8" i="27"/>
  <c r="S32" i="27"/>
  <c r="S19" i="27"/>
  <c r="S33" i="27"/>
  <c r="S14" i="27"/>
  <c r="S17" i="27"/>
  <c r="S15" i="27"/>
  <c r="S13" i="27"/>
  <c r="S16" i="27"/>
  <c r="S22" i="27"/>
  <c r="S9" i="27"/>
  <c r="S30" i="27"/>
  <c r="S11" i="27"/>
  <c r="S26" i="27"/>
  <c r="S28" i="27"/>
  <c r="S31" i="27"/>
  <c r="S24" i="27"/>
  <c r="S10" i="27"/>
  <c r="S11" i="8"/>
  <c r="S10" i="8"/>
  <c r="S9" i="8"/>
  <c r="S12" i="8"/>
  <c r="V28" i="19"/>
  <c r="N36" i="13"/>
  <c r="V35" i="8"/>
  <c r="Q12" i="22"/>
  <c r="Q11" i="22"/>
  <c r="Q10" i="22"/>
  <c r="Q9" i="22"/>
  <c r="P16" i="14"/>
  <c r="V32" i="19"/>
  <c r="H11" i="22"/>
  <c r="H10" i="8"/>
  <c r="E11" i="21"/>
  <c r="M9" i="24"/>
  <c r="H15" i="20"/>
  <c r="W13" i="20"/>
  <c r="X9" i="20" s="1"/>
  <c r="E11" i="19"/>
  <c r="H11" i="25"/>
  <c r="M15" i="24"/>
  <c r="M16" i="22"/>
  <c r="E9" i="25"/>
  <c r="H14" i="20"/>
  <c r="M14" i="19"/>
  <c r="E11" i="20"/>
  <c r="M10" i="19"/>
  <c r="H16" i="22"/>
  <c r="H15" i="8"/>
  <c r="M9" i="22"/>
  <c r="E14" i="8"/>
  <c r="H12" i="21"/>
  <c r="M16" i="20"/>
  <c r="E15" i="21"/>
  <c r="E12" i="23"/>
  <c r="H12" i="25"/>
  <c r="U8" i="20"/>
  <c r="F44" i="14" s="1"/>
  <c r="M10" i="22"/>
  <c r="M11" i="8"/>
  <c r="H14" i="22"/>
  <c r="F16" i="13"/>
  <c r="H15" i="21"/>
  <c r="M15" i="20"/>
  <c r="E15" i="19"/>
  <c r="E12" i="21"/>
  <c r="E14" i="23"/>
  <c r="H14" i="24"/>
  <c r="H14" i="25"/>
  <c r="H16" i="20"/>
  <c r="H10" i="19"/>
  <c r="E11" i="8"/>
  <c r="H10" i="23"/>
  <c r="H10" i="24"/>
  <c r="E16" i="24"/>
  <c r="F17" i="13"/>
  <c r="M9" i="23"/>
  <c r="M16" i="19"/>
  <c r="W16" i="20"/>
  <c r="W16" i="8"/>
  <c r="W14" i="8"/>
  <c r="W13" i="8"/>
  <c r="X10" i="8" s="1"/>
  <c r="W15" i="8"/>
  <c r="W13" i="19"/>
  <c r="X10" i="19" s="1"/>
  <c r="W15" i="19"/>
  <c r="W14" i="19"/>
  <c r="W13" i="24"/>
  <c r="X11" i="24" s="1"/>
  <c r="W15" i="24"/>
  <c r="W14" i="24"/>
  <c r="X14" i="22"/>
  <c r="X11" i="22"/>
  <c r="X9" i="22"/>
  <c r="X12" i="22"/>
  <c r="X16" i="22"/>
  <c r="W16" i="19"/>
  <c r="W16" i="24"/>
  <c r="X10" i="22"/>
  <c r="M13" i="20" l="1"/>
  <c r="M13" i="8"/>
  <c r="X14" i="25"/>
  <c r="Q14" i="24"/>
  <c r="Q13" i="24"/>
  <c r="Q39" i="28" s="1"/>
  <c r="N13" i="14"/>
  <c r="O12" i="14" s="1"/>
  <c r="J12" i="20"/>
  <c r="Q15" i="24"/>
  <c r="P30" i="14"/>
  <c r="P31" i="14" s="1"/>
  <c r="Q29" i="14" s="1"/>
  <c r="J9" i="24"/>
  <c r="X15" i="25"/>
  <c r="N27" i="14"/>
  <c r="N32" i="14" s="1"/>
  <c r="F14" i="14"/>
  <c r="J11" i="20"/>
  <c r="J14" i="20"/>
  <c r="F13" i="14"/>
  <c r="G9" i="14" s="1"/>
  <c r="J9" i="20"/>
  <c r="J16" i="20"/>
  <c r="J15" i="20"/>
  <c r="R11" i="14"/>
  <c r="N30" i="14"/>
  <c r="N34" i="14" s="1"/>
  <c r="U9" i="21"/>
  <c r="H45" i="14" s="1"/>
  <c r="H51" i="14" s="1"/>
  <c r="J9" i="23"/>
  <c r="J15" i="23"/>
  <c r="L15" i="14"/>
  <c r="J12" i="23"/>
  <c r="J11" i="23"/>
  <c r="J16" i="23"/>
  <c r="X14" i="23"/>
  <c r="L13" i="14"/>
  <c r="M12" i="14" s="1"/>
  <c r="J15" i="8"/>
  <c r="J12" i="8"/>
  <c r="J11" i="24"/>
  <c r="J15" i="24"/>
  <c r="J10" i="24"/>
  <c r="J16" i="24"/>
  <c r="E13" i="24"/>
  <c r="J14" i="24"/>
  <c r="Q15" i="25"/>
  <c r="U10" i="22"/>
  <c r="R12" i="14"/>
  <c r="J16" i="21"/>
  <c r="J12" i="21"/>
  <c r="U12" i="21"/>
  <c r="H48" i="14" s="1"/>
  <c r="H52" i="14" s="1"/>
  <c r="J9" i="21"/>
  <c r="J14" i="21"/>
  <c r="J10" i="21"/>
  <c r="J15" i="21"/>
  <c r="U12" i="22"/>
  <c r="U16" i="22" s="1"/>
  <c r="U11" i="22"/>
  <c r="J47" i="14" s="1"/>
  <c r="B13" i="14"/>
  <c r="C11" i="14" s="1"/>
  <c r="U11" i="21"/>
  <c r="H47" i="14" s="1"/>
  <c r="U9" i="22"/>
  <c r="X16" i="25"/>
  <c r="U10" i="21"/>
  <c r="H46" i="14" s="1"/>
  <c r="S14" i="24"/>
  <c r="S13" i="21"/>
  <c r="T9" i="21" s="1"/>
  <c r="U12" i="24"/>
  <c r="U16" i="24" s="1"/>
  <c r="U12" i="25"/>
  <c r="U16" i="25" s="1"/>
  <c r="X10" i="25"/>
  <c r="Q15" i="20"/>
  <c r="F27" i="14"/>
  <c r="F33" i="14" s="1"/>
  <c r="J10" i="22"/>
  <c r="E13" i="20"/>
  <c r="X11" i="25"/>
  <c r="X9" i="25"/>
  <c r="U9" i="25"/>
  <c r="P45" i="14" s="1"/>
  <c r="H13" i="14"/>
  <c r="I10" i="14" s="1"/>
  <c r="J16" i="22"/>
  <c r="J9" i="22"/>
  <c r="J15" i="22"/>
  <c r="J14" i="14"/>
  <c r="J14" i="22"/>
  <c r="J12" i="22"/>
  <c r="J13" i="14"/>
  <c r="K10" i="14" s="1"/>
  <c r="U9" i="24"/>
  <c r="N45" i="14" s="1"/>
  <c r="N15" i="14"/>
  <c r="J16" i="8"/>
  <c r="H15" i="14"/>
  <c r="S13" i="24"/>
  <c r="T12" i="24" s="1"/>
  <c r="S13" i="25"/>
  <c r="T16" i="25" s="1"/>
  <c r="J14" i="8"/>
  <c r="X10" i="23"/>
  <c r="U11" i="20"/>
  <c r="F47" i="14" s="1"/>
  <c r="J11" i="8"/>
  <c r="J10" i="8"/>
  <c r="U10" i="25"/>
  <c r="P46" i="14" s="1"/>
  <c r="U10" i="24"/>
  <c r="S14" i="21"/>
  <c r="F30" i="14"/>
  <c r="F34" i="14" s="1"/>
  <c r="Q16" i="20"/>
  <c r="F28" i="14"/>
  <c r="Q13" i="20"/>
  <c r="U11" i="25"/>
  <c r="P47" i="14" s="1"/>
  <c r="U11" i="24"/>
  <c r="N47" i="14" s="1"/>
  <c r="T11" i="24"/>
  <c r="Q14" i="20"/>
  <c r="R14" i="20" s="1"/>
  <c r="Q14" i="25"/>
  <c r="Q13" i="25"/>
  <c r="R7" i="28" s="1"/>
  <c r="S16" i="28" s="1"/>
  <c r="J16" i="25"/>
  <c r="J11" i="25"/>
  <c r="Q12" i="14"/>
  <c r="J12" i="25"/>
  <c r="J10" i="25"/>
  <c r="J15" i="25"/>
  <c r="J14" i="25"/>
  <c r="O11" i="14"/>
  <c r="M13" i="24"/>
  <c r="R16" i="24"/>
  <c r="M13" i="23"/>
  <c r="M11" i="21"/>
  <c r="M9" i="21"/>
  <c r="H13" i="21"/>
  <c r="M15" i="21"/>
  <c r="U10" i="20"/>
  <c r="F46" i="14" s="1"/>
  <c r="U9" i="20"/>
  <c r="U15" i="20" s="1"/>
  <c r="H13" i="20"/>
  <c r="J12" i="19"/>
  <c r="J15" i="19"/>
  <c r="J16" i="19"/>
  <c r="J11" i="19"/>
  <c r="J14" i="19"/>
  <c r="J9" i="19"/>
  <c r="H13" i="13"/>
  <c r="Q14" i="19"/>
  <c r="D27" i="14"/>
  <c r="D33" i="14" s="1"/>
  <c r="H17" i="13"/>
  <c r="H10" i="13"/>
  <c r="H12" i="13"/>
  <c r="H16" i="13"/>
  <c r="H15" i="13"/>
  <c r="B14" i="14"/>
  <c r="R9" i="14"/>
  <c r="E13" i="8"/>
  <c r="X14" i="24"/>
  <c r="X16" i="24"/>
  <c r="X10" i="24"/>
  <c r="X9" i="24"/>
  <c r="X11" i="23"/>
  <c r="X9" i="23"/>
  <c r="X15" i="23"/>
  <c r="X12" i="23"/>
  <c r="X16" i="23"/>
  <c r="X14" i="21"/>
  <c r="X14" i="20"/>
  <c r="X10" i="20"/>
  <c r="F14" i="13"/>
  <c r="Q16" i="14"/>
  <c r="S14" i="25"/>
  <c r="E13" i="25"/>
  <c r="Q11" i="14"/>
  <c r="M13" i="25"/>
  <c r="E15" i="22"/>
  <c r="E12" i="22"/>
  <c r="E14" i="22"/>
  <c r="E11" i="22"/>
  <c r="E16" i="22"/>
  <c r="E9" i="22"/>
  <c r="X11" i="19"/>
  <c r="X12" i="19"/>
  <c r="X9" i="19"/>
  <c r="X16" i="19"/>
  <c r="X14" i="19"/>
  <c r="H13" i="19"/>
  <c r="X12" i="24"/>
  <c r="X15" i="24"/>
  <c r="H13" i="23"/>
  <c r="E13" i="23"/>
  <c r="S13" i="22"/>
  <c r="T10" i="22" s="1"/>
  <c r="S15" i="22"/>
  <c r="S14" i="22"/>
  <c r="M13" i="22"/>
  <c r="H13" i="22"/>
  <c r="M10" i="21"/>
  <c r="M14" i="21"/>
  <c r="X12" i="20"/>
  <c r="X11" i="20"/>
  <c r="X15" i="20"/>
  <c r="X15" i="19"/>
  <c r="M13" i="19"/>
  <c r="Q16" i="22"/>
  <c r="J30" i="14"/>
  <c r="J34" i="14" s="1"/>
  <c r="Q13" i="8"/>
  <c r="R12" i="8" s="1"/>
  <c r="Q14" i="8"/>
  <c r="B27" i="14"/>
  <c r="Q15" i="8"/>
  <c r="N24" i="13"/>
  <c r="U18" i="26"/>
  <c r="U21" i="26"/>
  <c r="U16" i="26"/>
  <c r="U14" i="26"/>
  <c r="U10" i="26"/>
  <c r="U17" i="26"/>
  <c r="U20" i="26"/>
  <c r="U11" i="26"/>
  <c r="U22" i="26"/>
  <c r="U15" i="26"/>
  <c r="U12" i="26"/>
  <c r="U9" i="26"/>
  <c r="U19" i="26"/>
  <c r="U13" i="26"/>
  <c r="U8" i="26"/>
  <c r="Q16" i="19"/>
  <c r="D30" i="14"/>
  <c r="Q13" i="21"/>
  <c r="Q14" i="21"/>
  <c r="Q15" i="21"/>
  <c r="H27" i="14"/>
  <c r="M21" i="11"/>
  <c r="M20" i="11"/>
  <c r="M16" i="11"/>
  <c r="M18" i="11"/>
  <c r="M13" i="11"/>
  <c r="M22" i="11"/>
  <c r="M9" i="11"/>
  <c r="M10" i="11"/>
  <c r="M12" i="11"/>
  <c r="M15" i="11"/>
  <c r="M8" i="11"/>
  <c r="M19" i="11"/>
  <c r="M11" i="11"/>
  <c r="M17" i="11"/>
  <c r="M14" i="11"/>
  <c r="U12" i="20"/>
  <c r="H13" i="24"/>
  <c r="E13" i="21"/>
  <c r="E14" i="14"/>
  <c r="E16" i="14"/>
  <c r="M12" i="21"/>
  <c r="Q9" i="14"/>
  <c r="E10" i="22"/>
  <c r="S14" i="8"/>
  <c r="S15" i="8"/>
  <c r="S13" i="8"/>
  <c r="T9" i="8" s="1"/>
  <c r="J29" i="14"/>
  <c r="U26" i="27"/>
  <c r="U23" i="27"/>
  <c r="U31" i="27"/>
  <c r="U16" i="27"/>
  <c r="U21" i="27"/>
  <c r="U25" i="27"/>
  <c r="U11" i="27"/>
  <c r="U22" i="27"/>
  <c r="U28" i="27"/>
  <c r="U20" i="27"/>
  <c r="U9" i="27"/>
  <c r="U12" i="27"/>
  <c r="U15" i="27"/>
  <c r="U13" i="27"/>
  <c r="U30" i="27"/>
  <c r="U27" i="27"/>
  <c r="U19" i="27"/>
  <c r="U14" i="27"/>
  <c r="U18" i="27"/>
  <c r="U29" i="27"/>
  <c r="U24" i="27"/>
  <c r="U17" i="27"/>
  <c r="U8" i="27"/>
  <c r="U33" i="27"/>
  <c r="U32" i="27"/>
  <c r="U10" i="27"/>
  <c r="S16" i="20"/>
  <c r="X15" i="21"/>
  <c r="X12" i="21"/>
  <c r="X10" i="21"/>
  <c r="X16" i="21"/>
  <c r="X9" i="21"/>
  <c r="U10" i="8"/>
  <c r="U9" i="8"/>
  <c r="U12" i="8"/>
  <c r="U11" i="8"/>
  <c r="Q14" i="28"/>
  <c r="Q30" i="28"/>
  <c r="Q16" i="28"/>
  <c r="Q32" i="28"/>
  <c r="Q23" i="28"/>
  <c r="Q22" i="28"/>
  <c r="Q37" i="28"/>
  <c r="Q8" i="28"/>
  <c r="Q19" i="28"/>
  <c r="Q35" i="28"/>
  <c r="Q15" i="28"/>
  <c r="Q10" i="28"/>
  <c r="Q25" i="28"/>
  <c r="Q12" i="28"/>
  <c r="Q34" i="28"/>
  <c r="Q33" i="28"/>
  <c r="Q16" i="21"/>
  <c r="H30" i="14"/>
  <c r="R16" i="14"/>
  <c r="X11" i="8"/>
  <c r="X9" i="8"/>
  <c r="X16" i="20"/>
  <c r="H13" i="25"/>
  <c r="E13" i="19"/>
  <c r="H13" i="8"/>
  <c r="E15" i="14"/>
  <c r="M16" i="21"/>
  <c r="E10" i="14"/>
  <c r="Q13" i="19"/>
  <c r="R12" i="19" s="1"/>
  <c r="P32" i="14"/>
  <c r="P33" i="14"/>
  <c r="B30" i="14"/>
  <c r="Q16" i="8"/>
  <c r="S13" i="20"/>
  <c r="T11" i="20" s="1"/>
  <c r="S15" i="20"/>
  <c r="S14" i="20"/>
  <c r="S16" i="19"/>
  <c r="H29" i="14"/>
  <c r="Q14" i="14"/>
  <c r="X11" i="21"/>
  <c r="J28" i="14"/>
  <c r="Q15" i="22"/>
  <c r="Q13" i="22"/>
  <c r="L7" i="28" s="1"/>
  <c r="Q14" i="22"/>
  <c r="J27" i="14"/>
  <c r="S16" i="8"/>
  <c r="B29" i="14"/>
  <c r="D29" i="14"/>
  <c r="S15" i="19"/>
  <c r="S14" i="19"/>
  <c r="S13" i="19"/>
  <c r="T12" i="19" s="1"/>
  <c r="U15" i="11"/>
  <c r="U22" i="11"/>
  <c r="U21" i="11"/>
  <c r="U20" i="11"/>
  <c r="U8" i="11"/>
  <c r="U14" i="11"/>
  <c r="U11" i="11"/>
  <c r="U9" i="11"/>
  <c r="U19" i="11"/>
  <c r="U10" i="11"/>
  <c r="U13" i="11"/>
  <c r="U12" i="11"/>
  <c r="U17" i="11"/>
  <c r="U18" i="11"/>
  <c r="U16" i="11"/>
  <c r="K11" i="27"/>
  <c r="K13" i="27"/>
  <c r="K24" i="27"/>
  <c r="K17" i="27"/>
  <c r="K15" i="27"/>
  <c r="K28" i="27"/>
  <c r="K14" i="27"/>
  <c r="K20" i="27"/>
  <c r="K18" i="27"/>
  <c r="K22" i="27"/>
  <c r="K32" i="27"/>
  <c r="K29" i="27"/>
  <c r="K21" i="27"/>
  <c r="K10" i="27"/>
  <c r="K25" i="27"/>
  <c r="K27" i="27"/>
  <c r="K31" i="27"/>
  <c r="K16" i="27"/>
  <c r="K12" i="27"/>
  <c r="K8" i="27"/>
  <c r="K30" i="27"/>
  <c r="K9" i="27"/>
  <c r="K23" i="27"/>
  <c r="K33" i="27"/>
  <c r="K19" i="27"/>
  <c r="K26" i="27"/>
  <c r="H28" i="14"/>
  <c r="U11" i="19"/>
  <c r="U12" i="19"/>
  <c r="U9" i="19"/>
  <c r="U10" i="19"/>
  <c r="R9" i="24"/>
  <c r="E9" i="14"/>
  <c r="E12" i="14"/>
  <c r="Q15" i="14"/>
  <c r="X13" i="22"/>
  <c r="X12" i="8"/>
  <c r="X15" i="8"/>
  <c r="X16" i="8"/>
  <c r="X14" i="8"/>
  <c r="R15" i="24" l="1"/>
  <c r="N31" i="14"/>
  <c r="O27" i="14" s="1"/>
  <c r="J48" i="14"/>
  <c r="J52" i="14" s="1"/>
  <c r="T11" i="25"/>
  <c r="N33" i="14"/>
  <c r="T16" i="22"/>
  <c r="O9" i="14"/>
  <c r="O14" i="14"/>
  <c r="P34" i="14"/>
  <c r="Q34" i="14" s="1"/>
  <c r="Q18" i="28"/>
  <c r="Q9" i="28"/>
  <c r="Q36" i="28"/>
  <c r="Q40" i="28"/>
  <c r="Q21" i="28"/>
  <c r="Q27" i="28"/>
  <c r="Q29" i="28"/>
  <c r="Q20" i="28"/>
  <c r="R14" i="24"/>
  <c r="O10" i="14"/>
  <c r="O15" i="14"/>
  <c r="R11" i="24"/>
  <c r="Q31" i="28"/>
  <c r="Q28" i="28"/>
  <c r="Q26" i="28"/>
  <c r="Q17" i="28"/>
  <c r="Q24" i="28"/>
  <c r="Q38" i="28"/>
  <c r="Q11" i="28"/>
  <c r="Q13" i="28"/>
  <c r="R10" i="24"/>
  <c r="R12" i="24"/>
  <c r="R13" i="24" s="1"/>
  <c r="O16" i="14"/>
  <c r="T14" i="24"/>
  <c r="T10" i="25"/>
  <c r="T11" i="21"/>
  <c r="X13" i="25"/>
  <c r="T10" i="24"/>
  <c r="U15" i="24"/>
  <c r="J13" i="24"/>
  <c r="G15" i="14"/>
  <c r="G14" i="14"/>
  <c r="G10" i="14"/>
  <c r="G11" i="14"/>
  <c r="G12" i="14"/>
  <c r="J13" i="20"/>
  <c r="G16" i="14"/>
  <c r="S10" i="28"/>
  <c r="R15" i="25"/>
  <c r="U13" i="22"/>
  <c r="V11" i="22" s="1"/>
  <c r="J13" i="23"/>
  <c r="U15" i="21"/>
  <c r="M16" i="14"/>
  <c r="M15" i="14"/>
  <c r="M14" i="14"/>
  <c r="M10" i="14"/>
  <c r="M9" i="14"/>
  <c r="M11" i="14"/>
  <c r="C10" i="14"/>
  <c r="C15" i="14"/>
  <c r="C9" i="14"/>
  <c r="J13" i="8"/>
  <c r="C16" i="14"/>
  <c r="R13" i="14"/>
  <c r="S9" i="14" s="1"/>
  <c r="C12" i="14"/>
  <c r="C14" i="14"/>
  <c r="J46" i="14"/>
  <c r="U14" i="22"/>
  <c r="U16" i="21"/>
  <c r="J13" i="21"/>
  <c r="I11" i="14"/>
  <c r="I14" i="14"/>
  <c r="I12" i="14"/>
  <c r="U14" i="21"/>
  <c r="H50" i="14"/>
  <c r="I9" i="14"/>
  <c r="I16" i="14"/>
  <c r="U15" i="22"/>
  <c r="V15" i="22" s="1"/>
  <c r="S31" i="28"/>
  <c r="T9" i="25"/>
  <c r="T16" i="21"/>
  <c r="U14" i="24"/>
  <c r="J45" i="14"/>
  <c r="J51" i="14" s="1"/>
  <c r="S8" i="28"/>
  <c r="T12" i="25"/>
  <c r="T14" i="25"/>
  <c r="T10" i="21"/>
  <c r="T12" i="21"/>
  <c r="X13" i="20"/>
  <c r="S15" i="28"/>
  <c r="T15" i="25"/>
  <c r="T15" i="21"/>
  <c r="T14" i="21"/>
  <c r="X13" i="23"/>
  <c r="R15" i="14"/>
  <c r="U15" i="25"/>
  <c r="I15" i="14"/>
  <c r="U14" i="25"/>
  <c r="N48" i="14"/>
  <c r="N52" i="14" s="1"/>
  <c r="K15" i="14"/>
  <c r="P48" i="14"/>
  <c r="P52" i="14" s="1"/>
  <c r="U13" i="21"/>
  <c r="R16" i="20"/>
  <c r="U13" i="25"/>
  <c r="V9" i="25" s="1"/>
  <c r="J13" i="22"/>
  <c r="K14" i="14"/>
  <c r="K9" i="14"/>
  <c r="K16" i="14"/>
  <c r="K12" i="14"/>
  <c r="K11" i="14"/>
  <c r="F45" i="14"/>
  <c r="F51" i="14" s="1"/>
  <c r="S13" i="28"/>
  <c r="S24" i="28"/>
  <c r="T16" i="24"/>
  <c r="S22" i="28"/>
  <c r="S40" i="28"/>
  <c r="T9" i="24"/>
  <c r="T15" i="24"/>
  <c r="F31" i="14"/>
  <c r="G28" i="14" s="1"/>
  <c r="F32" i="14"/>
  <c r="U13" i="24"/>
  <c r="V9" i="24" s="1"/>
  <c r="N46" i="14"/>
  <c r="N50" i="14" s="1"/>
  <c r="R10" i="21"/>
  <c r="T10" i="20"/>
  <c r="U13" i="20"/>
  <c r="V15" i="20" s="1"/>
  <c r="H7" i="28"/>
  <c r="R9" i="20"/>
  <c r="R15" i="20"/>
  <c r="R12" i="20"/>
  <c r="R10" i="20"/>
  <c r="R11" i="20"/>
  <c r="Q28" i="14"/>
  <c r="R14" i="25"/>
  <c r="S28" i="28"/>
  <c r="S38" i="28"/>
  <c r="S33" i="28"/>
  <c r="S37" i="28"/>
  <c r="R11" i="25"/>
  <c r="S25" i="28"/>
  <c r="S9" i="28"/>
  <c r="S39" i="28"/>
  <c r="S26" i="28"/>
  <c r="S36" i="28"/>
  <c r="R16" i="25"/>
  <c r="S34" i="28"/>
  <c r="S19" i="28"/>
  <c r="S27" i="28"/>
  <c r="S20" i="28"/>
  <c r="S14" i="28"/>
  <c r="S35" i="28"/>
  <c r="S29" i="28"/>
  <c r="S11" i="28"/>
  <c r="R10" i="25"/>
  <c r="R12" i="25"/>
  <c r="S23" i="28"/>
  <c r="S17" i="28"/>
  <c r="S12" i="28"/>
  <c r="S32" i="28"/>
  <c r="S30" i="28"/>
  <c r="S21" i="28"/>
  <c r="S18" i="28"/>
  <c r="R9" i="25"/>
  <c r="Q30" i="14"/>
  <c r="J13" i="25"/>
  <c r="E13" i="22"/>
  <c r="M13" i="21"/>
  <c r="H49" i="14"/>
  <c r="R12" i="21"/>
  <c r="R9" i="21"/>
  <c r="R11" i="21"/>
  <c r="R16" i="21"/>
  <c r="U14" i="20"/>
  <c r="T15" i="20"/>
  <c r="J13" i="19"/>
  <c r="H14" i="13"/>
  <c r="T16" i="8"/>
  <c r="R14" i="14"/>
  <c r="T15" i="8"/>
  <c r="T12" i="8"/>
  <c r="T11" i="8"/>
  <c r="X13" i="24"/>
  <c r="X13" i="19"/>
  <c r="X13" i="8"/>
  <c r="Q33" i="14"/>
  <c r="R15" i="21"/>
  <c r="T14" i="19"/>
  <c r="Q32" i="14"/>
  <c r="R9" i="22"/>
  <c r="T12" i="22"/>
  <c r="T9" i="22"/>
  <c r="T11" i="22"/>
  <c r="R15" i="22"/>
  <c r="T15" i="22"/>
  <c r="R14" i="22"/>
  <c r="R10" i="22"/>
  <c r="T14" i="22"/>
  <c r="R14" i="21"/>
  <c r="T15" i="19"/>
  <c r="T9" i="19"/>
  <c r="R11" i="8"/>
  <c r="T10" i="8"/>
  <c r="R15" i="8"/>
  <c r="B34" i="14"/>
  <c r="U14" i="19"/>
  <c r="U13" i="19"/>
  <c r="V12" i="19" s="1"/>
  <c r="U15" i="19"/>
  <c r="D45" i="14"/>
  <c r="M27" i="28"/>
  <c r="M15" i="28"/>
  <c r="M17" i="28"/>
  <c r="M40" i="28"/>
  <c r="M11" i="28"/>
  <c r="M28" i="28"/>
  <c r="M12" i="28"/>
  <c r="M10" i="28"/>
  <c r="M21" i="28"/>
  <c r="M38" i="28"/>
  <c r="M31" i="28"/>
  <c r="M34" i="28"/>
  <c r="M24" i="28"/>
  <c r="M37" i="28"/>
  <c r="M32" i="28"/>
  <c r="M36" i="28"/>
  <c r="M33" i="28"/>
  <c r="M8" i="28"/>
  <c r="M26" i="28"/>
  <c r="M18" i="28"/>
  <c r="M39" i="28"/>
  <c r="M29" i="28"/>
  <c r="M16" i="28"/>
  <c r="M22" i="28"/>
  <c r="M35" i="28"/>
  <c r="M14" i="28"/>
  <c r="M13" i="28"/>
  <c r="M19" i="28"/>
  <c r="M20" i="28"/>
  <c r="M23" i="28"/>
  <c r="M25" i="28"/>
  <c r="M30" i="28"/>
  <c r="M9" i="28"/>
  <c r="B46" i="14"/>
  <c r="H31" i="14"/>
  <c r="I27" i="14" s="1"/>
  <c r="H33" i="14"/>
  <c r="H32" i="14"/>
  <c r="K35" i="28"/>
  <c r="K28" i="28"/>
  <c r="K26" i="28"/>
  <c r="K33" i="28"/>
  <c r="K29" i="28"/>
  <c r="K23" i="28"/>
  <c r="K27" i="28"/>
  <c r="K18" i="28"/>
  <c r="K22" i="28"/>
  <c r="K16" i="28"/>
  <c r="K38" i="28"/>
  <c r="K25" i="28"/>
  <c r="K34" i="28"/>
  <c r="K14" i="28"/>
  <c r="K31" i="28"/>
  <c r="K20" i="28"/>
  <c r="K12" i="28"/>
  <c r="K37" i="28"/>
  <c r="K9" i="28"/>
  <c r="K19" i="28"/>
  <c r="K32" i="28"/>
  <c r="K30" i="28"/>
  <c r="K17" i="28"/>
  <c r="K15" i="28"/>
  <c r="K8" i="28"/>
  <c r="K36" i="28"/>
  <c r="K39" i="28"/>
  <c r="K13" i="28"/>
  <c r="K21" i="28"/>
  <c r="K11" i="28"/>
  <c r="K24" i="28"/>
  <c r="K10" i="28"/>
  <c r="K40" i="28"/>
  <c r="T9" i="20"/>
  <c r="R16" i="8"/>
  <c r="T11" i="19"/>
  <c r="T16" i="20"/>
  <c r="T10" i="19"/>
  <c r="R9" i="8"/>
  <c r="R16" i="22"/>
  <c r="R14" i="19"/>
  <c r="D31" i="14"/>
  <c r="E33" i="14" s="1"/>
  <c r="J31" i="14"/>
  <c r="K30" i="14" s="1"/>
  <c r="J33" i="14"/>
  <c r="D46" i="14"/>
  <c r="B45" i="14"/>
  <c r="U14" i="8"/>
  <c r="U15" i="8"/>
  <c r="U13" i="8"/>
  <c r="V10" i="8" s="1"/>
  <c r="P51" i="14"/>
  <c r="P50" i="14"/>
  <c r="B32" i="14"/>
  <c r="B31" i="14"/>
  <c r="B33" i="14"/>
  <c r="T14" i="20"/>
  <c r="Q27" i="14"/>
  <c r="T12" i="20"/>
  <c r="R11" i="22"/>
  <c r="T14" i="8"/>
  <c r="R16" i="19"/>
  <c r="U16" i="19"/>
  <c r="D48" i="14"/>
  <c r="D52" i="14" s="1"/>
  <c r="D47" i="14"/>
  <c r="J32" i="14"/>
  <c r="N51" i="14"/>
  <c r="B48" i="14"/>
  <c r="U16" i="8"/>
  <c r="U16" i="20"/>
  <c r="F48" i="14"/>
  <c r="D7" i="28"/>
  <c r="R10" i="8"/>
  <c r="R11" i="19"/>
  <c r="T16" i="19"/>
  <c r="D32" i="14"/>
  <c r="X13" i="21"/>
  <c r="R9" i="19"/>
  <c r="R10" i="19"/>
  <c r="H34" i="14"/>
  <c r="B47" i="14"/>
  <c r="D34" i="14"/>
  <c r="R15" i="19"/>
  <c r="R14" i="8"/>
  <c r="R12" i="22"/>
  <c r="S15" i="14" l="1"/>
  <c r="O33" i="14"/>
  <c r="O30" i="14"/>
  <c r="O29" i="14"/>
  <c r="R13" i="20"/>
  <c r="O34" i="14"/>
  <c r="O32" i="14"/>
  <c r="O28" i="14"/>
  <c r="T13" i="24"/>
  <c r="T13" i="19"/>
  <c r="T13" i="25"/>
  <c r="T13" i="21"/>
  <c r="V12" i="22"/>
  <c r="V14" i="22"/>
  <c r="V10" i="22"/>
  <c r="V10" i="20"/>
  <c r="V12" i="20"/>
  <c r="V9" i="22"/>
  <c r="K28" i="14"/>
  <c r="V16" i="22"/>
  <c r="J50" i="14"/>
  <c r="J49" i="14"/>
  <c r="K47" i="14" s="1"/>
  <c r="S14" i="14"/>
  <c r="S10" i="14"/>
  <c r="S12" i="14"/>
  <c r="S11" i="14"/>
  <c r="S16" i="14"/>
  <c r="V12" i="24"/>
  <c r="V14" i="24"/>
  <c r="V9" i="20"/>
  <c r="V14" i="21"/>
  <c r="I50" i="14"/>
  <c r="F50" i="14"/>
  <c r="V11" i="24"/>
  <c r="N49" i="14"/>
  <c r="O48" i="14" s="1"/>
  <c r="V16" i="24"/>
  <c r="V15" i="24"/>
  <c r="V10" i="25"/>
  <c r="V12" i="25"/>
  <c r="P49" i="14"/>
  <c r="Q51" i="14" s="1"/>
  <c r="V15" i="25"/>
  <c r="V14" i="25"/>
  <c r="V16" i="25"/>
  <c r="V11" i="25"/>
  <c r="V11" i="21"/>
  <c r="V12" i="21"/>
  <c r="V15" i="21"/>
  <c r="V9" i="21"/>
  <c r="V10" i="21"/>
  <c r="F49" i="14"/>
  <c r="G46" i="14" s="1"/>
  <c r="V14" i="20"/>
  <c r="V16" i="21"/>
  <c r="G32" i="14"/>
  <c r="E34" i="14"/>
  <c r="V10" i="24"/>
  <c r="I45" i="14"/>
  <c r="V11" i="20"/>
  <c r="V16" i="20"/>
  <c r="I19" i="28"/>
  <c r="I16" i="28"/>
  <c r="I35" i="28"/>
  <c r="I27" i="28"/>
  <c r="I15" i="28"/>
  <c r="I28" i="28"/>
  <c r="I13" i="28"/>
  <c r="I31" i="28"/>
  <c r="I9" i="28"/>
  <c r="I38" i="28"/>
  <c r="I11" i="28"/>
  <c r="I10" i="28"/>
  <c r="I33" i="28"/>
  <c r="I24" i="28"/>
  <c r="I40" i="28"/>
  <c r="I26" i="28"/>
  <c r="I8" i="28"/>
  <c r="I12" i="28"/>
  <c r="I29" i="28"/>
  <c r="I36" i="28"/>
  <c r="I34" i="28"/>
  <c r="I32" i="28"/>
  <c r="I21" i="28"/>
  <c r="I20" i="28"/>
  <c r="I25" i="28"/>
  <c r="I23" i="28"/>
  <c r="I14" i="28"/>
  <c r="I17" i="28"/>
  <c r="I18" i="28"/>
  <c r="I39" i="28"/>
  <c r="I22" i="28"/>
  <c r="I30" i="28"/>
  <c r="I37" i="28"/>
  <c r="V16" i="8"/>
  <c r="G30" i="14"/>
  <c r="G27" i="14"/>
  <c r="G34" i="14"/>
  <c r="G33" i="14"/>
  <c r="G29" i="14"/>
  <c r="R13" i="25"/>
  <c r="K29" i="14"/>
  <c r="K33" i="14"/>
  <c r="I51" i="14"/>
  <c r="I46" i="14"/>
  <c r="I52" i="14"/>
  <c r="R13" i="21"/>
  <c r="I47" i="14"/>
  <c r="I48" i="14"/>
  <c r="T13" i="8"/>
  <c r="R13" i="22"/>
  <c r="I34" i="14"/>
  <c r="I30" i="14"/>
  <c r="V11" i="19"/>
  <c r="V10" i="19"/>
  <c r="V15" i="19"/>
  <c r="V16" i="19"/>
  <c r="V9" i="19"/>
  <c r="V14" i="19"/>
  <c r="K32" i="14"/>
  <c r="K34" i="14"/>
  <c r="T13" i="22"/>
  <c r="I28" i="14"/>
  <c r="I29" i="14"/>
  <c r="I33" i="14"/>
  <c r="E29" i="14"/>
  <c r="E30" i="14"/>
  <c r="E32" i="14"/>
  <c r="V11" i="8"/>
  <c r="V9" i="8"/>
  <c r="G27" i="28"/>
  <c r="G31" i="28"/>
  <c r="G11" i="28"/>
  <c r="G40" i="28"/>
  <c r="G38" i="28"/>
  <c r="G18" i="28"/>
  <c r="G10" i="28"/>
  <c r="G37" i="28"/>
  <c r="G36" i="28"/>
  <c r="G13" i="28"/>
  <c r="G9" i="28"/>
  <c r="G29" i="28"/>
  <c r="G33" i="28"/>
  <c r="G16" i="28"/>
  <c r="G32" i="28"/>
  <c r="G23" i="28"/>
  <c r="G8" i="28"/>
  <c r="G35" i="28"/>
  <c r="G17" i="28"/>
  <c r="G25" i="28"/>
  <c r="G20" i="28"/>
  <c r="G30" i="28"/>
  <c r="G14" i="28"/>
  <c r="G12" i="28"/>
  <c r="G24" i="28"/>
  <c r="G15" i="28"/>
  <c r="G28" i="28"/>
  <c r="G19" i="28"/>
  <c r="G34" i="28"/>
  <c r="G22" i="28"/>
  <c r="G26" i="28"/>
  <c r="G39" i="28"/>
  <c r="G21" i="28"/>
  <c r="E27" i="28"/>
  <c r="E18" i="28"/>
  <c r="E9" i="28"/>
  <c r="E32" i="28"/>
  <c r="E22" i="28"/>
  <c r="E30" i="28"/>
  <c r="E16" i="28"/>
  <c r="E23" i="28"/>
  <c r="E12" i="28"/>
  <c r="E38" i="28"/>
  <c r="E15" i="28"/>
  <c r="E24" i="28"/>
  <c r="E33" i="28"/>
  <c r="E26" i="28"/>
  <c r="E37" i="28"/>
  <c r="E35" i="28"/>
  <c r="E36" i="28"/>
  <c r="E21" i="28"/>
  <c r="E8" i="28"/>
  <c r="E19" i="28"/>
  <c r="E13" i="28"/>
  <c r="E14" i="28"/>
  <c r="E29" i="28"/>
  <c r="E31" i="28"/>
  <c r="E11" i="28"/>
  <c r="E25" i="28"/>
  <c r="E28" i="28"/>
  <c r="E39" i="28"/>
  <c r="E40" i="28"/>
  <c r="E20" i="28"/>
  <c r="E17" i="28"/>
  <c r="E10" i="28"/>
  <c r="E34" i="28"/>
  <c r="R13" i="19"/>
  <c r="V14" i="8"/>
  <c r="K27" i="14"/>
  <c r="C33" i="14"/>
  <c r="C32" i="14"/>
  <c r="D50" i="14"/>
  <c r="D51" i="14"/>
  <c r="D49" i="14"/>
  <c r="E48" i="14" s="1"/>
  <c r="V12" i="8"/>
  <c r="V15" i="8"/>
  <c r="T13" i="20"/>
  <c r="I32" i="14"/>
  <c r="F52" i="14"/>
  <c r="B52" i="14"/>
  <c r="C30" i="14"/>
  <c r="C28" i="14"/>
  <c r="E27" i="14"/>
  <c r="E28" i="14"/>
  <c r="B51" i="14"/>
  <c r="B49" i="14"/>
  <c r="C47" i="14" s="1"/>
  <c r="B50" i="14"/>
  <c r="C34" i="14"/>
  <c r="C27" i="14"/>
  <c r="C29" i="14"/>
  <c r="R13" i="8"/>
  <c r="K52" i="14" l="1"/>
  <c r="K48" i="14"/>
  <c r="V13" i="22"/>
  <c r="K45" i="14"/>
  <c r="K46" i="14"/>
  <c r="K51" i="14"/>
  <c r="K50" i="14"/>
  <c r="V13" i="20"/>
  <c r="V13" i="24"/>
  <c r="O47" i="14"/>
  <c r="G47" i="14"/>
  <c r="O50" i="14"/>
  <c r="V13" i="21"/>
  <c r="O46" i="14"/>
  <c r="O52" i="14"/>
  <c r="O45" i="14"/>
  <c r="O51" i="14"/>
  <c r="G50" i="14"/>
  <c r="Q50" i="14"/>
  <c r="Q46" i="14"/>
  <c r="Q52" i="14"/>
  <c r="V13" i="25"/>
  <c r="Q47" i="14"/>
  <c r="Q48" i="14"/>
  <c r="Q45" i="14"/>
  <c r="G52" i="14"/>
  <c r="G45" i="14"/>
  <c r="G48" i="14"/>
  <c r="G51" i="14"/>
  <c r="V13" i="19"/>
  <c r="V13" i="8"/>
  <c r="E47" i="14"/>
  <c r="C45" i="14"/>
  <c r="E52" i="14"/>
  <c r="E50" i="14"/>
  <c r="C50" i="14"/>
  <c r="C52" i="14"/>
  <c r="E51" i="14"/>
  <c r="C46" i="14"/>
  <c r="C51" i="14"/>
  <c r="E46" i="14"/>
  <c r="C48" i="14"/>
  <c r="E45" i="14"/>
  <c r="Q23" i="23"/>
  <c r="R23" i="23"/>
  <c r="T23" i="23"/>
  <c r="K174" i="13"/>
  <c r="L174" i="13"/>
  <c r="M174" i="13"/>
  <c r="O23" i="23"/>
  <c r="S23" i="23"/>
  <c r="U23" i="23"/>
  <c r="V23" i="23"/>
  <c r="N174" i="13" l="1"/>
  <c r="I174" i="13"/>
  <c r="J174" i="13" l="1"/>
  <c r="I175" i="13"/>
  <c r="Q24" i="23"/>
  <c r="K175" i="13"/>
  <c r="L175" i="13"/>
  <c r="O24" i="23"/>
  <c r="S24" i="23"/>
  <c r="U24" i="23"/>
  <c r="J175" i="13" l="1"/>
  <c r="R24" i="23"/>
  <c r="M175" i="13"/>
  <c r="V24" i="23"/>
  <c r="T24" i="23"/>
  <c r="N175" i="13" l="1"/>
  <c r="K176" i="13"/>
  <c r="L176" i="13"/>
  <c r="Q25" i="23"/>
  <c r="R25" i="23"/>
  <c r="O25" i="23"/>
  <c r="S25" i="23"/>
  <c r="U25" i="23"/>
  <c r="M176" i="13" l="1"/>
  <c r="T25" i="23"/>
  <c r="V25" i="23"/>
  <c r="I176" i="13"/>
  <c r="J176" i="13" l="1"/>
  <c r="N176" i="13"/>
  <c r="R26" i="23"/>
  <c r="Q26" i="23"/>
  <c r="I177" i="13"/>
  <c r="O26" i="23"/>
  <c r="S26" i="23"/>
  <c r="K177" i="13" l="1"/>
  <c r="T26" i="23"/>
  <c r="U26" i="23"/>
  <c r="J177" i="13"/>
  <c r="L177" i="13" l="1"/>
  <c r="M177" i="13"/>
  <c r="V26" i="23"/>
  <c r="N177" i="13" l="1"/>
  <c r="S27" i="23"/>
  <c r="K178" i="13"/>
  <c r="O27" i="23"/>
  <c r="Q27" i="23"/>
  <c r="L178" i="13" l="1"/>
  <c r="T27" i="23"/>
  <c r="U27" i="23"/>
  <c r="R27" i="23"/>
  <c r="I178" i="13"/>
  <c r="V27" i="23" l="1"/>
  <c r="M178" i="13"/>
  <c r="J178" i="13"/>
  <c r="N178" i="13" l="1"/>
  <c r="Q28" i="23"/>
  <c r="R28" i="23"/>
  <c r="O28" i="23"/>
  <c r="S28" i="23"/>
  <c r="I179" i="13" l="1"/>
  <c r="K179" i="13"/>
  <c r="U28" i="23"/>
  <c r="T28" i="23"/>
  <c r="M179" i="13" l="1"/>
  <c r="V28" i="23"/>
  <c r="L179" i="13"/>
  <c r="J179" i="13"/>
  <c r="N179" i="13" l="1"/>
  <c r="S29" i="23"/>
  <c r="O29" i="23"/>
  <c r="Q29" i="23"/>
  <c r="T29" i="23" l="1"/>
  <c r="R29" i="23"/>
  <c r="K180" i="13"/>
  <c r="I180" i="13"/>
  <c r="U29" i="23"/>
  <c r="J180" i="13" l="1"/>
  <c r="L180" i="13"/>
  <c r="M180" i="13"/>
  <c r="V29" i="23"/>
  <c r="N180" i="13" l="1"/>
  <c r="T30" i="23"/>
  <c r="S30" i="23"/>
  <c r="O30" i="23"/>
  <c r="Q30" i="23"/>
  <c r="R30" i="23" l="1"/>
  <c r="I181" i="13"/>
  <c r="K181" i="13"/>
  <c r="U30" i="23"/>
  <c r="L181" i="13" l="1"/>
  <c r="V30" i="23"/>
  <c r="M181" i="13"/>
  <c r="J181" i="13"/>
  <c r="N181" i="13" l="1"/>
  <c r="Q31" i="23"/>
  <c r="O31" i="23"/>
  <c r="S31" i="23"/>
  <c r="T31" i="23" s="1"/>
  <c r="R31" i="23" l="1"/>
  <c r="K182" i="13"/>
  <c r="U31" i="23"/>
  <c r="I182" i="13"/>
  <c r="V31" i="23" l="1"/>
  <c r="M182" i="13"/>
  <c r="L182" i="13"/>
  <c r="J182" i="13"/>
  <c r="N182" i="13" l="1"/>
  <c r="K183" i="13"/>
  <c r="S32" i="23"/>
  <c r="U32" i="23"/>
  <c r="O32" i="23"/>
  <c r="Q32" i="23"/>
  <c r="I183" i="13"/>
  <c r="J183" i="13"/>
  <c r="L183" i="13" l="1"/>
  <c r="V32" i="23"/>
  <c r="M183" i="13"/>
  <c r="R32" i="23"/>
  <c r="T32" i="23"/>
  <c r="N183" i="13" l="1"/>
  <c r="Q33" i="23"/>
  <c r="I184" i="13" s="1"/>
  <c r="R33" i="23"/>
  <c r="O33" i="23"/>
  <c r="S33" i="23"/>
  <c r="K184" i="13" s="1"/>
  <c r="U33" i="23"/>
  <c r="V33" i="23" s="1"/>
  <c r="M184" i="13" l="1"/>
  <c r="N184" i="13" s="1"/>
  <c r="L184" i="13"/>
  <c r="J184" i="13"/>
  <c r="T33" i="23"/>
  <c r="S34" i="23"/>
  <c r="O34" i="23"/>
  <c r="Q34" i="23"/>
  <c r="R34" i="23"/>
  <c r="T34" i="23" l="1"/>
  <c r="K185" i="13"/>
  <c r="I185" i="13"/>
  <c r="U34" i="23"/>
  <c r="L185" i="13" l="1"/>
  <c r="M185" i="13"/>
  <c r="V34" i="23"/>
  <c r="J185" i="13"/>
  <c r="N185" i="13" l="1"/>
  <c r="Q35" i="23"/>
  <c r="R35" i="23" s="1"/>
  <c r="O35" i="23"/>
  <c r="S35" i="23"/>
  <c r="K186" i="13" l="1"/>
  <c r="T35" i="23"/>
  <c r="U35" i="23"/>
  <c r="I186" i="13"/>
  <c r="J186" i="13" l="1"/>
  <c r="M186" i="13"/>
  <c r="V35" i="23"/>
  <c r="L186" i="13"/>
  <c r="N186" i="13" l="1"/>
  <c r="S36" i="23"/>
  <c r="U36" i="23"/>
  <c r="V36" i="23"/>
  <c r="O36" i="23"/>
  <c r="Q36" i="23"/>
  <c r="R36" i="23"/>
  <c r="T36" i="23" l="1"/>
  <c r="K187" i="13"/>
  <c r="I187" i="13"/>
  <c r="M187" i="13"/>
  <c r="L187" i="13" l="1"/>
  <c r="N187" i="13"/>
  <c r="J187" i="13"/>
  <c r="T37" i="23"/>
  <c r="K188" i="13"/>
  <c r="S37" i="23"/>
  <c r="U37" i="23"/>
  <c r="V37" i="23"/>
  <c r="O37" i="23"/>
  <c r="Q37" i="23"/>
  <c r="R37" i="23"/>
  <c r="I188" i="13" l="1"/>
  <c r="M188" i="13"/>
  <c r="L188" i="13"/>
  <c r="N188" i="13" l="1"/>
  <c r="J188" i="13"/>
  <c r="R38" i="23"/>
  <c r="Q38" i="23"/>
  <c r="I189" i="13"/>
  <c r="O38" i="23"/>
  <c r="S38" i="23"/>
  <c r="U38" i="23"/>
  <c r="M189" i="13" l="1"/>
  <c r="V38" i="23"/>
  <c r="K189" i="13"/>
  <c r="T38" i="23"/>
  <c r="J189" i="13"/>
  <c r="N189" i="13" l="1"/>
  <c r="L189" i="13"/>
  <c r="U39" i="23"/>
  <c r="V39" i="23"/>
  <c r="S39" i="23"/>
  <c r="T39" i="23"/>
  <c r="O39" i="23"/>
  <c r="Q39" i="23"/>
  <c r="I190" i="13" s="1"/>
  <c r="M190" i="13" l="1"/>
  <c r="K190" i="13"/>
  <c r="J190" i="13"/>
  <c r="R39" i="23"/>
  <c r="N190" i="13" l="1"/>
  <c r="L190" i="13"/>
  <c r="T40" i="23"/>
  <c r="I191" i="13"/>
  <c r="S40" i="23"/>
  <c r="U40" i="23"/>
  <c r="O40" i="23"/>
  <c r="Q40" i="23"/>
  <c r="M191" i="13" l="1"/>
  <c r="V40" i="23"/>
  <c r="J191" i="13"/>
  <c r="R40" i="23"/>
  <c r="K191" i="13"/>
  <c r="L191" i="13" l="1"/>
  <c r="N191" i="13"/>
  <c r="R41" i="23"/>
  <c r="Q41" i="23"/>
  <c r="I192" i="13"/>
  <c r="J192" i="13"/>
  <c r="O41" i="23"/>
  <c r="S41" i="23"/>
  <c r="K192" i="13" l="1"/>
  <c r="U41" i="23"/>
  <c r="T41" i="23"/>
  <c r="V41" i="23" l="1"/>
  <c r="M192" i="13"/>
  <c r="L192" i="13"/>
  <c r="N192" i="13" l="1"/>
  <c r="S42" i="23"/>
  <c r="O42" i="23"/>
  <c r="Q42" i="23"/>
  <c r="K193" i="13" l="1"/>
  <c r="T42" i="23"/>
  <c r="U42" i="23"/>
  <c r="R42" i="23"/>
  <c r="I193" i="13"/>
  <c r="J193" i="13" l="1"/>
  <c r="M193" i="13"/>
  <c r="V42" i="23"/>
  <c r="L193" i="13"/>
  <c r="N193" i="13" l="1"/>
  <c r="T43" i="23"/>
  <c r="K194" i="13"/>
  <c r="N194" i="13"/>
  <c r="M194" i="13"/>
  <c r="S43" i="23"/>
  <c r="U43" i="23"/>
  <c r="V43" i="23"/>
  <c r="O43" i="23"/>
  <c r="Q43" i="23"/>
  <c r="R43" i="23" l="1"/>
  <c r="L194" i="13"/>
  <c r="I194" i="13"/>
  <c r="J194" i="13" l="1"/>
  <c r="R44" i="23" l="1"/>
  <c r="T44" i="23"/>
  <c r="M195" i="13" l="1"/>
  <c r="V44" i="23"/>
  <c r="L195" i="13"/>
  <c r="J195" i="13"/>
  <c r="N195" i="13" l="1"/>
  <c r="Q45" i="23"/>
  <c r="I196" i="13" s="1"/>
  <c r="S45" i="23"/>
  <c r="R45" i="23" l="1"/>
  <c r="U45" i="23"/>
  <c r="K196" i="13"/>
  <c r="J196" i="13"/>
  <c r="T45" i="23"/>
  <c r="L196" i="13" l="1"/>
  <c r="V45" i="23"/>
  <c r="M196" i="13"/>
  <c r="N196" i="13" l="1"/>
  <c r="M197" i="13"/>
  <c r="U46" i="23"/>
  <c r="S46" i="23"/>
  <c r="O46" i="23"/>
  <c r="Q46" i="23"/>
  <c r="N197" i="13" l="1"/>
  <c r="I197" i="13"/>
  <c r="R46" i="23"/>
  <c r="V46" i="23"/>
  <c r="K197" i="13"/>
  <c r="T46" i="23"/>
  <c r="L197" i="13" l="1"/>
  <c r="J197" i="13"/>
  <c r="Q47" i="23" l="1"/>
  <c r="S47" i="23"/>
  <c r="R47" i="23" l="1"/>
  <c r="I198" i="13"/>
  <c r="T47" i="23"/>
  <c r="U47" i="23"/>
  <c r="K198" i="13"/>
  <c r="L198" i="13" l="1"/>
  <c r="J198" i="13"/>
  <c r="V47" i="23"/>
  <c r="M198" i="13"/>
  <c r="N198" i="13" l="1"/>
  <c r="R48" i="23"/>
  <c r="Q48" i="23"/>
  <c r="I199" i="13"/>
  <c r="J199" i="13"/>
  <c r="O48" i="23"/>
  <c r="S48" i="23"/>
  <c r="K199" i="13" s="1"/>
  <c r="L199" i="13" l="1"/>
  <c r="T48" i="23"/>
  <c r="U48" i="23"/>
  <c r="V48" i="23" l="1"/>
  <c r="M199" i="13"/>
  <c r="N199" i="13" l="1"/>
  <c r="K200" i="13"/>
  <c r="Q49" i="23"/>
  <c r="O49" i="23"/>
  <c r="S49" i="23"/>
  <c r="R49" i="23" l="1"/>
  <c r="I200" i="13"/>
  <c r="L200" i="13"/>
  <c r="T49" i="23"/>
  <c r="U49" i="23"/>
  <c r="J200" i="13" l="1"/>
  <c r="M200" i="13"/>
  <c r="V49" i="23"/>
  <c r="N200" i="13" l="1"/>
  <c r="P17" i="23"/>
  <c r="P8" i="23"/>
  <c r="P7" i="23"/>
  <c r="P6" i="23"/>
  <c r="P18" i="23"/>
  <c r="S7" i="23"/>
  <c r="S17" i="23"/>
  <c r="O18" i="23"/>
  <c r="O7" i="23"/>
  <c r="Q6" i="23"/>
  <c r="L24" i="14" s="1"/>
  <c r="T50" i="23"/>
  <c r="Q18" i="23"/>
  <c r="L36" i="14" s="1"/>
  <c r="K201" i="13"/>
  <c r="R50" i="23"/>
  <c r="Q50" i="23"/>
  <c r="O50" i="23"/>
  <c r="O17" i="23" s="1"/>
  <c r="S50" i="23"/>
  <c r="S11" i="23" l="1"/>
  <c r="S9" i="23"/>
  <c r="S12" i="23"/>
  <c r="Q11" i="23"/>
  <c r="Q12" i="23"/>
  <c r="Q10" i="23"/>
  <c r="Q9" i="23"/>
  <c r="K9" i="13"/>
  <c r="K7" i="13"/>
  <c r="K18" i="13"/>
  <c r="L201" i="13"/>
  <c r="K19" i="13"/>
  <c r="S6" i="23"/>
  <c r="S18" i="23"/>
  <c r="U50" i="23"/>
  <c r="Q7" i="23"/>
  <c r="L25" i="14" s="1"/>
  <c r="I201" i="13"/>
  <c r="Q8" i="23"/>
  <c r="L26" i="14" s="1"/>
  <c r="Q17" i="23"/>
  <c r="L35" i="14" s="1"/>
  <c r="S10" i="23"/>
  <c r="K8" i="13"/>
  <c r="S8" i="23"/>
  <c r="O8" i="23"/>
  <c r="O6" i="23"/>
  <c r="L29" i="14" l="1"/>
  <c r="U17" i="23"/>
  <c r="L53" i="14" s="1"/>
  <c r="U6" i="23"/>
  <c r="L42" i="14" s="1"/>
  <c r="U7" i="23"/>
  <c r="L43" i="14" s="1"/>
  <c r="U18" i="23"/>
  <c r="L54" i="14" s="1"/>
  <c r="V50" i="23"/>
  <c r="U8" i="23"/>
  <c r="L44" i="14" s="1"/>
  <c r="M201" i="13"/>
  <c r="K11" i="13"/>
  <c r="K12" i="13"/>
  <c r="K13" i="13"/>
  <c r="K10" i="13"/>
  <c r="Q13" i="23"/>
  <c r="N7" i="28" s="1"/>
  <c r="Q14" i="23"/>
  <c r="Q15" i="23"/>
  <c r="L27" i="14"/>
  <c r="S16" i="23"/>
  <c r="L28" i="14"/>
  <c r="S14" i="23"/>
  <c r="S15" i="23"/>
  <c r="S13" i="23"/>
  <c r="T10" i="23" s="1"/>
  <c r="I18" i="13"/>
  <c r="R35" i="14" s="1"/>
  <c r="I7" i="13"/>
  <c r="R24" i="14" s="1"/>
  <c r="I8" i="13"/>
  <c r="R25" i="14" s="1"/>
  <c r="J201" i="13"/>
  <c r="I9" i="13"/>
  <c r="R26" i="14" s="1"/>
  <c r="I19" i="13"/>
  <c r="R36" i="14" s="1"/>
  <c r="L30" i="14"/>
  <c r="Q16" i="23"/>
  <c r="R16" i="23" l="1"/>
  <c r="R10" i="23"/>
  <c r="R15" i="23"/>
  <c r="R12" i="23"/>
  <c r="T16" i="23"/>
  <c r="R9" i="23"/>
  <c r="T14" i="23"/>
  <c r="U12" i="23"/>
  <c r="U9" i="23"/>
  <c r="U11" i="23"/>
  <c r="U10" i="23"/>
  <c r="I10" i="13"/>
  <c r="I13" i="13"/>
  <c r="I11" i="13"/>
  <c r="I12" i="13"/>
  <c r="T9" i="23"/>
  <c r="L32" i="14"/>
  <c r="R27" i="14"/>
  <c r="L31" i="14"/>
  <c r="M28" i="14" s="1"/>
  <c r="L33" i="14"/>
  <c r="O24" i="28"/>
  <c r="O38" i="28"/>
  <c r="O22" i="28"/>
  <c r="O16" i="28"/>
  <c r="O39" i="28"/>
  <c r="O37" i="28"/>
  <c r="O15" i="28"/>
  <c r="O29" i="28"/>
  <c r="O14" i="28"/>
  <c r="O36" i="28"/>
  <c r="O9" i="28"/>
  <c r="O32" i="28"/>
  <c r="O25" i="28"/>
  <c r="O33" i="28"/>
  <c r="O35" i="28"/>
  <c r="O11" i="28"/>
  <c r="O34" i="28"/>
  <c r="O21" i="28"/>
  <c r="O20" i="28"/>
  <c r="O28" i="28"/>
  <c r="O18" i="28"/>
  <c r="O30" i="28"/>
  <c r="O23" i="28"/>
  <c r="O27" i="28"/>
  <c r="O19" i="28"/>
  <c r="T7" i="28"/>
  <c r="O26" i="28"/>
  <c r="O31" i="28"/>
  <c r="O8" i="28"/>
  <c r="O12" i="28"/>
  <c r="O17" i="28"/>
  <c r="O10" i="28"/>
  <c r="O40" i="28"/>
  <c r="O13" i="28"/>
  <c r="R29" i="14"/>
  <c r="M30" i="14"/>
  <c r="R30" i="14"/>
  <c r="L34" i="14"/>
  <c r="R28" i="14"/>
  <c r="K15" i="13"/>
  <c r="K16" i="13"/>
  <c r="K14" i="13"/>
  <c r="L12" i="13" s="1"/>
  <c r="M19" i="13"/>
  <c r="R54" i="14" s="1"/>
  <c r="N201" i="13"/>
  <c r="M18" i="13"/>
  <c r="R53" i="14" s="1"/>
  <c r="M8" i="13"/>
  <c r="R43" i="14" s="1"/>
  <c r="M7" i="13"/>
  <c r="R42" i="14" s="1"/>
  <c r="M9" i="13"/>
  <c r="R44" i="14" s="1"/>
  <c r="R11" i="23"/>
  <c r="R13" i="23" s="1"/>
  <c r="T11" i="23"/>
  <c r="T15" i="23"/>
  <c r="T12" i="23"/>
  <c r="R14" i="23"/>
  <c r="K17" i="13"/>
  <c r="L17" i="13" s="1"/>
  <c r="L11" i="13" l="1"/>
  <c r="T13" i="23"/>
  <c r="M13" i="13"/>
  <c r="M12" i="13"/>
  <c r="M10" i="13"/>
  <c r="M11" i="13"/>
  <c r="L10" i="13"/>
  <c r="R34" i="14"/>
  <c r="M34" i="14"/>
  <c r="M29" i="14"/>
  <c r="M27" i="14"/>
  <c r="L47" i="14"/>
  <c r="L13" i="13"/>
  <c r="L15" i="13"/>
  <c r="R33" i="14"/>
  <c r="M33" i="14"/>
  <c r="M32" i="14"/>
  <c r="R32" i="14"/>
  <c r="I17" i="13"/>
  <c r="U15" i="23"/>
  <c r="U13" i="23"/>
  <c r="V11" i="23" s="1"/>
  <c r="U14" i="23"/>
  <c r="L45" i="14"/>
  <c r="I14" i="13"/>
  <c r="J11" i="13" s="1"/>
  <c r="I16" i="13"/>
  <c r="I15" i="13"/>
  <c r="L48" i="14"/>
  <c r="U16" i="23"/>
  <c r="L16" i="13"/>
  <c r="U12" i="28"/>
  <c r="U29" i="28"/>
  <c r="U10" i="28"/>
  <c r="U31" i="28"/>
  <c r="U21" i="28"/>
  <c r="U34" i="28"/>
  <c r="U20" i="28"/>
  <c r="U8" i="28"/>
  <c r="U16" i="28"/>
  <c r="U22" i="28"/>
  <c r="U19" i="28"/>
  <c r="U13" i="28"/>
  <c r="U17" i="28"/>
  <c r="U33" i="28"/>
  <c r="U30" i="28"/>
  <c r="U37" i="28"/>
  <c r="U11" i="28"/>
  <c r="U14" i="28"/>
  <c r="U26" i="28"/>
  <c r="U27" i="28"/>
  <c r="U23" i="28"/>
  <c r="U39" i="28"/>
  <c r="U9" i="28"/>
  <c r="U40" i="28"/>
  <c r="U38" i="28"/>
  <c r="U18" i="28"/>
  <c r="U36" i="28"/>
  <c r="U25" i="28"/>
  <c r="U32" i="28"/>
  <c r="U15" i="28"/>
  <c r="U35" i="28"/>
  <c r="U28" i="28"/>
  <c r="U24" i="28"/>
  <c r="R31" i="14"/>
  <c r="S28" i="14" s="1"/>
  <c r="L46" i="14"/>
  <c r="V10" i="23" l="1"/>
  <c r="V12" i="23"/>
  <c r="V14" i="23"/>
  <c r="J16" i="13"/>
  <c r="J17" i="13"/>
  <c r="R46" i="14"/>
  <c r="R48" i="14"/>
  <c r="L52" i="14"/>
  <c r="S33" i="14"/>
  <c r="L14" i="13"/>
  <c r="J12" i="13"/>
  <c r="J15" i="13"/>
  <c r="V9" i="23"/>
  <c r="V15" i="23"/>
  <c r="S30" i="14"/>
  <c r="R47" i="14"/>
  <c r="M14" i="13"/>
  <c r="N10" i="13" s="1"/>
  <c r="M16" i="13"/>
  <c r="M15" i="13"/>
  <c r="M17" i="13"/>
  <c r="S32" i="14"/>
  <c r="S29" i="14"/>
  <c r="S27" i="14"/>
  <c r="V16" i="23"/>
  <c r="J10" i="13"/>
  <c r="L49" i="14"/>
  <c r="M46" i="14" s="1"/>
  <c r="L50" i="14"/>
  <c r="L51" i="14"/>
  <c r="R45" i="14"/>
  <c r="M45" i="14"/>
  <c r="J13" i="13"/>
  <c r="S34" i="14"/>
  <c r="V13" i="23" l="1"/>
  <c r="N13" i="13"/>
  <c r="M50" i="14"/>
  <c r="R50" i="14"/>
  <c r="N11" i="13"/>
  <c r="N15" i="13"/>
  <c r="M48" i="14"/>
  <c r="N12" i="13"/>
  <c r="R49" i="14"/>
  <c r="S45" i="14" s="1"/>
  <c r="J14" i="13"/>
  <c r="N16" i="13"/>
  <c r="M47" i="14"/>
  <c r="M51" i="14"/>
  <c r="R51" i="14"/>
  <c r="N17" i="13"/>
  <c r="R52" i="14"/>
  <c r="M52" i="14"/>
  <c r="N14" i="13" l="1"/>
  <c r="S48" i="14"/>
  <c r="S46" i="14"/>
  <c r="S51" i="14"/>
  <c r="S47" i="14"/>
  <c r="S50" i="14"/>
  <c r="S52" i="14"/>
</calcChain>
</file>

<file path=xl/sharedStrings.xml><?xml version="1.0" encoding="utf-8"?>
<sst xmlns="http://schemas.openxmlformats.org/spreadsheetml/2006/main" count="2079" uniqueCount="414">
  <si>
    <t>KUO CHUAN PRESBYTERIAN PRIMARY SCHOOL</t>
  </si>
  <si>
    <t>S/N</t>
  </si>
  <si>
    <t>Name</t>
  </si>
  <si>
    <t>SA2</t>
  </si>
  <si>
    <t>OVL</t>
  </si>
  <si>
    <t>%</t>
  </si>
  <si>
    <t>Grade</t>
  </si>
  <si>
    <t>TOTAL</t>
  </si>
  <si>
    <t>GRADE</t>
  </si>
  <si>
    <t>MARKS ANALYSIS</t>
  </si>
  <si>
    <t>No.</t>
  </si>
  <si>
    <t>Class Mean</t>
  </si>
  <si>
    <t>Class Median</t>
  </si>
  <si>
    <t>Class Standard Deviation</t>
  </si>
  <si>
    <t>Enrolment</t>
  </si>
  <si>
    <t>Pass</t>
  </si>
  <si>
    <t>Quality Passes</t>
  </si>
  <si>
    <t>Fail</t>
  </si>
  <si>
    <t>Highest Mark</t>
  </si>
  <si>
    <t>Lowest Mark</t>
  </si>
  <si>
    <t>OVERALL</t>
  </si>
  <si>
    <t>BAND 1 (85 - 100)</t>
  </si>
  <si>
    <t>BAND 2 (70 - 84)</t>
  </si>
  <si>
    <t>BAND 3 (50 - 69)</t>
  </si>
  <si>
    <t>BAND 4 (BELOW 50)</t>
  </si>
  <si>
    <t>MATHEMATICS DEPARTMENT</t>
  </si>
  <si>
    <t>CLASS</t>
  </si>
  <si>
    <t>QN
NO</t>
  </si>
  <si>
    <t>MAX
MARK</t>
  </si>
  <si>
    <t>No Pass</t>
  </si>
  <si>
    <t>% Pass</t>
  </si>
  <si>
    <t>No. Pass</t>
  </si>
  <si>
    <t>CL</t>
  </si>
  <si>
    <t>TARGET</t>
  </si>
  <si>
    <t>SCHOOL Mean</t>
  </si>
  <si>
    <t>SCHOOL Median</t>
  </si>
  <si>
    <t>SCHOOL Standard Deviation</t>
  </si>
  <si>
    <t xml:space="preserve">Class </t>
  </si>
  <si>
    <t>Standard Deviation</t>
  </si>
  <si>
    <t>% Quality Passes</t>
  </si>
  <si>
    <t>% Fail</t>
  </si>
  <si>
    <t>Highest</t>
  </si>
  <si>
    <t>Lowest</t>
  </si>
  <si>
    <t>1st Comb</t>
  </si>
  <si>
    <t>TERM 1</t>
  </si>
  <si>
    <t>TR</t>
  </si>
  <si>
    <t>TERM 2</t>
  </si>
  <si>
    <t>TERM 3</t>
  </si>
  <si>
    <t>1ST COMB</t>
  </si>
  <si>
    <t>2 AGAPE</t>
  </si>
  <si>
    <t>P2-A</t>
  </si>
  <si>
    <t>P2-B</t>
  </si>
  <si>
    <t>P2-C</t>
  </si>
  <si>
    <t>P2-D</t>
  </si>
  <si>
    <t>P2-E</t>
  </si>
  <si>
    <t>P2-F</t>
  </si>
  <si>
    <t>P2-G</t>
  </si>
  <si>
    <t>P2-H</t>
  </si>
  <si>
    <t>QP/P</t>
  </si>
  <si>
    <t>QP</t>
  </si>
  <si>
    <t>P</t>
  </si>
  <si>
    <t>2 BRILLIANCE</t>
  </si>
  <si>
    <t>2 COURAGE</t>
  </si>
  <si>
    <t>2 DILIGENCE</t>
  </si>
  <si>
    <t>2 EXCELLENCE</t>
  </si>
  <si>
    <t>2 FAITH</t>
  </si>
  <si>
    <t>2 GRACE</t>
  </si>
  <si>
    <t>2 HOPE</t>
  </si>
  <si>
    <t>P2 LEVEL</t>
  </si>
  <si>
    <t>2A</t>
  </si>
  <si>
    <t>2B</t>
  </si>
  <si>
    <t>2C</t>
  </si>
  <si>
    <t>2D</t>
  </si>
  <si>
    <t>2E</t>
  </si>
  <si>
    <t>2F</t>
  </si>
  <si>
    <t>2G</t>
  </si>
  <si>
    <t>2H</t>
  </si>
  <si>
    <t>SECTION A QUESTIONS 1 - 4 (4 MARKS)</t>
  </si>
  <si>
    <t>SECTION A QUESTIONS 1 - 5 (5 MARKS)</t>
  </si>
  <si>
    <t>A</t>
  </si>
  <si>
    <t>B+C</t>
  </si>
  <si>
    <t>2ND COMB</t>
  </si>
  <si>
    <t>2ND COM</t>
  </si>
  <si>
    <t>SECTION B QUESTIONS 5 - 8 (6 MARKS)</t>
  </si>
  <si>
    <t>SECTION C QUESTIONS 9 - 12 (10 MARKS)</t>
  </si>
  <si>
    <t>SECTION B QUESTIONS 5 - 7 (4 MARKS)</t>
  </si>
  <si>
    <t>SECTION C QUESTIONS 8 - 12 (12 MARKS)</t>
  </si>
  <si>
    <t>SECTION B QUESTIONS 6 - 18 (20 MARKS)</t>
  </si>
  <si>
    <t>SECTION C QUESTIONS 19 - 23 (15 MARKS)</t>
  </si>
  <si>
    <t>SECTION B QUESTIONS 11 - 25 (25 MARKS)</t>
  </si>
  <si>
    <t>SECTION C QUESTIONS 26 - 30 (15. MARKS)</t>
  </si>
  <si>
    <t>SECTION A QUESTIONS 1 - 10 (10 MARKS)</t>
  </si>
  <si>
    <t>SKILL TESTED</t>
  </si>
  <si>
    <t>Class</t>
  </si>
  <si>
    <t>Teacher</t>
  </si>
  <si>
    <t>MDM CHOO BOON HIONG</t>
  </si>
  <si>
    <t>MDM ONG HUI HUI</t>
  </si>
  <si>
    <t>MDM RASHEEDAH</t>
  </si>
  <si>
    <t>MS SIM PUEH GEK</t>
  </si>
  <si>
    <t>MS KANAGHES</t>
  </si>
  <si>
    <t>MDM LEE SOO WAH</t>
  </si>
  <si>
    <t>MS ANGELINE ANG</t>
  </si>
  <si>
    <t>MRS SHERRY LEE</t>
  </si>
  <si>
    <t>1st comb is derived from Term 1 &amp; Term 2</t>
  </si>
  <si>
    <t>2nd comb is derived from Term 3 &amp; SA2</t>
  </si>
  <si>
    <t>overall is derived from 1st &amp; 2nd comb</t>
  </si>
  <si>
    <t>P2 MATH RESULTS SUMMARY</t>
  </si>
  <si>
    <t>Reg</t>
  </si>
  <si>
    <t>For new pupils:</t>
  </si>
  <si>
    <t>insert a blank row in your class tab. Copy contents from the row above.</t>
  </si>
  <si>
    <t>Insert a blank row in "summary". Copy contents from the row above.</t>
  </si>
  <si>
    <t>Where marks are not available e.g. new joiners, MC, etc leave cell blank. Do not input zero or hyphen</t>
  </si>
  <si>
    <t xml:space="preserve">Do not link your new row to the summary tab. This may result in "circular reference" error as the summary tab is linked to your class tab. </t>
  </si>
  <si>
    <t>AARON CHOO YAN QUAN</t>
  </si>
  <si>
    <t>ABIGAIL TAN HWEE ERN (CHEN HUI'EN)</t>
  </si>
  <si>
    <t>AFRAA IRFANA</t>
  </si>
  <si>
    <t>ALEYA INSYIRAH BINTE MOHD JAFFAR</t>
  </si>
  <si>
    <t>ARIEL LAU ZHIERN</t>
  </si>
  <si>
    <t>AW JUN HONG DYLAN</t>
  </si>
  <si>
    <t>BRAYDEN NG</t>
  </si>
  <si>
    <t>CHIAM TIAN LE ASHER (ZHAN TIANLE)</t>
  </si>
  <si>
    <t>CHRISTINE LOO SZE HUI</t>
  </si>
  <si>
    <t>ETHAN KOH KAI CHENG (XU KAICHENG)</t>
  </si>
  <si>
    <t>FAITH TAY (ZHENG XIARUI)</t>
  </si>
  <si>
    <t>HU SHEE QIN NORMAN</t>
  </si>
  <si>
    <t>KHOO RUI XIN, LYNETTE (QIU RUIXIN)</t>
  </si>
  <si>
    <t>LEE KEE HOW DAMIEN</t>
  </si>
  <si>
    <t>LETITIA HOWE LE XIA</t>
  </si>
  <si>
    <t>LOW YUEN YU, WILBUR</t>
  </si>
  <si>
    <t>LYNETTE HONG LI YA (FANG LIYA)</t>
  </si>
  <si>
    <t>MARCUS KIRUBAKARAN ISAAC</t>
  </si>
  <si>
    <t>MATTHIAS JEYASEELAN ISAAC</t>
  </si>
  <si>
    <t>NATALIE HO YI XUAN</t>
  </si>
  <si>
    <t>NG SI EN, TABITHA</t>
  </si>
  <si>
    <t>PHYLLIS SEAH LE EN</t>
  </si>
  <si>
    <t>REYES THAM JUN NGAI (TAN JUNYI)</t>
  </si>
  <si>
    <t>SIAU WEI EN</t>
  </si>
  <si>
    <t>TAN KIE CHUN NATHANIEL</t>
  </si>
  <si>
    <t>TANG KE XUAN MICOLE</t>
  </si>
  <si>
    <t>TEH RUI SHENG</t>
  </si>
  <si>
    <t>VIVIAN NG KAI NING</t>
  </si>
  <si>
    <t>ZACH EVAN CHEN</t>
  </si>
  <si>
    <t>ZAKY ARFAN MOHAMED LAZIM</t>
  </si>
  <si>
    <t>ZAYNE TAN DIK UN (CHEN ZE'EN)</t>
  </si>
  <si>
    <t>ABIGAIL TAN JIA LE</t>
  </si>
  <si>
    <t>ADRIEL CHIA</t>
  </si>
  <si>
    <t>AIDEN ZACCHEUS ZUBAIRI</t>
  </si>
  <si>
    <t>ALIYA FATIN BINTE MUHAMMAD FITHRI</t>
  </si>
  <si>
    <t>ASHWIN KAUR RAKKAR</t>
  </si>
  <si>
    <t>AUDREY JANE MULIANTON</t>
  </si>
  <si>
    <t>AW JUN KAI</t>
  </si>
  <si>
    <t>BUAY HOU YU ANDREAS</t>
  </si>
  <si>
    <t>CHONG BO JUN</t>
  </si>
  <si>
    <t>CHUA PING SHING</t>
  </si>
  <si>
    <t>FOO CHIAO LIN SOPHIA</t>
  </si>
  <si>
    <t>HAROLD JOSEPH GOMEZ</t>
  </si>
  <si>
    <t>HAYLEY LEIA LINGAM</t>
  </si>
  <si>
    <t>HUANG SONGHUA ILIANNA</t>
  </si>
  <si>
    <t>IAN CHRISTIAN GOH</t>
  </si>
  <si>
    <t>JOVAN LEE TIAN JIE</t>
  </si>
  <si>
    <t>JUSTIN LEE TIAN HAO</t>
  </si>
  <si>
    <t>KATIE CHIAM</t>
  </si>
  <si>
    <t>LEONG JUN JIE</t>
  </si>
  <si>
    <t>LEOW YU CHAO, FRED</t>
  </si>
  <si>
    <t>LEW LE XUAN ESTHER</t>
  </si>
  <si>
    <t>MARILYN LIM ZHI RUI</t>
  </si>
  <si>
    <t>MATTHEUS WEE HONG SHEN</t>
  </si>
  <si>
    <t>NURUL ALESHA WONG XUAN ER</t>
  </si>
  <si>
    <t>POH YING HAN ELISE</t>
  </si>
  <si>
    <t>SEAN TEO QI LE</t>
  </si>
  <si>
    <t>SIM JING XUAN (SHEN JINGXUAN)</t>
  </si>
  <si>
    <t>TAN SHI ANG</t>
  </si>
  <si>
    <t>TAY YINGQI ASHLYNN</t>
  </si>
  <si>
    <t>TEO JIA YI, JOEL</t>
  </si>
  <si>
    <t>ADELE ANG JIA QI</t>
  </si>
  <si>
    <t>ALFRED ER FENG ZE (YU FENGZE)</t>
  </si>
  <si>
    <t>ALISSARA FAITH GHINN</t>
  </si>
  <si>
    <t>AW LI-EN, SAMANTHA ANNE</t>
  </si>
  <si>
    <t>AW TEK KAI SHERWIN</t>
  </si>
  <si>
    <t>CAELAN CHAN</t>
  </si>
  <si>
    <t>CARSTEN YUNG CHERN ANAND</t>
  </si>
  <si>
    <t>CHONG JIA LE</t>
  </si>
  <si>
    <t>CLARA YAP TONG EN</t>
  </si>
  <si>
    <t>CLARISSE FONG JIE MIN</t>
  </si>
  <si>
    <t>FASHA AMALIA BINTE MOHAMMAD FAROSS</t>
  </si>
  <si>
    <t>FU ZIXIU RYAN</t>
  </si>
  <si>
    <t>JADEN LEOW YI YANG</t>
  </si>
  <si>
    <t>JAMIE LOK KE XUAN</t>
  </si>
  <si>
    <t>KADEN GEE YONG</t>
  </si>
  <si>
    <t>KATIE LIM KAI EN</t>
  </si>
  <si>
    <t>KISHAN S/O CHANDRASEHGARAN</t>
  </si>
  <si>
    <t>KLIVIA ELISABETH MAIER</t>
  </si>
  <si>
    <t>LEOW ZHEN YU KAZUO</t>
  </si>
  <si>
    <t>LEZANNE QUEK JING XUAN</t>
  </si>
  <si>
    <t>LING JIA YAN</t>
  </si>
  <si>
    <t>MATILDA THAM HON XUAN</t>
  </si>
  <si>
    <t>MOK ZHAN RUI (MO ZHENRUI)</t>
  </si>
  <si>
    <t>OH BOON XUAN</t>
  </si>
  <si>
    <t>SEE LENG XIU YI, ISSAC</t>
  </si>
  <si>
    <t>SONG YAN XUAN, STEPHANIE</t>
  </si>
  <si>
    <t>TAN SONG JUAY (CHEN SONGRUI)</t>
  </si>
  <si>
    <t>TEE KAI XIN, RIANNE</t>
  </si>
  <si>
    <t>THURSTON LAU</t>
  </si>
  <si>
    <t>XELODA LEE XI LUO</t>
  </si>
  <si>
    <t>ZEPHYR LOCKSLEY LAI WEI YANG</t>
  </si>
  <si>
    <t>ALEISHEA OH</t>
  </si>
  <si>
    <t>ANG JUN KAI RYAN (HONG JUNKAI)</t>
  </si>
  <si>
    <t>AYDEN SOH JIA LE</t>
  </si>
  <si>
    <t>CHAN KIT MENG , TEVIS</t>
  </si>
  <si>
    <t>CHAN YI SING</t>
  </si>
  <si>
    <t>CHUNG HONG KAI DARRIUS (ZHUANG HONGKAI)</t>
  </si>
  <si>
    <t>FU ZISHAN NICOLE</t>
  </si>
  <si>
    <t>GABRIEL PHANG HAI JIE</t>
  </si>
  <si>
    <t>GABRIELLA NG ZENG KI (HUANG JINGQI)</t>
  </si>
  <si>
    <t>JAYDEN CHOO JING KAI</t>
  </si>
  <si>
    <t>JE T'AIME KWEK</t>
  </si>
  <si>
    <t>KEEN NEO KAI FENG</t>
  </si>
  <si>
    <t>KHAW YING XIN</t>
  </si>
  <si>
    <t>LIAU JING XUAN</t>
  </si>
  <si>
    <t>LIM KAI LE DAVID</t>
  </si>
  <si>
    <t>MAHESH S/O SURESH KUMAR</t>
  </si>
  <si>
    <t>MANISHA D/O SURESH KUMAR</t>
  </si>
  <si>
    <t>MEGAN KOH RUI EN</t>
  </si>
  <si>
    <t>MUHAMMAD ARMAN BIN NGASIMAN</t>
  </si>
  <si>
    <t>NATHAN GABRIEL</t>
  </si>
  <si>
    <t>ONG EN XI, ANNABELLE</t>
  </si>
  <si>
    <t>SABRINA TOH JING TING</t>
  </si>
  <si>
    <t>SEETOH COLLIN</t>
  </si>
  <si>
    <t>TAN YI HSIANG</t>
  </si>
  <si>
    <t>TEH YU HAN</t>
  </si>
  <si>
    <t>TIANG KAH WEI TIMOTHY</t>
  </si>
  <si>
    <t>TIARA ALYSHA BARTHOLOMEUSZ</t>
  </si>
  <si>
    <t>YAU YA TING</t>
  </si>
  <si>
    <t>ZETHAN YEO ZI QIAN</t>
  </si>
  <si>
    <t>ANG JIA NING</t>
  </si>
  <si>
    <t>BENJAMIN OH HONG YI</t>
  </si>
  <si>
    <t>CHAN QI FENG JAYDEN</t>
  </si>
  <si>
    <t>CHEE CHI CHING, CARYS (ZHU ZIQING)</t>
  </si>
  <si>
    <t>DANIEL LOH TZE PENG</t>
  </si>
  <si>
    <t>EMMA GOH</t>
  </si>
  <si>
    <t>GILLIAN ONG</t>
  </si>
  <si>
    <t>HO YU TONG, CHARLOTTE</t>
  </si>
  <si>
    <t>JAYDEN SUI JUN JIE</t>
  </si>
  <si>
    <t>JEANETTE CHIN JINGYI</t>
  </si>
  <si>
    <t>JEZREEL CHEONG YAN YI</t>
  </si>
  <si>
    <t>KANITI TANUSHKA</t>
  </si>
  <si>
    <t>KEYVON CHAN KEI YAN</t>
  </si>
  <si>
    <t>KOH KAI FENG KEON</t>
  </si>
  <si>
    <t>LIM MIN HNG, SILAS</t>
  </si>
  <si>
    <t>LIM SI EN, SHANNEN</t>
  </si>
  <si>
    <t>MIYA ARIQA BINTE MOHAMAD NIZAL</t>
  </si>
  <si>
    <t>MOHAMED HARIZ BIN MOHAMED SALEEM</t>
  </si>
  <si>
    <t>ONG RUI NING KEISHA</t>
  </si>
  <si>
    <t>PRAMATH NAREV NAGAVIJAYAN</t>
  </si>
  <si>
    <t>SAMANTHA TAN AN QI (CHEN ANQI)</t>
  </si>
  <si>
    <t>SOH GIA AN</t>
  </si>
  <si>
    <t>SOPHIE TEO KAH SUAN</t>
  </si>
  <si>
    <t>TAN ZHEN SHEN, RAINER</t>
  </si>
  <si>
    <t>THAM HOI WAN EMMA</t>
  </si>
  <si>
    <t>TOH YU HENG ASHTON</t>
  </si>
  <si>
    <t>YIEW JIE ER LAURA</t>
  </si>
  <si>
    <t>ZHANG SHUWEI</t>
  </si>
  <si>
    <t>ANG SHAO HAN (HONG SHAOHAN)</t>
  </si>
  <si>
    <t>ANG YI XUAN</t>
  </si>
  <si>
    <t>BENNETT CHOONG</t>
  </si>
  <si>
    <t>CHEN LIYU</t>
  </si>
  <si>
    <t>CHEN RUNXING</t>
  </si>
  <si>
    <t>DANIEL THUN ZHONG YIN (DUAN ZHONGXIAN)</t>
  </si>
  <si>
    <t>ENG YI QI NICOLE</t>
  </si>
  <si>
    <t>GLENDA TAN XIN RUI</t>
  </si>
  <si>
    <t>HARSHAJEET KAUR D/O KALWINDERJEET SINGH</t>
  </si>
  <si>
    <t>HENG ENG SEAH</t>
  </si>
  <si>
    <t>JERIEL ER (YU KAIRUI)</t>
  </si>
  <si>
    <t>JERLYN CHONG SHI XUAN</t>
  </si>
  <si>
    <t>KOH JING YAN KAYDEN</t>
  </si>
  <si>
    <t>LIM XIN RUI, AMBER (LIN XINRUI)</t>
  </si>
  <si>
    <t>LIM YOU ZE</t>
  </si>
  <si>
    <t>NATALIE TEO</t>
  </si>
  <si>
    <t>NUR HELENA BINTE HASSAN</t>
  </si>
  <si>
    <t>ONG JUN YOU FELIX</t>
  </si>
  <si>
    <t>ONG SI XUAN FELYSHA</t>
  </si>
  <si>
    <t>ONG YONG, SKY</t>
  </si>
  <si>
    <t>RAJASEGARAN ASWIN SAMI</t>
  </si>
  <si>
    <t>SABRINA HARISA BINTE NJAHI SAMIR</t>
  </si>
  <si>
    <t>SEE EU JEAN</t>
  </si>
  <si>
    <t>SHAN S/O DINO MANIAM</t>
  </si>
  <si>
    <t>SONG YUBO, BRAYDEN</t>
  </si>
  <si>
    <t>TAM GARTH YVEE GWENDALEN</t>
  </si>
  <si>
    <t>TAN ZHENG XUAN DANIEL</t>
  </si>
  <si>
    <t>TONG HOY YUNN</t>
  </si>
  <si>
    <t>WESLEY YAU YEE XIN (YAO YIXIN)</t>
  </si>
  <si>
    <t>ZHOU ZHI WEI</t>
  </si>
  <si>
    <t>ANG YU JUN EUGENE</t>
  </si>
  <si>
    <t>ANGIA MULYADI</t>
  </si>
  <si>
    <t>BERWAYNE WONG JIN KAI</t>
  </si>
  <si>
    <t>CHEN YI TAT REX</t>
  </si>
  <si>
    <t>CHIA KAI EN FAITH</t>
  </si>
  <si>
    <t>DARRYL CHAN JING KAI (ZENG JINGKAI)</t>
  </si>
  <si>
    <t>ESTELLE WONG</t>
  </si>
  <si>
    <t>EZRETA NESHETRA JOSEPH</t>
  </si>
  <si>
    <t>GOH RUI EN, JANELLE</t>
  </si>
  <si>
    <t>HO CHAO HUI, LUKAS</t>
  </si>
  <si>
    <t>JERMAYNE TAN WENG EN</t>
  </si>
  <si>
    <t>JERRY WU ZUORUI</t>
  </si>
  <si>
    <t>KOONG NIGEL</t>
  </si>
  <si>
    <t>LEE HAN EN</t>
  </si>
  <si>
    <t>LIM ZHI XUAN</t>
  </si>
  <si>
    <t>LIU PI REN</t>
  </si>
  <si>
    <t>MATTHEW PHILIP BEAN</t>
  </si>
  <si>
    <t>NEO QI FELIZ</t>
  </si>
  <si>
    <t>PAN ROUSHAN</t>
  </si>
  <si>
    <t>PHUA HONG YI ETHAN (PAN HONGYI)</t>
  </si>
  <si>
    <t>REUEL ALEX PERI</t>
  </si>
  <si>
    <t>SARANYIA VEERAMANI</t>
  </si>
  <si>
    <t>SEET CAI JIE</t>
  </si>
  <si>
    <t>SHRIHARI RATHAKRISHNAN</t>
  </si>
  <si>
    <t>TAN HUA HAO</t>
  </si>
  <si>
    <t>TAN KAI KI ANNALIE (CHEN KAIQI)</t>
  </si>
  <si>
    <t>TEE YU QIAN</t>
  </si>
  <si>
    <t>XAVIER LEONG YAO JUN (LIANG YAOJUN)</t>
  </si>
  <si>
    <t>YIP OI SZE</t>
  </si>
  <si>
    <t>ANG ZHI KAI, JOEL</t>
  </si>
  <si>
    <t>ANNETTE FOO XIAO-EN</t>
  </si>
  <si>
    <t>BOSCO NG WEI ZHI</t>
  </si>
  <si>
    <t>CHIA HAO LIN ELGIN</t>
  </si>
  <si>
    <t>CHLOE WIJAYA</t>
  </si>
  <si>
    <t>DUAN ZEHAO</t>
  </si>
  <si>
    <t>EVA HO SHENG HUI</t>
  </si>
  <si>
    <t>HAN RUI EN, ALICIA</t>
  </si>
  <si>
    <t>HOA EE SEN, EASEN</t>
  </si>
  <si>
    <t>JESSIE SOU</t>
  </si>
  <si>
    <t>JOSH HOE KANG LE</t>
  </si>
  <si>
    <t>KYNEN AW-KAY QUAN LI</t>
  </si>
  <si>
    <t>LARANYIA VEERAMANI</t>
  </si>
  <si>
    <t>LEONG WAI-MUN</t>
  </si>
  <si>
    <t>LOH ZI JUN, ZIDEN</t>
  </si>
  <si>
    <t>NG KAIXIN CHERYL (HUANG KAIXIN)</t>
  </si>
  <si>
    <t>PHOON ZHI MEI SARAH</t>
  </si>
  <si>
    <t>PUAH EN KAI</t>
  </si>
  <si>
    <t>RACHEL HO SHENG WEI</t>
  </si>
  <si>
    <t>SAMUEL LAWRENCE</t>
  </si>
  <si>
    <t>SENG QIAO EN GRACE (SHENG QIAO'EN)</t>
  </si>
  <si>
    <t>SHIN HAN GYEOL DYLAN</t>
  </si>
  <si>
    <t>SOFIA ELIZA BINTE FAIZAL</t>
  </si>
  <si>
    <t>TAN JAVIER (CHEN XIANGYU)</t>
  </si>
  <si>
    <t>TAN SI YING</t>
  </si>
  <si>
    <t>TEH KENG SIANG, TOBEY</t>
  </si>
  <si>
    <t>VALERIE NG SI TING (HUANG SITING)</t>
  </si>
  <si>
    <t>VINEK MOHAN</t>
  </si>
  <si>
    <t>YEO JIA JUN RYAN</t>
  </si>
  <si>
    <t>ZIA PEK EN RUI (BAI ENRUI)</t>
  </si>
  <si>
    <t>Recognise number notation, representations and place values</t>
  </si>
  <si>
    <t>Identify even number</t>
  </si>
  <si>
    <t>Add up to 3-digits</t>
  </si>
  <si>
    <t>Subtract using algorithm</t>
  </si>
  <si>
    <t>Compare and order numbers</t>
  </si>
  <si>
    <t>Add and subtract up to 3-digits</t>
  </si>
  <si>
    <t>Recognise number patterns</t>
  </si>
  <si>
    <t>Solve a 1-step word problem involving subtraction</t>
  </si>
  <si>
    <t>Solve a 1-step word problem involving addition</t>
  </si>
  <si>
    <t>Solve a 2-step word problem involving addition and subtraction</t>
  </si>
  <si>
    <t>Measure length in centimetres</t>
  </si>
  <si>
    <t>Concept of multiplication</t>
  </si>
  <si>
    <t>Compare and order lengths</t>
  </si>
  <si>
    <t>Divide within the multiplication tables</t>
  </si>
  <si>
    <t>Relationship between multiplication and division</t>
  </si>
  <si>
    <t>Find the length of a part given a whole</t>
  </si>
  <si>
    <t>Complete a number pattern</t>
  </si>
  <si>
    <t>Solve a word problem involving subtraction</t>
  </si>
  <si>
    <t>Solve a word problem involving multiplication</t>
  </si>
  <si>
    <t>Solve a word problem involving division</t>
  </si>
  <si>
    <t>Solve a word problem involving multiplication and division</t>
  </si>
  <si>
    <t>Solve a word problem involving money in dollars</t>
  </si>
  <si>
    <t>Solve a word problem involving mass</t>
  </si>
  <si>
    <t>Solve a 2-step word problem involving multiplication and subtraction</t>
  </si>
  <si>
    <t>ATHAN CHEE MIN KEN</t>
  </si>
  <si>
    <t>Compare unit fractions</t>
  </si>
  <si>
    <t>Find the mass of an object involving scale balance</t>
  </si>
  <si>
    <t>Measure and calculate the volume of liquid in litres</t>
  </si>
  <si>
    <t>Use of ‘a.m.’ and ‘p.m.’</t>
  </si>
  <si>
    <t>Find end time given start time and duration</t>
  </si>
  <si>
    <t xml:space="preserve">Convert an amount of money in decimal notation to cents </t>
  </si>
  <si>
    <t>Identify the basic shapes that make up a figure</t>
  </si>
  <si>
    <t>Write a number in words</t>
  </si>
  <si>
    <t xml:space="preserve">Compare and order fractions </t>
  </si>
  <si>
    <t>Tell time to 5 minutes</t>
  </si>
  <si>
    <t xml:space="preserve">Add/ subtract 2 whole numbers </t>
  </si>
  <si>
    <t>Add/ subtract 2 whole numbers</t>
  </si>
  <si>
    <t>Determine a fraction as part of a whole</t>
  </si>
  <si>
    <t>Measure and compare the length of two objects</t>
  </si>
  <si>
    <t>Compare volumes</t>
  </si>
  <si>
    <t>Subtract 2 whole numbers</t>
  </si>
  <si>
    <t>Identify the basic shapes in a figure</t>
  </si>
  <si>
    <t>Read and interpret data from picture graph with scales</t>
  </si>
  <si>
    <t xml:space="preserve">Complete a number pattern </t>
  </si>
  <si>
    <t>Make up a given amount of money in the given denominations</t>
  </si>
  <si>
    <t>Solve a 2-step word problem involving subtraction and division</t>
  </si>
  <si>
    <t>Recognise number notation, representations and place values (hundreds, tens, ones)</t>
  </si>
  <si>
    <t>Measure mass in grams</t>
  </si>
  <si>
    <t>Convert an amount of money in cents to decimal notation</t>
  </si>
  <si>
    <t>Make/complete patterns with 3D shapes according to shape and colour</t>
  </si>
  <si>
    <t>Recognise notation and representations of fractions</t>
  </si>
  <si>
    <t>Read and write numbers in numerals and in words</t>
  </si>
  <si>
    <t>Form an odd number with the given digits</t>
  </si>
  <si>
    <t>Subtract two 3-digit numbers</t>
  </si>
  <si>
    <t>Recognise the attributes of a 3D shape</t>
  </si>
  <si>
    <t xml:space="preserve">Add like fractions within one whole </t>
  </si>
  <si>
    <t xml:space="preserve">Subtract like fractions within one whole </t>
  </si>
  <si>
    <t>Count amount of money in dollars and cents</t>
  </si>
  <si>
    <t>Compare and order mass</t>
  </si>
  <si>
    <t>Identify the basic shapes that make up a given figure</t>
  </si>
  <si>
    <t>Recognise fraction as part of a whole</t>
  </si>
  <si>
    <t xml:space="preserve">Compare and order unit fractions </t>
  </si>
  <si>
    <t>Identify patterns in number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</si>
</sst>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_ "/>
    <numFmt numFmtId="166" formatCode="_([$€]* #,##0.00_);_([$€]* \(#,##0.00\);_([$€]* &quot;-&quot;??_);_(@_)"/>
  </numFmts>
  <fonts count="46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4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18"/>
      <name val="Calibri"/>
      <family val="2"/>
    </font>
    <font>
      <sz val="12"/>
      <color indexed="18"/>
      <name val="Calibri"/>
      <family val="2"/>
    </font>
    <font>
      <b/>
      <sz val="12"/>
      <color indexed="10"/>
      <name val="Calibri"/>
      <family val="2"/>
    </font>
    <font>
      <b/>
      <sz val="10"/>
      <name val="Arial"/>
      <family val="2"/>
    </font>
    <font>
      <b/>
      <sz val="14"/>
      <name val="Albertus Medium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Calibri"/>
      <family val="2"/>
    </font>
    <font>
      <b/>
      <sz val="12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  <font>
      <b/>
      <sz val="12"/>
      <color indexed="10"/>
      <name val="Arial Narrow"/>
      <family val="2"/>
    </font>
    <font>
      <b/>
      <sz val="11"/>
      <name val="Calibri"/>
      <family val="2"/>
    </font>
    <font>
      <b/>
      <sz val="12"/>
      <color rgb="FFFF0000"/>
      <name val="Arial Narrow"/>
      <family val="2"/>
    </font>
    <font>
      <sz val="12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8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2" borderId="1" applyNumberFormat="0" applyAlignment="0" applyProtection="0"/>
    <xf numFmtId="0" fontId="6" fillId="15" borderId="2" applyNumberFormat="0" applyAlignment="0" applyProtection="0"/>
    <xf numFmtId="166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8" borderId="0" applyNumberFormat="0" applyBorder="0" applyAlignment="0" applyProtection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4" borderId="7" applyNumberFormat="0" applyFont="0" applyAlignment="0" applyProtection="0"/>
    <xf numFmtId="0" fontId="2" fillId="4" borderId="7" applyNumberFormat="0" applyFont="0" applyAlignment="0" applyProtection="0"/>
    <xf numFmtId="0" fontId="15" fillId="4" borderId="7" applyNumberFormat="0" applyFont="0" applyAlignment="0" applyProtection="0"/>
    <xf numFmtId="0" fontId="15" fillId="4" borderId="7" applyNumberFormat="0" applyFont="0" applyAlignment="0" applyProtection="0"/>
    <xf numFmtId="0" fontId="1" fillId="4" borderId="7" applyNumberFormat="0" applyFont="0" applyAlignment="0" applyProtection="0"/>
    <xf numFmtId="0" fontId="16" fillId="2" borderId="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42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3" fillId="17" borderId="10" xfId="0" applyFont="1" applyFill="1" applyBorder="1" applyAlignment="1">
      <alignment horizontal="center" vertical="center"/>
    </xf>
    <xf numFmtId="0" fontId="23" fillId="18" borderId="11" xfId="0" applyFont="1" applyFill="1" applyBorder="1" applyAlignment="1">
      <alignment horizontal="center" vertical="center"/>
    </xf>
    <xf numFmtId="0" fontId="23" fillId="18" borderId="12" xfId="0" applyFont="1" applyFill="1" applyBorder="1" applyAlignment="1">
      <alignment horizontal="center" vertical="center"/>
    </xf>
    <xf numFmtId="0" fontId="23" fillId="17" borderId="11" xfId="0" applyFont="1" applyFill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3" fillId="17" borderId="20" xfId="0" applyFont="1" applyFill="1" applyBorder="1" applyAlignment="1">
      <alignment horizontal="center" vertical="center"/>
    </xf>
    <xf numFmtId="164" fontId="24" fillId="19" borderId="13" xfId="0" applyNumberFormat="1" applyFont="1" applyFill="1" applyBorder="1" applyAlignment="1">
      <alignment horizontal="center" vertical="center"/>
    </xf>
    <xf numFmtId="0" fontId="25" fillId="19" borderId="13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164" fontId="24" fillId="19" borderId="10" xfId="0" applyNumberFormat="1" applyFont="1" applyFill="1" applyBorder="1" applyAlignment="1">
      <alignment horizontal="center" vertical="center"/>
    </xf>
    <xf numFmtId="0" fontId="25" fillId="19" borderId="10" xfId="0" applyFont="1" applyFill="1" applyBorder="1" applyAlignment="1">
      <alignment horizontal="center" vertical="center"/>
    </xf>
    <xf numFmtId="164" fontId="24" fillId="19" borderId="11" xfId="0" applyNumberFormat="1" applyFont="1" applyFill="1" applyBorder="1" applyAlignment="1">
      <alignment horizontal="center" vertical="center"/>
    </xf>
    <xf numFmtId="164" fontId="23" fillId="19" borderId="13" xfId="49" applyNumberFormat="1" applyFont="1" applyFill="1" applyBorder="1" applyAlignment="1" applyProtection="1">
      <alignment horizontal="center" vertical="center"/>
      <protection locked="0"/>
    </xf>
    <xf numFmtId="0" fontId="23" fillId="19" borderId="10" xfId="0" applyFont="1" applyFill="1" applyBorder="1" applyAlignment="1">
      <alignment horizontal="center" vertical="center"/>
    </xf>
    <xf numFmtId="164" fontId="23" fillId="19" borderId="10" xfId="49" applyNumberFormat="1" applyFont="1" applyFill="1" applyBorder="1" applyAlignment="1">
      <alignment horizontal="center" vertical="center"/>
    </xf>
    <xf numFmtId="164" fontId="26" fillId="19" borderId="13" xfId="49" applyNumberFormat="1" applyFont="1" applyFill="1" applyBorder="1" applyAlignment="1">
      <alignment horizontal="center" vertical="center"/>
    </xf>
    <xf numFmtId="0" fontId="23" fillId="19" borderId="20" xfId="0" applyFont="1" applyFill="1" applyBorder="1" applyAlignment="1">
      <alignment horizontal="center" vertical="center"/>
    </xf>
    <xf numFmtId="1" fontId="23" fillId="19" borderId="20" xfId="49" applyNumberFormat="1" applyFont="1" applyFill="1" applyBorder="1" applyAlignment="1">
      <alignment horizontal="center" vertical="center"/>
    </xf>
    <xf numFmtId="164" fontId="23" fillId="19" borderId="13" xfId="49" applyNumberFormat="1" applyFont="1" applyFill="1" applyBorder="1" applyAlignment="1">
      <alignment horizontal="center" vertical="center"/>
    </xf>
    <xf numFmtId="164" fontId="23" fillId="17" borderId="10" xfId="49" applyNumberFormat="1" applyFont="1" applyFill="1" applyBorder="1" applyAlignment="1">
      <alignment horizontal="center" vertical="center"/>
    </xf>
    <xf numFmtId="1" fontId="26" fillId="19" borderId="11" xfId="0" applyNumberFormat="1" applyFont="1" applyFill="1" applyBorder="1" applyAlignment="1">
      <alignment horizontal="center" vertical="center"/>
    </xf>
    <xf numFmtId="164" fontId="26" fillId="19" borderId="11" xfId="49" applyNumberFormat="1" applyFont="1" applyFill="1" applyBorder="1" applyAlignment="1">
      <alignment horizontal="center" vertical="center"/>
    </xf>
    <xf numFmtId="164" fontId="23" fillId="19" borderId="13" xfId="0" applyNumberFormat="1" applyFont="1" applyFill="1" applyBorder="1" applyAlignment="1">
      <alignment horizontal="center" vertical="center"/>
    </xf>
    <xf numFmtId="164" fontId="22" fillId="19" borderId="13" xfId="0" applyNumberFormat="1" applyFont="1" applyFill="1" applyBorder="1" applyAlignment="1">
      <alignment horizontal="center" vertical="center"/>
    </xf>
    <xf numFmtId="164" fontId="23" fillId="19" borderId="11" xfId="0" applyNumberFormat="1" applyFont="1" applyFill="1" applyBorder="1" applyAlignment="1">
      <alignment horizontal="center" vertical="center"/>
    </xf>
    <xf numFmtId="164" fontId="22" fillId="19" borderId="11" xfId="0" applyNumberFormat="1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65" fontId="30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7" fillId="0" borderId="0" xfId="0" applyFont="1" applyFill="1" applyAlignment="1" applyProtection="1">
      <alignment horizontal="center" vertical="center"/>
      <protection hidden="1"/>
    </xf>
    <xf numFmtId="2" fontId="27" fillId="0" borderId="0" xfId="0" applyNumberFormat="1" applyFont="1" applyFill="1" applyAlignment="1" applyProtection="1">
      <alignment horizontal="center" vertical="center"/>
      <protection hidden="1"/>
    </xf>
    <xf numFmtId="0" fontId="27" fillId="0" borderId="0" xfId="0" applyFont="1" applyFill="1" applyAlignment="1" applyProtection="1">
      <alignment vertical="center"/>
      <protection hidden="1"/>
    </xf>
    <xf numFmtId="0" fontId="32" fillId="0" borderId="0" xfId="0" applyFont="1" applyFill="1" applyAlignment="1" applyProtection="1">
      <alignment horizontal="center" vertical="center"/>
      <protection hidden="1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164" fontId="27" fillId="0" borderId="19" xfId="49" applyNumberFormat="1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164" fontId="27" fillId="0" borderId="10" xfId="0" applyNumberFormat="1" applyFont="1" applyFill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15" fillId="0" borderId="10" xfId="0" applyFont="1" applyFill="1" applyBorder="1" applyAlignment="1">
      <alignment horizontal="left" vertical="center"/>
    </xf>
    <xf numFmtId="0" fontId="31" fillId="0" borderId="18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27" fillId="0" borderId="21" xfId="38" applyFont="1" applyBorder="1" applyAlignment="1">
      <alignment horizontal="center" vertical="center"/>
    </xf>
    <xf numFmtId="164" fontId="27" fillId="0" borderId="22" xfId="0" applyNumberFormat="1" applyFont="1" applyFill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2" xfId="38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 wrapText="1"/>
    </xf>
    <xf numFmtId="164" fontId="27" fillId="0" borderId="23" xfId="50" applyNumberFormat="1" applyFont="1" applyFill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23" fillId="19" borderId="0" xfId="0" applyFont="1" applyFill="1" applyBorder="1" applyAlignment="1">
      <alignment horizontal="center" vertical="center"/>
    </xf>
    <xf numFmtId="0" fontId="23" fillId="17" borderId="12" xfId="0" applyFont="1" applyFill="1" applyBorder="1" applyAlignment="1">
      <alignment horizontal="center" vertical="center"/>
    </xf>
    <xf numFmtId="0" fontId="25" fillId="19" borderId="14" xfId="0" applyFont="1" applyFill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4" fillId="19" borderId="25" xfId="0" applyFont="1" applyFill="1" applyBorder="1" applyAlignment="1">
      <alignment horizontal="left" vertical="center"/>
    </xf>
    <xf numFmtId="0" fontId="25" fillId="19" borderId="17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19" borderId="0" xfId="0" applyFont="1" applyFill="1" applyBorder="1" applyAlignment="1">
      <alignment vertical="center"/>
    </xf>
    <xf numFmtId="0" fontId="25" fillId="19" borderId="26" xfId="0" applyFont="1" applyFill="1" applyBorder="1" applyAlignment="1">
      <alignment horizontal="center" vertical="center"/>
    </xf>
    <xf numFmtId="164" fontId="24" fillId="19" borderId="26" xfId="0" applyNumberFormat="1" applyFont="1" applyFill="1" applyBorder="1" applyAlignment="1">
      <alignment horizontal="center" vertical="center"/>
    </xf>
    <xf numFmtId="0" fontId="25" fillId="19" borderId="27" xfId="0" applyFont="1" applyFill="1" applyBorder="1" applyAlignment="1">
      <alignment horizontal="center" vertical="center"/>
    </xf>
    <xf numFmtId="0" fontId="23" fillId="19" borderId="28" xfId="0" applyFont="1" applyFill="1" applyBorder="1" applyAlignment="1">
      <alignment horizontal="left" vertical="center"/>
    </xf>
    <xf numFmtId="0" fontId="23" fillId="19" borderId="29" xfId="0" applyFont="1" applyFill="1" applyBorder="1" applyAlignment="1">
      <alignment horizontal="center" vertical="center"/>
    </xf>
    <xf numFmtId="164" fontId="23" fillId="19" borderId="22" xfId="0" applyNumberFormat="1" applyFont="1" applyFill="1" applyBorder="1" applyAlignment="1">
      <alignment horizontal="center" vertical="center"/>
    </xf>
    <xf numFmtId="0" fontId="23" fillId="19" borderId="22" xfId="0" applyFont="1" applyFill="1" applyBorder="1" applyAlignment="1">
      <alignment horizontal="center" vertical="center"/>
    </xf>
    <xf numFmtId="164" fontId="23" fillId="19" borderId="30" xfId="0" applyNumberFormat="1" applyFont="1" applyFill="1" applyBorder="1" applyAlignment="1">
      <alignment horizontal="center" vertical="center"/>
    </xf>
    <xf numFmtId="0" fontId="23" fillId="19" borderId="25" xfId="0" applyFont="1" applyFill="1" applyBorder="1" applyAlignment="1">
      <alignment horizontal="left" vertical="center"/>
    </xf>
    <xf numFmtId="0" fontId="23" fillId="19" borderId="31" xfId="0" applyFont="1" applyFill="1" applyBorder="1" applyAlignment="1">
      <alignment horizontal="center" vertical="center"/>
    </xf>
    <xf numFmtId="164" fontId="23" fillId="19" borderId="10" xfId="0" applyNumberFormat="1" applyFont="1" applyFill="1" applyBorder="1" applyAlignment="1">
      <alignment horizontal="center" vertical="center"/>
    </xf>
    <xf numFmtId="164" fontId="23" fillId="19" borderId="17" xfId="0" applyNumberFormat="1" applyFont="1" applyFill="1" applyBorder="1" applyAlignment="1">
      <alignment horizontal="center" vertical="center"/>
    </xf>
    <xf numFmtId="1" fontId="23" fillId="19" borderId="31" xfId="0" applyNumberFormat="1" applyFont="1" applyFill="1" applyBorder="1" applyAlignment="1">
      <alignment horizontal="center" vertical="center"/>
    </xf>
    <xf numFmtId="1" fontId="23" fillId="19" borderId="10" xfId="0" applyNumberFormat="1" applyFont="1" applyFill="1" applyBorder="1" applyAlignment="1">
      <alignment horizontal="center" vertical="center"/>
    </xf>
    <xf numFmtId="0" fontId="23" fillId="19" borderId="32" xfId="0" applyFont="1" applyFill="1" applyBorder="1" applyAlignment="1">
      <alignment horizontal="center" vertical="center"/>
    </xf>
    <xf numFmtId="164" fontId="23" fillId="19" borderId="20" xfId="0" applyNumberFormat="1" applyFont="1" applyFill="1" applyBorder="1" applyAlignment="1">
      <alignment horizontal="center" vertical="center"/>
    </xf>
    <xf numFmtId="164" fontId="23" fillId="19" borderId="33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9" fontId="22" fillId="0" borderId="25" xfId="0" applyNumberFormat="1" applyFont="1" applyBorder="1" applyAlignment="1">
      <alignment horizontal="center" vertical="center"/>
    </xf>
    <xf numFmtId="0" fontId="23" fillId="17" borderId="25" xfId="0" applyFont="1" applyFill="1" applyBorder="1" applyAlignment="1">
      <alignment horizontal="left" vertical="center"/>
    </xf>
    <xf numFmtId="0" fontId="23" fillId="17" borderId="31" xfId="0" applyFont="1" applyFill="1" applyBorder="1" applyAlignment="1">
      <alignment horizontal="center" vertical="center"/>
    </xf>
    <xf numFmtId="164" fontId="23" fillId="17" borderId="10" xfId="0" applyNumberFormat="1" applyFont="1" applyFill="1" applyBorder="1" applyAlignment="1">
      <alignment horizontal="center" vertical="center"/>
    </xf>
    <xf numFmtId="164" fontId="23" fillId="17" borderId="17" xfId="0" applyNumberFormat="1" applyFont="1" applyFill="1" applyBorder="1" applyAlignment="1">
      <alignment horizontal="center" vertical="center"/>
    </xf>
    <xf numFmtId="0" fontId="26" fillId="19" borderId="34" xfId="0" applyFont="1" applyFill="1" applyBorder="1" applyAlignment="1">
      <alignment horizontal="left" vertical="center"/>
    </xf>
    <xf numFmtId="1" fontId="26" fillId="19" borderId="35" xfId="0" applyNumberFormat="1" applyFont="1" applyFill="1" applyBorder="1" applyAlignment="1">
      <alignment horizontal="center" vertical="center"/>
    </xf>
    <xf numFmtId="164" fontId="26" fillId="19" borderId="11" xfId="0" applyNumberFormat="1" applyFont="1" applyFill="1" applyBorder="1" applyAlignment="1">
      <alignment horizontal="center" vertical="center"/>
    </xf>
    <xf numFmtId="164" fontId="26" fillId="19" borderId="12" xfId="0" applyNumberFormat="1" applyFont="1" applyFill="1" applyBorder="1" applyAlignment="1">
      <alignment horizontal="center" vertical="center"/>
    </xf>
    <xf numFmtId="0" fontId="23" fillId="19" borderId="24" xfId="0" applyFont="1" applyFill="1" applyBorder="1" applyAlignment="1">
      <alignment vertical="center"/>
    </xf>
    <xf numFmtId="164" fontId="22" fillId="19" borderId="14" xfId="0" applyNumberFormat="1" applyFont="1" applyFill="1" applyBorder="1" applyAlignment="1">
      <alignment horizontal="center" vertical="center"/>
    </xf>
    <xf numFmtId="0" fontId="23" fillId="19" borderId="34" xfId="0" applyFont="1" applyFill="1" applyBorder="1" applyAlignment="1">
      <alignment vertical="center"/>
    </xf>
    <xf numFmtId="164" fontId="22" fillId="19" borderId="12" xfId="0" applyNumberFormat="1" applyFont="1" applyFill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164" fontId="22" fillId="0" borderId="0" xfId="0" applyNumberFormat="1" applyFont="1" applyAlignment="1">
      <alignment vertical="center"/>
    </xf>
    <xf numFmtId="0" fontId="24" fillId="19" borderId="28" xfId="0" applyFont="1" applyFill="1" applyBorder="1" applyAlignment="1">
      <alignment horizontal="left" vertical="center"/>
    </xf>
    <xf numFmtId="0" fontId="24" fillId="19" borderId="34" xfId="0" applyFont="1" applyFill="1" applyBorder="1" applyAlignment="1">
      <alignment horizontal="left" vertical="center"/>
    </xf>
    <xf numFmtId="0" fontId="23" fillId="19" borderId="36" xfId="0" applyFont="1" applyFill="1" applyBorder="1" applyAlignment="1">
      <alignment horizontal="left" vertical="center"/>
    </xf>
    <xf numFmtId="0" fontId="35" fillId="0" borderId="0" xfId="0" applyFont="1"/>
    <xf numFmtId="0" fontId="34" fillId="20" borderId="37" xfId="0" applyFont="1" applyFill="1" applyBorder="1" applyAlignment="1">
      <alignment horizontal="center"/>
    </xf>
    <xf numFmtId="0" fontId="34" fillId="20" borderId="38" xfId="0" applyFont="1" applyFill="1" applyBorder="1" applyAlignment="1">
      <alignment horizontal="center"/>
    </xf>
    <xf numFmtId="0" fontId="36" fillId="20" borderId="38" xfId="0" applyFont="1" applyFill="1" applyBorder="1" applyAlignment="1">
      <alignment horizontal="center"/>
    </xf>
    <xf numFmtId="0" fontId="34" fillId="0" borderId="39" xfId="0" applyFont="1" applyFill="1" applyBorder="1" applyAlignment="1">
      <alignment horizontal="left"/>
    </xf>
    <xf numFmtId="0" fontId="34" fillId="0" borderId="15" xfId="0" applyFont="1" applyFill="1" applyBorder="1" applyAlignment="1">
      <alignment horizontal="left"/>
    </xf>
    <xf numFmtId="0" fontId="34" fillId="0" borderId="18" xfId="0" applyFont="1" applyFill="1" applyBorder="1" applyAlignment="1">
      <alignment horizontal="left"/>
    </xf>
    <xf numFmtId="0" fontId="37" fillId="0" borderId="40" xfId="0" applyFont="1" applyFill="1" applyBorder="1" applyAlignment="1">
      <alignment horizontal="left"/>
    </xf>
    <xf numFmtId="1" fontId="34" fillId="0" borderId="13" xfId="0" applyNumberFormat="1" applyFont="1" applyBorder="1" applyAlignment="1">
      <alignment horizontal="center"/>
    </xf>
    <xf numFmtId="164" fontId="34" fillId="0" borderId="13" xfId="0" applyNumberFormat="1" applyFont="1" applyBorder="1" applyAlignment="1">
      <alignment horizontal="center"/>
    </xf>
    <xf numFmtId="164" fontId="34" fillId="0" borderId="16" xfId="0" applyNumberFormat="1" applyFont="1" applyBorder="1" applyAlignment="1">
      <alignment horizontal="center"/>
    </xf>
    <xf numFmtId="1" fontId="34" fillId="0" borderId="10" xfId="0" applyNumberFormat="1" applyFont="1" applyBorder="1" applyAlignment="1">
      <alignment horizontal="center"/>
    </xf>
    <xf numFmtId="164" fontId="34" fillId="0" borderId="10" xfId="0" applyNumberFormat="1" applyFont="1" applyBorder="1" applyAlignment="1">
      <alignment horizontal="center"/>
    </xf>
    <xf numFmtId="164" fontId="34" fillId="0" borderId="19" xfId="0" applyNumberFormat="1" applyFont="1" applyBorder="1" applyAlignment="1">
      <alignment horizontal="center"/>
    </xf>
    <xf numFmtId="0" fontId="34" fillId="0" borderId="40" xfId="0" applyFont="1" applyFill="1" applyBorder="1" applyAlignment="1">
      <alignment horizontal="left"/>
    </xf>
    <xf numFmtId="0" fontId="38" fillId="0" borderId="15" xfId="0" applyFont="1" applyFill="1" applyBorder="1" applyAlignment="1">
      <alignment horizontal="left"/>
    </xf>
    <xf numFmtId="1" fontId="38" fillId="0" borderId="13" xfId="0" applyNumberFormat="1" applyFont="1" applyBorder="1" applyAlignment="1">
      <alignment horizontal="center"/>
    </xf>
    <xf numFmtId="164" fontId="38" fillId="0" borderId="13" xfId="0" applyNumberFormat="1" applyFont="1" applyBorder="1" applyAlignment="1">
      <alignment horizontal="center"/>
    </xf>
    <xf numFmtId="164" fontId="38" fillId="0" borderId="16" xfId="0" applyNumberFormat="1" applyFont="1" applyBorder="1" applyAlignment="1">
      <alignment horizontal="center"/>
    </xf>
    <xf numFmtId="0" fontId="34" fillId="0" borderId="41" xfId="0" applyFont="1" applyFill="1" applyBorder="1" applyAlignment="1">
      <alignment horizontal="left"/>
    </xf>
    <xf numFmtId="0" fontId="38" fillId="0" borderId="40" xfId="0" applyFont="1" applyFill="1" applyBorder="1" applyAlignment="1">
      <alignment horizontal="left"/>
    </xf>
    <xf numFmtId="1" fontId="38" fillId="0" borderId="11" xfId="0" applyNumberFormat="1" applyFont="1" applyBorder="1" applyAlignment="1">
      <alignment horizontal="center"/>
    </xf>
    <xf numFmtId="164" fontId="38" fillId="0" borderId="11" xfId="0" applyNumberFormat="1" applyFont="1" applyBorder="1" applyAlignment="1">
      <alignment horizontal="center"/>
    </xf>
    <xf numFmtId="164" fontId="38" fillId="0" borderId="42" xfId="0" applyNumberFormat="1" applyFont="1" applyBorder="1" applyAlignment="1">
      <alignment horizontal="center"/>
    </xf>
    <xf numFmtId="1" fontId="34" fillId="0" borderId="13" xfId="49" applyNumberFormat="1" applyFont="1" applyBorder="1" applyAlignment="1">
      <alignment horizontal="center"/>
    </xf>
    <xf numFmtId="1" fontId="38" fillId="0" borderId="11" xfId="49" applyNumberFormat="1" applyFont="1" applyBorder="1" applyAlignment="1">
      <alignment horizontal="center"/>
    </xf>
    <xf numFmtId="0" fontId="35" fillId="0" borderId="0" xfId="0" applyFont="1" applyAlignment="1">
      <alignment horizontal="center" vertical="center"/>
    </xf>
    <xf numFmtId="0" fontId="34" fillId="17" borderId="18" xfId="0" applyFont="1" applyFill="1" applyBorder="1" applyAlignment="1">
      <alignment horizontal="left"/>
    </xf>
    <xf numFmtId="1" fontId="34" fillId="17" borderId="10" xfId="49" applyNumberFormat="1" applyFont="1" applyFill="1" applyBorder="1" applyAlignment="1">
      <alignment horizontal="center"/>
    </xf>
    <xf numFmtId="164" fontId="34" fillId="17" borderId="10" xfId="0" applyNumberFormat="1" applyFont="1" applyFill="1" applyBorder="1" applyAlignment="1">
      <alignment horizontal="center"/>
    </xf>
    <xf numFmtId="1" fontId="34" fillId="17" borderId="10" xfId="0" applyNumberFormat="1" applyFont="1" applyFill="1" applyBorder="1" applyAlignment="1">
      <alignment horizontal="center"/>
    </xf>
    <xf numFmtId="164" fontId="34" fillId="17" borderId="19" xfId="0" applyNumberFormat="1" applyFont="1" applyFill="1" applyBorder="1" applyAlignment="1">
      <alignment horizontal="center"/>
    </xf>
    <xf numFmtId="0" fontId="23" fillId="17" borderId="37" xfId="0" applyFont="1" applyFill="1" applyBorder="1" applyAlignment="1">
      <alignment horizontal="center" vertical="center"/>
    </xf>
    <xf numFmtId="0" fontId="23" fillId="21" borderId="40" xfId="0" applyFont="1" applyFill="1" applyBorder="1" applyAlignment="1">
      <alignment horizontal="center" vertical="center"/>
    </xf>
    <xf numFmtId="0" fontId="23" fillId="21" borderId="42" xfId="0" applyFont="1" applyFill="1" applyBorder="1" applyAlignment="1">
      <alignment horizontal="center" vertical="center"/>
    </xf>
    <xf numFmtId="164" fontId="25" fillId="19" borderId="13" xfId="0" applyNumberFormat="1" applyFont="1" applyFill="1" applyBorder="1" applyAlignment="1">
      <alignment horizontal="center" vertical="center"/>
    </xf>
    <xf numFmtId="164" fontId="25" fillId="19" borderId="10" xfId="0" applyNumberFormat="1" applyFont="1" applyFill="1" applyBorder="1" applyAlignment="1">
      <alignment horizontal="center" vertical="center"/>
    </xf>
    <xf numFmtId="164" fontId="25" fillId="19" borderId="11" xfId="0" applyNumberFormat="1" applyFont="1" applyFill="1" applyBorder="1" applyAlignment="1">
      <alignment horizontal="center" vertical="center"/>
    </xf>
    <xf numFmtId="0" fontId="23" fillId="17" borderId="43" xfId="0" applyFont="1" applyFill="1" applyBorder="1" applyAlignment="1">
      <alignment horizontal="center" vertical="center"/>
    </xf>
    <xf numFmtId="0" fontId="23" fillId="21" borderId="18" xfId="0" applyFont="1" applyFill="1" applyBorder="1" applyAlignment="1">
      <alignment horizontal="center" vertical="center"/>
    </xf>
    <xf numFmtId="0" fontId="27" fillId="0" borderId="44" xfId="38" applyFont="1" applyBorder="1" applyAlignment="1">
      <alignment horizontal="center" vertical="center"/>
    </xf>
    <xf numFmtId="164" fontId="27" fillId="0" borderId="11" xfId="0" applyNumberFormat="1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1" xfId="38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 wrapText="1"/>
    </xf>
    <xf numFmtId="164" fontId="27" fillId="0" borderId="42" xfId="50" applyNumberFormat="1" applyFont="1" applyFill="1" applyBorder="1" applyAlignment="1">
      <alignment horizontal="center" vertical="center"/>
    </xf>
    <xf numFmtId="1" fontId="23" fillId="19" borderId="13" xfId="49" applyNumberFormat="1" applyFont="1" applyFill="1" applyBorder="1" applyAlignment="1" applyProtection="1">
      <alignment horizontal="center" vertical="center"/>
      <protection locked="0"/>
    </xf>
    <xf numFmtId="1" fontId="23" fillId="19" borderId="10" xfId="49" applyNumberFormat="1" applyFont="1" applyFill="1" applyBorder="1" applyAlignment="1">
      <alignment horizontal="center" vertical="center"/>
    </xf>
    <xf numFmtId="1" fontId="26" fillId="19" borderId="13" xfId="49" applyNumberFormat="1" applyFont="1" applyFill="1" applyBorder="1" applyAlignment="1">
      <alignment horizontal="center" vertical="center"/>
    </xf>
    <xf numFmtId="1" fontId="23" fillId="19" borderId="13" xfId="49" applyNumberFormat="1" applyFont="1" applyFill="1" applyBorder="1" applyAlignment="1">
      <alignment horizontal="center" vertical="center"/>
    </xf>
    <xf numFmtId="1" fontId="23" fillId="17" borderId="10" xfId="49" applyNumberFormat="1" applyFont="1" applyFill="1" applyBorder="1" applyAlignment="1">
      <alignment horizontal="center" vertical="center"/>
    </xf>
    <xf numFmtId="1" fontId="26" fillId="19" borderId="11" xfId="49" applyNumberFormat="1" applyFont="1" applyFill="1" applyBorder="1" applyAlignment="1">
      <alignment horizontal="center" vertical="center"/>
    </xf>
    <xf numFmtId="164" fontId="22" fillId="0" borderId="13" xfId="0" applyNumberFormat="1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164" fontId="22" fillId="0" borderId="10" xfId="0" applyNumberFormat="1" applyFont="1" applyFill="1" applyBorder="1" applyAlignment="1">
      <alignment horizontal="center" vertical="center"/>
    </xf>
    <xf numFmtId="164" fontId="25" fillId="19" borderId="45" xfId="0" applyNumberFormat="1" applyFont="1" applyFill="1" applyBorder="1" applyAlignment="1">
      <alignment horizontal="center" vertical="center"/>
    </xf>
    <xf numFmtId="164" fontId="25" fillId="19" borderId="31" xfId="0" applyNumberFormat="1" applyFont="1" applyFill="1" applyBorder="1" applyAlignment="1">
      <alignment horizontal="center" vertical="center"/>
    </xf>
    <xf numFmtId="164" fontId="25" fillId="19" borderId="35" xfId="0" applyNumberFormat="1" applyFont="1" applyFill="1" applyBorder="1" applyAlignment="1">
      <alignment horizontal="center" vertical="center"/>
    </xf>
    <xf numFmtId="0" fontId="23" fillId="17" borderId="41" xfId="0" applyFont="1" applyFill="1" applyBorder="1" applyAlignment="1">
      <alignment vertical="center"/>
    </xf>
    <xf numFmtId="0" fontId="23" fillId="19" borderId="15" xfId="0" applyFont="1" applyFill="1" applyBorder="1" applyAlignment="1">
      <alignment horizontal="left" vertical="center"/>
    </xf>
    <xf numFmtId="0" fontId="23" fillId="19" borderId="18" xfId="0" applyFont="1" applyFill="1" applyBorder="1" applyAlignment="1">
      <alignment horizontal="left" vertical="center"/>
    </xf>
    <xf numFmtId="0" fontId="23" fillId="19" borderId="40" xfId="0" applyFont="1" applyFill="1" applyBorder="1" applyAlignment="1">
      <alignment horizontal="left" vertical="center"/>
    </xf>
    <xf numFmtId="0" fontId="26" fillId="19" borderId="15" xfId="0" applyFont="1" applyFill="1" applyBorder="1" applyAlignment="1">
      <alignment horizontal="left" vertical="center"/>
    </xf>
    <xf numFmtId="0" fontId="23" fillId="19" borderId="41" xfId="0" applyFont="1" applyFill="1" applyBorder="1" applyAlignment="1">
      <alignment horizontal="left" vertical="center"/>
    </xf>
    <xf numFmtId="0" fontId="23" fillId="17" borderId="18" xfId="0" applyFont="1" applyFill="1" applyBorder="1" applyAlignment="1">
      <alignment horizontal="left" vertical="center"/>
    </xf>
    <xf numFmtId="0" fontId="26" fillId="19" borderId="40" xfId="0" applyFont="1" applyFill="1" applyBorder="1" applyAlignment="1">
      <alignment horizontal="left" vertical="center"/>
    </xf>
    <xf numFmtId="0" fontId="23" fillId="17" borderId="46" xfId="0" applyFont="1" applyFill="1" applyBorder="1" applyAlignment="1">
      <alignment horizontal="center" vertical="center"/>
    </xf>
    <xf numFmtId="0" fontId="24" fillId="19" borderId="47" xfId="0" applyFont="1" applyFill="1" applyBorder="1" applyAlignment="1">
      <alignment horizontal="center" vertical="center"/>
    </xf>
    <xf numFmtId="0" fontId="24" fillId="19" borderId="48" xfId="0" applyFont="1" applyFill="1" applyBorder="1" applyAlignment="1">
      <alignment horizontal="center" vertical="center"/>
    </xf>
    <xf numFmtId="0" fontId="24" fillId="19" borderId="49" xfId="0" applyFont="1" applyFill="1" applyBorder="1" applyAlignment="1">
      <alignment horizontal="center" vertical="center"/>
    </xf>
    <xf numFmtId="0" fontId="23" fillId="19" borderId="47" xfId="0" applyFont="1" applyFill="1" applyBorder="1" applyAlignment="1">
      <alignment horizontal="center" vertical="center"/>
    </xf>
    <xf numFmtId="0" fontId="23" fillId="19" borderId="50" xfId="0" applyFont="1" applyFill="1" applyBorder="1" applyAlignment="1">
      <alignment horizontal="center" vertical="center"/>
    </xf>
    <xf numFmtId="164" fontId="23" fillId="19" borderId="51" xfId="0" applyNumberFormat="1" applyFont="1" applyFill="1" applyBorder="1" applyAlignment="1">
      <alignment horizontal="center" vertical="center"/>
    </xf>
    <xf numFmtId="164" fontId="23" fillId="19" borderId="48" xfId="0" applyNumberFormat="1" applyFont="1" applyFill="1" applyBorder="1" applyAlignment="1">
      <alignment horizontal="center" vertical="center"/>
    </xf>
    <xf numFmtId="164" fontId="23" fillId="17" borderId="48" xfId="0" applyNumberFormat="1" applyFont="1" applyFill="1" applyBorder="1" applyAlignment="1">
      <alignment horizontal="center" vertical="center"/>
    </xf>
    <xf numFmtId="164" fontId="26" fillId="19" borderId="50" xfId="0" applyNumberFormat="1" applyFont="1" applyFill="1" applyBorder="1" applyAlignment="1">
      <alignment horizontal="center" vertical="center"/>
    </xf>
    <xf numFmtId="0" fontId="26" fillId="19" borderId="36" xfId="0" applyFont="1" applyFill="1" applyBorder="1" applyAlignment="1">
      <alignment horizontal="left" vertical="center"/>
    </xf>
    <xf numFmtId="1" fontId="26" fillId="19" borderId="52" xfId="0" applyNumberFormat="1" applyFont="1" applyFill="1" applyBorder="1" applyAlignment="1">
      <alignment horizontal="center" vertical="center"/>
    </xf>
    <xf numFmtId="164" fontId="26" fillId="19" borderId="53" xfId="0" applyNumberFormat="1" applyFont="1" applyFill="1" applyBorder="1" applyAlignment="1">
      <alignment horizontal="center" vertical="center"/>
    </xf>
    <xf numFmtId="164" fontId="26" fillId="19" borderId="54" xfId="0" applyNumberFormat="1" applyFont="1" applyFill="1" applyBorder="1" applyAlignment="1">
      <alignment horizontal="center" vertical="center"/>
    </xf>
    <xf numFmtId="1" fontId="26" fillId="19" borderId="53" xfId="0" applyNumberFormat="1" applyFont="1" applyFill="1" applyBorder="1" applyAlignment="1">
      <alignment horizontal="center" vertical="center"/>
    </xf>
    <xf numFmtId="0" fontId="23" fillId="19" borderId="55" xfId="0" applyFont="1" applyFill="1" applyBorder="1" applyAlignment="1">
      <alignment horizontal="left" vertical="center"/>
    </xf>
    <xf numFmtId="164" fontId="23" fillId="19" borderId="43" xfId="0" applyNumberFormat="1" applyFont="1" applyFill="1" applyBorder="1" applyAlignment="1">
      <alignment horizontal="center" vertical="center"/>
    </xf>
    <xf numFmtId="164" fontId="23" fillId="19" borderId="56" xfId="0" applyNumberFormat="1" applyFont="1" applyFill="1" applyBorder="1" applyAlignment="1">
      <alignment horizontal="center" vertical="center"/>
    </xf>
    <xf numFmtId="164" fontId="26" fillId="19" borderId="49" xfId="0" applyNumberFormat="1" applyFont="1" applyFill="1" applyBorder="1" applyAlignment="1">
      <alignment horizontal="center" vertical="center"/>
    </xf>
    <xf numFmtId="0" fontId="23" fillId="19" borderId="39" xfId="0" applyFont="1" applyFill="1" applyBorder="1" applyAlignment="1">
      <alignment horizontal="center" vertical="center"/>
    </xf>
    <xf numFmtId="0" fontId="23" fillId="19" borderId="18" xfId="0" applyFont="1" applyFill="1" applyBorder="1" applyAlignment="1">
      <alignment horizontal="center" vertical="center"/>
    </xf>
    <xf numFmtId="0" fontId="26" fillId="19" borderId="57" xfId="0" applyFont="1" applyFill="1" applyBorder="1" applyAlignment="1">
      <alignment horizontal="center" vertical="center"/>
    </xf>
    <xf numFmtId="0" fontId="23" fillId="19" borderId="41" xfId="0" applyFont="1" applyFill="1" applyBorder="1" applyAlignment="1">
      <alignment horizontal="center" vertical="center"/>
    </xf>
    <xf numFmtId="0" fontId="23" fillId="17" borderId="18" xfId="0" applyFont="1" applyFill="1" applyBorder="1" applyAlignment="1">
      <alignment horizontal="center" vertical="center"/>
    </xf>
    <xf numFmtId="0" fontId="26" fillId="19" borderId="40" xfId="0" applyFont="1" applyFill="1" applyBorder="1" applyAlignment="1">
      <alignment horizontal="center" vertical="center"/>
    </xf>
    <xf numFmtId="164" fontId="24" fillId="19" borderId="39" xfId="0" applyNumberFormat="1" applyFont="1" applyFill="1" applyBorder="1" applyAlignment="1">
      <alignment horizontal="center" vertical="center"/>
    </xf>
    <xf numFmtId="164" fontId="24" fillId="19" borderId="18" xfId="0" applyNumberFormat="1" applyFont="1" applyFill="1" applyBorder="1" applyAlignment="1">
      <alignment horizontal="center" vertical="center"/>
    </xf>
    <xf numFmtId="164" fontId="24" fillId="19" borderId="40" xfId="0" applyNumberFormat="1" applyFont="1" applyFill="1" applyBorder="1" applyAlignment="1">
      <alignment horizontal="center" vertical="center"/>
    </xf>
    <xf numFmtId="0" fontId="23" fillId="19" borderId="40" xfId="0" applyFont="1" applyFill="1" applyBorder="1" applyAlignment="1">
      <alignment horizontal="center" vertical="center"/>
    </xf>
    <xf numFmtId="0" fontId="33" fillId="22" borderId="10" xfId="0" applyFont="1" applyFill="1" applyBorder="1" applyAlignment="1">
      <alignment horizontal="center" vertical="center"/>
    </xf>
    <xf numFmtId="0" fontId="23" fillId="21" borderId="12" xfId="0" applyFont="1" applyFill="1" applyBorder="1" applyAlignment="1">
      <alignment horizontal="center" vertical="center"/>
    </xf>
    <xf numFmtId="0" fontId="23" fillId="17" borderId="40" xfId="0" applyFont="1" applyFill="1" applyBorder="1" applyAlignment="1">
      <alignment horizontal="center" vertical="center"/>
    </xf>
    <xf numFmtId="0" fontId="23" fillId="17" borderId="42" xfId="0" applyFont="1" applyFill="1" applyBorder="1" applyAlignment="1">
      <alignment horizontal="center" vertical="center"/>
    </xf>
    <xf numFmtId="0" fontId="27" fillId="0" borderId="58" xfId="38" applyFont="1" applyBorder="1" applyAlignment="1">
      <alignment horizontal="center" vertical="center"/>
    </xf>
    <xf numFmtId="164" fontId="27" fillId="0" borderId="53" xfId="0" applyNumberFormat="1" applyFont="1" applyFill="1" applyBorder="1" applyAlignment="1">
      <alignment horizontal="center" vertical="center"/>
    </xf>
    <xf numFmtId="0" fontId="27" fillId="0" borderId="53" xfId="0" applyFont="1" applyBorder="1" applyAlignment="1">
      <alignment horizontal="center" vertical="center"/>
    </xf>
    <xf numFmtId="0" fontId="27" fillId="0" borderId="53" xfId="38" applyFont="1" applyFill="1" applyBorder="1" applyAlignment="1">
      <alignment horizontal="center" vertical="center"/>
    </xf>
    <xf numFmtId="0" fontId="27" fillId="0" borderId="53" xfId="0" applyFont="1" applyFill="1" applyBorder="1" applyAlignment="1">
      <alignment horizontal="center" vertical="center"/>
    </xf>
    <xf numFmtId="0" fontId="27" fillId="0" borderId="53" xfId="0" applyFont="1" applyFill="1" applyBorder="1" applyAlignment="1">
      <alignment horizontal="center" vertical="center" wrapText="1"/>
    </xf>
    <xf numFmtId="164" fontId="27" fillId="0" borderId="59" xfId="50" applyNumberFormat="1" applyFont="1" applyFill="1" applyBorder="1" applyAlignment="1">
      <alignment horizontal="center" vertical="center"/>
    </xf>
    <xf numFmtId="1" fontId="22" fillId="0" borderId="13" xfId="0" applyNumberFormat="1" applyFont="1" applyFill="1" applyBorder="1" applyAlignment="1">
      <alignment horizontal="center" vertical="center"/>
    </xf>
    <xf numFmtId="1" fontId="27" fillId="0" borderId="10" xfId="0" applyNumberFormat="1" applyFont="1" applyFill="1" applyBorder="1" applyAlignment="1">
      <alignment horizontal="center" vertical="center"/>
    </xf>
    <xf numFmtId="1" fontId="27" fillId="0" borderId="10" xfId="0" applyNumberFormat="1" applyFont="1" applyBorder="1" applyAlignment="1">
      <alignment horizontal="center" vertical="center"/>
    </xf>
    <xf numFmtId="1" fontId="27" fillId="0" borderId="22" xfId="0" applyNumberFormat="1" applyFont="1" applyFill="1" applyBorder="1" applyAlignment="1">
      <alignment horizontal="center" vertical="center"/>
    </xf>
    <xf numFmtId="1" fontId="27" fillId="0" borderId="53" xfId="0" applyNumberFormat="1" applyFont="1" applyFill="1" applyBorder="1" applyAlignment="1">
      <alignment horizontal="center" vertical="center"/>
    </xf>
    <xf numFmtId="1" fontId="27" fillId="0" borderId="11" xfId="0" applyNumberFormat="1" applyFont="1" applyFill="1" applyBorder="1" applyAlignment="1">
      <alignment horizontal="center" vertical="center"/>
    </xf>
    <xf numFmtId="164" fontId="25" fillId="19" borderId="53" xfId="0" applyNumberFormat="1" applyFont="1" applyFill="1" applyBorder="1" applyAlignment="1">
      <alignment horizontal="center" vertical="center"/>
    </xf>
    <xf numFmtId="164" fontId="25" fillId="19" borderId="38" xfId="0" applyNumberFormat="1" applyFont="1" applyFill="1" applyBorder="1" applyAlignment="1">
      <alignment horizontal="center" vertical="center"/>
    </xf>
    <xf numFmtId="164" fontId="24" fillId="19" borderId="53" xfId="0" applyNumberFormat="1" applyFont="1" applyFill="1" applyBorder="1" applyAlignment="1">
      <alignment horizontal="center" vertical="center"/>
    </xf>
    <xf numFmtId="164" fontId="24" fillId="19" borderId="38" xfId="0" applyNumberFormat="1" applyFont="1" applyFill="1" applyBorder="1" applyAlignment="1">
      <alignment horizontal="center" vertical="center"/>
    </xf>
    <xf numFmtId="0" fontId="23" fillId="18" borderId="18" xfId="0" applyFont="1" applyFill="1" applyBorder="1" applyAlignment="1">
      <alignment horizontal="center" vertical="center"/>
    </xf>
    <xf numFmtId="0" fontId="23" fillId="18" borderId="17" xfId="0" applyFont="1" applyFill="1" applyBorder="1" applyAlignment="1">
      <alignment horizontal="center" vertical="center"/>
    </xf>
    <xf numFmtId="0" fontId="23" fillId="18" borderId="10" xfId="0" applyFont="1" applyFill="1" applyBorder="1" applyAlignment="1">
      <alignment horizontal="center" vertical="center"/>
    </xf>
    <xf numFmtId="0" fontId="23" fillId="18" borderId="31" xfId="0" applyFont="1" applyFill="1" applyBorder="1" applyAlignment="1">
      <alignment horizontal="center" vertical="center"/>
    </xf>
    <xf numFmtId="0" fontId="23" fillId="18" borderId="19" xfId="0" applyFont="1" applyFill="1" applyBorder="1" applyAlignment="1">
      <alignment horizontal="center" vertical="center"/>
    </xf>
    <xf numFmtId="0" fontId="23" fillId="21" borderId="60" xfId="0" applyFont="1" applyFill="1" applyBorder="1" applyAlignment="1">
      <alignment horizontal="center" vertical="center"/>
    </xf>
    <xf numFmtId="0" fontId="23" fillId="19" borderId="61" xfId="0" applyFont="1" applyFill="1" applyBorder="1" applyAlignment="1">
      <alignment vertical="center"/>
    </xf>
    <xf numFmtId="0" fontId="23" fillId="19" borderId="53" xfId="0" applyFont="1" applyFill="1" applyBorder="1" applyAlignment="1">
      <alignment vertical="center"/>
    </xf>
    <xf numFmtId="0" fontId="23" fillId="19" borderId="38" xfId="0" applyFont="1" applyFill="1" applyBorder="1" applyAlignment="1">
      <alignment vertical="center"/>
    </xf>
    <xf numFmtId="0" fontId="23" fillId="19" borderId="38" xfId="0" applyFont="1" applyFill="1" applyBorder="1" applyAlignment="1">
      <alignment horizontal="center" vertical="center"/>
    </xf>
    <xf numFmtId="1" fontId="23" fillId="19" borderId="13" xfId="0" applyNumberFormat="1" applyFont="1" applyFill="1" applyBorder="1" applyAlignment="1">
      <alignment horizontal="center" vertical="center"/>
    </xf>
    <xf numFmtId="1" fontId="23" fillId="19" borderId="11" xfId="0" applyNumberFormat="1" applyFont="1" applyFill="1" applyBorder="1" applyAlignment="1">
      <alignment horizontal="center" vertical="center"/>
    </xf>
    <xf numFmtId="164" fontId="24" fillId="19" borderId="14" xfId="0" applyNumberFormat="1" applyFont="1" applyFill="1" applyBorder="1" applyAlignment="1">
      <alignment horizontal="center" vertical="center"/>
    </xf>
    <xf numFmtId="164" fontId="24" fillId="19" borderId="17" xfId="0" applyNumberFormat="1" applyFont="1" applyFill="1" applyBorder="1" applyAlignment="1">
      <alignment horizontal="center" vertical="center"/>
    </xf>
    <xf numFmtId="164" fontId="24" fillId="19" borderId="27" xfId="0" applyNumberFormat="1" applyFont="1" applyFill="1" applyBorder="1" applyAlignment="1">
      <alignment horizontal="center" vertical="center"/>
    </xf>
    <xf numFmtId="164" fontId="23" fillId="19" borderId="14" xfId="0" applyNumberFormat="1" applyFont="1" applyFill="1" applyBorder="1" applyAlignment="1">
      <alignment horizontal="center" vertical="center"/>
    </xf>
    <xf numFmtId="164" fontId="23" fillId="19" borderId="12" xfId="0" applyNumberFormat="1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/>
    </xf>
    <xf numFmtId="0" fontId="27" fillId="0" borderId="13" xfId="0" applyFont="1" applyFill="1" applyBorder="1" applyAlignment="1">
      <alignment horizontal="center" vertical="center"/>
    </xf>
    <xf numFmtId="164" fontId="27" fillId="0" borderId="13" xfId="0" applyNumberFormat="1" applyFont="1" applyFill="1" applyBorder="1" applyAlignment="1">
      <alignment horizontal="center" vertical="center"/>
    </xf>
    <xf numFmtId="164" fontId="27" fillId="0" borderId="13" xfId="0" applyNumberFormat="1" applyFont="1" applyBorder="1" applyAlignment="1">
      <alignment horizontal="center" vertical="center"/>
    </xf>
    <xf numFmtId="1" fontId="27" fillId="0" borderId="13" xfId="0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 wrapText="1"/>
    </xf>
    <xf numFmtId="164" fontId="27" fillId="0" borderId="16" xfId="49" applyNumberFormat="1" applyFont="1" applyFill="1" applyBorder="1" applyAlignment="1">
      <alignment horizontal="center" vertical="center"/>
    </xf>
    <xf numFmtId="0" fontId="31" fillId="0" borderId="40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164" fontId="27" fillId="0" borderId="11" xfId="0" applyNumberFormat="1" applyFont="1" applyBorder="1" applyAlignment="1">
      <alignment horizontal="center" vertical="center"/>
    </xf>
    <xf numFmtId="1" fontId="27" fillId="0" borderId="13" xfId="0" applyNumberFormat="1" applyFont="1" applyBorder="1" applyAlignment="1">
      <alignment horizontal="center" vertical="center"/>
    </xf>
    <xf numFmtId="164" fontId="27" fillId="0" borderId="42" xfId="49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left" vertical="center"/>
    </xf>
    <xf numFmtId="1" fontId="27" fillId="0" borderId="11" xfId="0" applyNumberFormat="1" applyFont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1" fontId="35" fillId="0" borderId="0" xfId="0" applyNumberFormat="1" applyFont="1"/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vertical="center" wrapText="1"/>
    </xf>
    <xf numFmtId="164" fontId="15" fillId="0" borderId="10" xfId="0" applyNumberFormat="1" applyFont="1" applyFill="1" applyBorder="1" applyAlignment="1">
      <alignment horizontal="center" vertical="center"/>
    </xf>
    <xf numFmtId="164" fontId="15" fillId="0" borderId="11" xfId="0" applyNumberFormat="1" applyFont="1" applyFill="1" applyBorder="1" applyAlignment="1">
      <alignment horizontal="center" vertical="center"/>
    </xf>
    <xf numFmtId="164" fontId="15" fillId="0" borderId="13" xfId="0" applyNumberFormat="1" applyFont="1" applyFill="1" applyBorder="1" applyAlignment="1">
      <alignment horizontal="center" vertical="center"/>
    </xf>
    <xf numFmtId="164" fontId="15" fillId="0" borderId="22" xfId="0" applyNumberFormat="1" applyFont="1" applyFill="1" applyBorder="1" applyAlignment="1">
      <alignment horizontal="center" vertical="center"/>
    </xf>
    <xf numFmtId="164" fontId="15" fillId="0" borderId="53" xfId="0" applyNumberFormat="1" applyFont="1" applyFill="1" applyBorder="1" applyAlignment="1">
      <alignment horizontal="center" vertical="center"/>
    </xf>
    <xf numFmtId="164" fontId="15" fillId="0" borderId="10" xfId="0" applyNumberFormat="1" applyFont="1" applyBorder="1" applyAlignment="1">
      <alignment horizontal="center" vertical="center"/>
    </xf>
    <xf numFmtId="164" fontId="15" fillId="0" borderId="19" xfId="49" applyNumberFormat="1" applyFont="1" applyFill="1" applyBorder="1" applyAlignment="1">
      <alignment horizontal="center" vertical="center"/>
    </xf>
    <xf numFmtId="164" fontId="15" fillId="0" borderId="42" xfId="49" applyNumberFormat="1" applyFont="1" applyFill="1" applyBorder="1" applyAlignment="1">
      <alignment horizontal="center" vertical="center"/>
    </xf>
    <xf numFmtId="164" fontId="15" fillId="0" borderId="16" xfId="49" applyNumberFormat="1" applyFont="1" applyFill="1" applyBorder="1" applyAlignment="1">
      <alignment horizontal="center" vertical="center"/>
    </xf>
    <xf numFmtId="164" fontId="15" fillId="0" borderId="23" xfId="50" applyNumberFormat="1" applyFont="1" applyFill="1" applyBorder="1" applyAlignment="1">
      <alignment horizontal="center" vertical="center"/>
    </xf>
    <xf numFmtId="164" fontId="15" fillId="0" borderId="59" xfId="50" applyNumberFormat="1" applyFont="1" applyFill="1" applyBorder="1" applyAlignment="1">
      <alignment horizontal="center" vertical="center"/>
    </xf>
    <xf numFmtId="164" fontId="15" fillId="0" borderId="42" xfId="50" applyNumberFormat="1" applyFont="1" applyFill="1" applyBorder="1" applyAlignment="1">
      <alignment horizontal="center" vertical="center"/>
    </xf>
    <xf numFmtId="1" fontId="40" fillId="0" borderId="13" xfId="0" applyNumberFormat="1" applyFont="1" applyBorder="1" applyAlignment="1">
      <alignment horizontal="center"/>
    </xf>
    <xf numFmtId="0" fontId="41" fillId="0" borderId="0" xfId="0" applyFont="1" applyAlignment="1">
      <alignment vertical="center"/>
    </xf>
    <xf numFmtId="0" fontId="22" fillId="0" borderId="17" xfId="0" applyFont="1" applyFill="1" applyBorder="1" applyAlignment="1">
      <alignment vertical="center"/>
    </xf>
    <xf numFmtId="1" fontId="22" fillId="0" borderId="10" xfId="0" applyNumberFormat="1" applyFont="1" applyFill="1" applyBorder="1" applyAlignment="1">
      <alignment horizontal="center" vertical="center"/>
    </xf>
    <xf numFmtId="0" fontId="23" fillId="17" borderId="6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30" fillId="0" borderId="0" xfId="0" applyFont="1"/>
    <xf numFmtId="0" fontId="23" fillId="17" borderId="62" xfId="0" applyFont="1" applyFill="1" applyBorder="1" applyAlignment="1">
      <alignment vertical="center"/>
    </xf>
    <xf numFmtId="0" fontId="23" fillId="17" borderId="61" xfId="0" applyFont="1" applyFill="1" applyBorder="1" applyAlignment="1">
      <alignment vertical="center"/>
    </xf>
    <xf numFmtId="0" fontId="23" fillId="17" borderId="61" xfId="0" applyFont="1" applyFill="1" applyBorder="1" applyAlignment="1">
      <alignment horizontal="center" vertical="center"/>
    </xf>
    <xf numFmtId="0" fontId="23" fillId="19" borderId="63" xfId="0" applyFont="1" applyFill="1" applyBorder="1" applyAlignment="1">
      <alignment vertical="center" textRotation="255"/>
    </xf>
    <xf numFmtId="0" fontId="23" fillId="19" borderId="52" xfId="0" applyFont="1" applyFill="1" applyBorder="1" applyAlignment="1">
      <alignment horizontal="left" vertical="center"/>
    </xf>
    <xf numFmtId="164" fontId="22" fillId="19" borderId="35" xfId="0" applyNumberFormat="1" applyFont="1" applyFill="1" applyBorder="1" applyAlignment="1">
      <alignment horizontal="center" vertical="center"/>
    </xf>
    <xf numFmtId="164" fontId="22" fillId="19" borderId="64" xfId="0" applyNumberFormat="1" applyFont="1" applyFill="1" applyBorder="1" applyAlignment="1">
      <alignment horizontal="center" vertical="center"/>
    </xf>
    <xf numFmtId="164" fontId="22" fillId="19" borderId="27" xfId="0" applyNumberFormat="1" applyFont="1" applyFill="1" applyBorder="1" applyAlignment="1">
      <alignment horizontal="center" vertical="center"/>
    </xf>
    <xf numFmtId="164" fontId="22" fillId="19" borderId="26" xfId="0" applyNumberFormat="1" applyFont="1" applyFill="1" applyBorder="1" applyAlignment="1">
      <alignment horizontal="center" vertical="center"/>
    </xf>
    <xf numFmtId="164" fontId="22" fillId="19" borderId="49" xfId="0" applyNumberFormat="1" applyFont="1" applyFill="1" applyBorder="1" applyAlignment="1">
      <alignment horizontal="center" vertical="center"/>
    </xf>
    <xf numFmtId="0" fontId="23" fillId="19" borderId="0" xfId="0" applyFont="1" applyFill="1" applyBorder="1" applyAlignment="1">
      <alignment vertical="center" textRotation="255"/>
    </xf>
    <xf numFmtId="0" fontId="23" fillId="19" borderId="0" xfId="0" applyFont="1" applyFill="1" applyBorder="1" applyAlignment="1">
      <alignment horizontal="left" vertical="center"/>
    </xf>
    <xf numFmtId="0" fontId="23" fillId="19" borderId="54" xfId="0" applyFont="1" applyFill="1" applyBorder="1" applyAlignment="1">
      <alignment horizontal="center" vertical="center"/>
    </xf>
    <xf numFmtId="164" fontId="22" fillId="19" borderId="0" xfId="0" applyNumberFormat="1" applyFont="1" applyFill="1" applyBorder="1" applyAlignment="1">
      <alignment horizontal="center" vertical="center"/>
    </xf>
    <xf numFmtId="164" fontId="22" fillId="19" borderId="52" xfId="0" applyNumberFormat="1" applyFont="1" applyFill="1" applyBorder="1" applyAlignment="1">
      <alignment horizontal="center" vertical="center"/>
    </xf>
    <xf numFmtId="1" fontId="23" fillId="19" borderId="38" xfId="0" applyNumberFormat="1" applyFont="1" applyFill="1" applyBorder="1" applyAlignment="1">
      <alignment horizontal="center" vertical="center"/>
    </xf>
    <xf numFmtId="164" fontId="23" fillId="19" borderId="38" xfId="0" applyNumberFormat="1" applyFont="1" applyFill="1" applyBorder="1" applyAlignment="1">
      <alignment horizontal="center" vertical="center"/>
    </xf>
    <xf numFmtId="0" fontId="23" fillId="19" borderId="49" xfId="0" applyFont="1" applyFill="1" applyBorder="1" applyAlignment="1">
      <alignment vertical="center"/>
    </xf>
    <xf numFmtId="0" fontId="23" fillId="19" borderId="49" xfId="0" applyFont="1" applyFill="1" applyBorder="1" applyAlignment="1">
      <alignment horizontal="center" vertical="center"/>
    </xf>
    <xf numFmtId="164" fontId="23" fillId="19" borderId="26" xfId="0" applyNumberFormat="1" applyFont="1" applyFill="1" applyBorder="1" applyAlignment="1">
      <alignment horizontal="center" vertical="center"/>
    </xf>
    <xf numFmtId="164" fontId="23" fillId="19" borderId="27" xfId="0" applyNumberFormat="1" applyFont="1" applyFill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3" fillId="17" borderId="26" xfId="0" applyFont="1" applyFill="1" applyBorder="1" applyAlignment="1">
      <alignment horizontal="center" vertical="center"/>
    </xf>
    <xf numFmtId="0" fontId="23" fillId="0" borderId="63" xfId="0" applyFont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1" fontId="22" fillId="0" borderId="13" xfId="38" applyNumberFormat="1" applyFont="1" applyFill="1" applyBorder="1" applyAlignment="1">
      <alignment horizontal="center" vertical="center"/>
    </xf>
    <xf numFmtId="164" fontId="22" fillId="0" borderId="13" xfId="38" applyNumberFormat="1" applyFont="1" applyFill="1" applyBorder="1" applyAlignment="1">
      <alignment horizontal="center" vertical="center"/>
    </xf>
    <xf numFmtId="164" fontId="22" fillId="0" borderId="15" xfId="0" applyNumberFormat="1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164" fontId="22" fillId="0" borderId="31" xfId="0" applyNumberFormat="1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47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64" fontId="22" fillId="0" borderId="18" xfId="0" applyNumberFormat="1" applyFont="1" applyFill="1" applyBorder="1" applyAlignment="1">
      <alignment horizontal="center" vertical="center"/>
    </xf>
    <xf numFmtId="1" fontId="22" fillId="0" borderId="10" xfId="38" applyNumberFormat="1" applyFont="1" applyFill="1" applyBorder="1" applyAlignment="1">
      <alignment horizontal="center" vertical="center"/>
    </xf>
    <xf numFmtId="164" fontId="22" fillId="0" borderId="10" xfId="38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/>
    </xf>
    <xf numFmtId="0" fontId="43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43" fillId="24" borderId="10" xfId="0" applyFont="1" applyFill="1" applyBorder="1" applyAlignment="1">
      <alignment horizontal="center"/>
    </xf>
    <xf numFmtId="0" fontId="44" fillId="0" borderId="28" xfId="0" applyFont="1" applyBorder="1" applyAlignment="1">
      <alignment vertical="center" wrapText="1"/>
    </xf>
    <xf numFmtId="0" fontId="44" fillId="0" borderId="25" xfId="0" applyFont="1" applyBorder="1" applyAlignment="1">
      <alignment vertical="center" wrapText="1"/>
    </xf>
    <xf numFmtId="0" fontId="44" fillId="0" borderId="34" xfId="0" applyFont="1" applyBorder="1" applyAlignment="1">
      <alignment vertical="center" wrapText="1"/>
    </xf>
    <xf numFmtId="0" fontId="27" fillId="0" borderId="26" xfId="0" applyFont="1" applyFill="1" applyBorder="1" applyAlignment="1">
      <alignment horizontal="center" vertical="center"/>
    </xf>
    <xf numFmtId="164" fontId="27" fillId="0" borderId="26" xfId="0" applyNumberFormat="1" applyFont="1" applyFill="1" applyBorder="1" applyAlignment="1">
      <alignment horizontal="center" vertical="center"/>
    </xf>
    <xf numFmtId="164" fontId="27" fillId="0" borderId="26" xfId="0" applyNumberFormat="1" applyFont="1" applyBorder="1" applyAlignment="1">
      <alignment horizontal="center" vertical="center"/>
    </xf>
    <xf numFmtId="0" fontId="27" fillId="0" borderId="26" xfId="0" applyFont="1" applyFill="1" applyBorder="1" applyAlignment="1">
      <alignment horizontal="center" vertical="center" wrapText="1"/>
    </xf>
    <xf numFmtId="164" fontId="27" fillId="0" borderId="80" xfId="49" applyNumberFormat="1" applyFont="1" applyFill="1" applyBorder="1" applyAlignment="1">
      <alignment horizontal="center" vertical="center"/>
    </xf>
    <xf numFmtId="0" fontId="27" fillId="0" borderId="39" xfId="0" applyFont="1" applyFill="1" applyBorder="1" applyAlignment="1">
      <alignment horizontal="center" vertical="center"/>
    </xf>
    <xf numFmtId="164" fontId="27" fillId="0" borderId="22" xfId="0" applyNumberFormat="1" applyFont="1" applyBorder="1" applyAlignment="1">
      <alignment horizontal="center" vertical="center"/>
    </xf>
    <xf numFmtId="164" fontId="27" fillId="0" borderId="23" xfId="49" applyNumberFormat="1" applyFont="1" applyFill="1" applyBorder="1" applyAlignment="1">
      <alignment horizontal="center" vertical="center"/>
    </xf>
    <xf numFmtId="164" fontId="22" fillId="0" borderId="45" xfId="38" applyNumberFormat="1" applyFont="1" applyFill="1" applyBorder="1" applyAlignment="1">
      <alignment horizontal="center" vertical="center"/>
    </xf>
    <xf numFmtId="164" fontId="22" fillId="0" borderId="53" xfId="38" applyNumberFormat="1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vertical="center"/>
    </xf>
    <xf numFmtId="0" fontId="22" fillId="0" borderId="34" xfId="0" applyFont="1" applyFill="1" applyBorder="1" applyAlignment="1">
      <alignment vertical="center"/>
    </xf>
    <xf numFmtId="164" fontId="22" fillId="24" borderId="13" xfId="38" applyNumberFormat="1" applyFont="1" applyFill="1" applyBorder="1" applyAlignment="1">
      <alignment horizontal="center" vertical="center"/>
    </xf>
    <xf numFmtId="0" fontId="41" fillId="0" borderId="14" xfId="0" applyFont="1" applyFill="1" applyBorder="1" applyAlignment="1">
      <alignment vertical="center"/>
    </xf>
    <xf numFmtId="0" fontId="41" fillId="0" borderId="13" xfId="0" applyFont="1" applyFill="1" applyBorder="1" applyAlignment="1">
      <alignment horizontal="center" vertical="center"/>
    </xf>
    <xf numFmtId="164" fontId="41" fillId="0" borderId="13" xfId="38" applyNumberFormat="1" applyFont="1" applyFill="1" applyBorder="1" applyAlignment="1">
      <alignment horizontal="center" vertical="center"/>
    </xf>
    <xf numFmtId="164" fontId="41" fillId="0" borderId="15" xfId="0" applyNumberFormat="1" applyFont="1" applyFill="1" applyBorder="1" applyAlignment="1">
      <alignment horizontal="center" vertical="center"/>
    </xf>
    <xf numFmtId="0" fontId="1" fillId="0" borderId="55" xfId="0" applyFont="1" applyBorder="1" applyAlignment="1">
      <alignment vertical="center" wrapText="1"/>
    </xf>
    <xf numFmtId="0" fontId="1" fillId="0" borderId="76" xfId="0" applyFont="1" applyBorder="1" applyAlignment="1">
      <alignment vertical="center" wrapText="1"/>
    </xf>
    <xf numFmtId="0" fontId="45" fillId="0" borderId="55" xfId="0" applyFont="1" applyBorder="1" applyAlignment="1">
      <alignment vertical="center" wrapText="1"/>
    </xf>
    <xf numFmtId="0" fontId="44" fillId="0" borderId="76" xfId="0" applyFont="1" applyBorder="1" applyAlignment="1">
      <alignment vertical="center" wrapText="1"/>
    </xf>
    <xf numFmtId="0" fontId="45" fillId="0" borderId="76" xfId="0" applyFont="1" applyBorder="1" applyAlignment="1">
      <alignment vertical="center" wrapText="1"/>
    </xf>
    <xf numFmtId="164" fontId="22" fillId="0" borderId="17" xfId="0" applyNumberFormat="1" applyFont="1" applyFill="1" applyBorder="1" applyAlignment="1">
      <alignment horizontal="center" vertical="center"/>
    </xf>
    <xf numFmtId="164" fontId="34" fillId="0" borderId="30" xfId="0" applyNumberFormat="1" applyFont="1" applyBorder="1" applyAlignment="1">
      <alignment horizontal="center"/>
    </xf>
    <xf numFmtId="164" fontId="34" fillId="0" borderId="29" xfId="0" applyNumberFormat="1" applyFont="1" applyBorder="1" applyAlignment="1">
      <alignment horizontal="center"/>
    </xf>
    <xf numFmtId="164" fontId="34" fillId="0" borderId="30" xfId="0" applyNumberFormat="1" applyFont="1" applyFill="1" applyBorder="1" applyAlignment="1">
      <alignment horizontal="center"/>
    </xf>
    <xf numFmtId="164" fontId="34" fillId="0" borderId="67" xfId="0" applyNumberFormat="1" applyFont="1" applyFill="1" applyBorder="1" applyAlignment="1">
      <alignment horizontal="center"/>
    </xf>
    <xf numFmtId="164" fontId="34" fillId="0" borderId="12" xfId="0" applyNumberFormat="1" applyFont="1" applyBorder="1" applyAlignment="1">
      <alignment horizontal="center"/>
    </xf>
    <xf numFmtId="164" fontId="34" fillId="0" borderId="35" xfId="0" applyNumberFormat="1" applyFont="1" applyBorder="1" applyAlignment="1">
      <alignment horizontal="center"/>
    </xf>
    <xf numFmtId="164" fontId="34" fillId="0" borderId="67" xfId="0" applyNumberFormat="1" applyFont="1" applyBorder="1" applyAlignment="1">
      <alignment horizontal="center"/>
    </xf>
    <xf numFmtId="164" fontId="34" fillId="0" borderId="12" xfId="0" applyNumberFormat="1" applyFont="1" applyFill="1" applyBorder="1" applyAlignment="1">
      <alignment horizontal="center"/>
    </xf>
    <xf numFmtId="164" fontId="34" fillId="0" borderId="65" xfId="0" applyNumberFormat="1" applyFont="1" applyFill="1" applyBorder="1" applyAlignment="1">
      <alignment horizontal="center"/>
    </xf>
    <xf numFmtId="1" fontId="34" fillId="0" borderId="33" xfId="0" applyNumberFormat="1" applyFont="1" applyBorder="1" applyAlignment="1">
      <alignment horizontal="center"/>
    </xf>
    <xf numFmtId="1" fontId="34" fillId="0" borderId="32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1" fontId="34" fillId="0" borderId="66" xfId="0" applyNumberFormat="1" applyFont="1" applyBorder="1" applyAlignment="1">
      <alignment horizontal="center"/>
    </xf>
    <xf numFmtId="164" fontId="34" fillId="0" borderId="65" xfId="0" applyNumberFormat="1" applyFont="1" applyBorder="1" applyAlignment="1">
      <alignment horizontal="center"/>
    </xf>
    <xf numFmtId="164" fontId="34" fillId="0" borderId="17" xfId="0" applyNumberFormat="1" applyFont="1" applyBorder="1" applyAlignment="1">
      <alignment horizontal="center"/>
    </xf>
    <xf numFmtId="164" fontId="34" fillId="0" borderId="60" xfId="0" applyNumberFormat="1" applyFont="1" applyBorder="1" applyAlignment="1">
      <alignment horizontal="center"/>
    </xf>
    <xf numFmtId="164" fontId="34" fillId="0" borderId="31" xfId="0" applyNumberFormat="1" applyFont="1" applyBorder="1" applyAlignment="1">
      <alignment horizontal="center"/>
    </xf>
    <xf numFmtId="164" fontId="34" fillId="0" borderId="13" xfId="0" applyNumberFormat="1" applyFont="1" applyBorder="1" applyAlignment="1">
      <alignment horizontal="center"/>
    </xf>
    <xf numFmtId="0" fontId="34" fillId="20" borderId="39" xfId="0" applyFont="1" applyFill="1" applyBorder="1" applyAlignment="1">
      <alignment horizontal="center"/>
    </xf>
    <xf numFmtId="0" fontId="34" fillId="20" borderId="22" xfId="0" applyFont="1" applyFill="1" applyBorder="1" applyAlignment="1">
      <alignment horizontal="center"/>
    </xf>
    <xf numFmtId="0" fontId="34" fillId="20" borderId="23" xfId="0" applyFont="1" applyFill="1" applyBorder="1" applyAlignment="1">
      <alignment horizontal="center"/>
    </xf>
    <xf numFmtId="164" fontId="34" fillId="0" borderId="10" xfId="0" applyNumberFormat="1" applyFont="1" applyBorder="1" applyAlignment="1">
      <alignment horizontal="center"/>
    </xf>
    <xf numFmtId="164" fontId="34" fillId="0" borderId="19" xfId="0" applyNumberFormat="1" applyFont="1" applyBorder="1" applyAlignment="1">
      <alignment horizontal="center"/>
    </xf>
    <xf numFmtId="0" fontId="34" fillId="20" borderId="38" xfId="0" applyFont="1" applyFill="1" applyBorder="1" applyAlignment="1">
      <alignment horizontal="center"/>
    </xf>
    <xf numFmtId="0" fontId="34" fillId="20" borderId="68" xfId="0" applyFont="1" applyFill="1" applyBorder="1" applyAlignment="1">
      <alignment horizontal="center"/>
    </xf>
    <xf numFmtId="164" fontId="34" fillId="0" borderId="16" xfId="0" applyNumberFormat="1" applyFont="1" applyBorder="1" applyAlignment="1">
      <alignment horizontal="center"/>
    </xf>
    <xf numFmtId="164" fontId="34" fillId="0" borderId="11" xfId="0" applyNumberFormat="1" applyFont="1" applyBorder="1" applyAlignment="1">
      <alignment horizontal="center"/>
    </xf>
    <xf numFmtId="164" fontId="34" fillId="0" borderId="42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164" fontId="25" fillId="19" borderId="61" xfId="0" applyNumberFormat="1" applyFont="1" applyFill="1" applyBorder="1" applyAlignment="1">
      <alignment horizontal="center" vertical="center"/>
    </xf>
    <xf numFmtId="164" fontId="25" fillId="19" borderId="53" xfId="0" applyNumberFormat="1" applyFont="1" applyFill="1" applyBorder="1" applyAlignment="1">
      <alignment horizontal="center" vertical="center"/>
    </xf>
    <xf numFmtId="164" fontId="25" fillId="19" borderId="38" xfId="0" applyNumberFormat="1" applyFont="1" applyFill="1" applyBorder="1" applyAlignment="1">
      <alignment horizontal="center" vertical="center"/>
    </xf>
    <xf numFmtId="0" fontId="23" fillId="17" borderId="69" xfId="0" applyFont="1" applyFill="1" applyBorder="1" applyAlignment="1">
      <alignment horizontal="center" vertical="center"/>
    </xf>
    <xf numFmtId="0" fontId="23" fillId="17" borderId="67" xfId="0" applyFont="1" applyFill="1" applyBorder="1" applyAlignment="1">
      <alignment horizontal="center" vertical="center"/>
    </xf>
    <xf numFmtId="0" fontId="23" fillId="18" borderId="69" xfId="0" applyFont="1" applyFill="1" applyBorder="1" applyAlignment="1">
      <alignment horizontal="center" vertical="center"/>
    </xf>
    <xf numFmtId="0" fontId="23" fillId="18" borderId="51" xfId="0" applyFont="1" applyFill="1" applyBorder="1" applyAlignment="1">
      <alignment horizontal="center" vertical="center"/>
    </xf>
    <xf numFmtId="0" fontId="23" fillId="18" borderId="67" xfId="0" applyFont="1" applyFill="1" applyBorder="1" applyAlignment="1">
      <alignment horizontal="center" vertical="center"/>
    </xf>
    <xf numFmtId="0" fontId="23" fillId="18" borderId="30" xfId="0" applyFont="1" applyFill="1" applyBorder="1" applyAlignment="1">
      <alignment horizontal="center" vertical="center"/>
    </xf>
    <xf numFmtId="0" fontId="23" fillId="21" borderId="69" xfId="0" applyFont="1" applyFill="1" applyBorder="1" applyAlignment="1">
      <alignment horizontal="center" vertical="center"/>
    </xf>
    <xf numFmtId="0" fontId="23" fillId="21" borderId="67" xfId="0" applyFont="1" applyFill="1" applyBorder="1" applyAlignment="1">
      <alignment horizontal="center" vertical="center"/>
    </xf>
    <xf numFmtId="0" fontId="23" fillId="18" borderId="29" xfId="0" applyFont="1" applyFill="1" applyBorder="1" applyAlignment="1">
      <alignment horizontal="center" vertical="center"/>
    </xf>
    <xf numFmtId="0" fontId="39" fillId="19" borderId="74" xfId="0" applyFont="1" applyFill="1" applyBorder="1" applyAlignment="1">
      <alignment vertical="center" textRotation="255"/>
    </xf>
    <xf numFmtId="0" fontId="39" fillId="19" borderId="75" xfId="0" applyFont="1" applyFill="1" applyBorder="1" applyAlignment="1">
      <alignment vertical="center" textRotation="255"/>
    </xf>
    <xf numFmtId="0" fontId="39" fillId="19" borderId="76" xfId="0" applyFont="1" applyFill="1" applyBorder="1" applyAlignment="1">
      <alignment vertical="center" textRotation="255"/>
    </xf>
    <xf numFmtId="1" fontId="23" fillId="19" borderId="70" xfId="49" applyNumberFormat="1" applyFont="1" applyFill="1" applyBorder="1" applyAlignment="1" applyProtection="1">
      <alignment horizontal="center" vertical="center"/>
      <protection locked="0"/>
    </xf>
    <xf numFmtId="1" fontId="23" fillId="19" borderId="71" xfId="49" applyNumberFormat="1" applyFont="1" applyFill="1" applyBorder="1" applyAlignment="1" applyProtection="1">
      <alignment horizontal="center" vertical="center"/>
      <protection locked="0"/>
    </xf>
    <xf numFmtId="1" fontId="23" fillId="19" borderId="54" xfId="49" applyNumberFormat="1" applyFont="1" applyFill="1" applyBorder="1" applyAlignment="1" applyProtection="1">
      <alignment horizontal="center" vertical="center"/>
      <protection locked="0"/>
    </xf>
    <xf numFmtId="1" fontId="23" fillId="19" borderId="52" xfId="49" applyNumberFormat="1" applyFont="1" applyFill="1" applyBorder="1" applyAlignment="1" applyProtection="1">
      <alignment horizontal="center" vertical="center"/>
      <protection locked="0"/>
    </xf>
    <xf numFmtId="1" fontId="23" fillId="19" borderId="72" xfId="49" applyNumberFormat="1" applyFont="1" applyFill="1" applyBorder="1" applyAlignment="1" applyProtection="1">
      <alignment horizontal="center" vertical="center"/>
      <protection locked="0"/>
    </xf>
    <xf numFmtId="1" fontId="23" fillId="19" borderId="73" xfId="49" applyNumberFormat="1" applyFont="1" applyFill="1" applyBorder="1" applyAlignment="1" applyProtection="1">
      <alignment horizontal="center" vertical="center"/>
      <protection locked="0"/>
    </xf>
    <xf numFmtId="0" fontId="23" fillId="19" borderId="74" xfId="0" applyFont="1" applyFill="1" applyBorder="1" applyAlignment="1">
      <alignment vertical="center" textRotation="255"/>
    </xf>
    <xf numFmtId="0" fontId="23" fillId="19" borderId="75" xfId="0" applyFont="1" applyFill="1" applyBorder="1" applyAlignment="1">
      <alignment vertical="center" textRotation="255"/>
    </xf>
    <xf numFmtId="0" fontId="23" fillId="19" borderId="76" xfId="0" applyFont="1" applyFill="1" applyBorder="1" applyAlignment="1">
      <alignment vertical="center" textRotation="255"/>
    </xf>
    <xf numFmtId="0" fontId="31" fillId="0" borderId="79" xfId="0" applyFont="1" applyBorder="1" applyAlignment="1">
      <alignment horizontal="left" vertical="center"/>
    </xf>
    <xf numFmtId="0" fontId="31" fillId="0" borderId="50" xfId="0" applyFont="1" applyBorder="1" applyAlignment="1">
      <alignment horizontal="left" vertical="center"/>
    </xf>
    <xf numFmtId="0" fontId="31" fillId="0" borderId="69" xfId="0" applyFont="1" applyBorder="1" applyAlignment="1">
      <alignment horizontal="left" vertical="center"/>
    </xf>
    <xf numFmtId="0" fontId="31" fillId="0" borderId="51" xfId="0" applyFont="1" applyBorder="1" applyAlignment="1">
      <alignment horizontal="left" vertical="center"/>
    </xf>
    <xf numFmtId="1" fontId="27" fillId="21" borderId="11" xfId="0" applyNumberFormat="1" applyFont="1" applyFill="1" applyBorder="1" applyAlignment="1">
      <alignment horizontal="center" vertical="center" wrapText="1"/>
    </xf>
    <xf numFmtId="0" fontId="27" fillId="21" borderId="42" xfId="0" applyFont="1" applyFill="1" applyBorder="1" applyAlignment="1">
      <alignment horizontal="center" vertical="center" wrapText="1"/>
    </xf>
    <xf numFmtId="1" fontId="27" fillId="23" borderId="11" xfId="0" applyNumberFormat="1" applyFont="1" applyFill="1" applyBorder="1" applyAlignment="1">
      <alignment horizontal="center" vertical="center" wrapText="1"/>
    </xf>
    <xf numFmtId="0" fontId="27" fillId="23" borderId="11" xfId="0" applyFont="1" applyFill="1" applyBorder="1" applyAlignment="1">
      <alignment horizontal="center" vertical="center" wrapText="1"/>
    </xf>
    <xf numFmtId="0" fontId="31" fillId="23" borderId="22" xfId="0" applyFont="1" applyFill="1" applyBorder="1" applyAlignment="1">
      <alignment horizontal="center" vertical="center"/>
    </xf>
    <xf numFmtId="0" fontId="27" fillId="23" borderId="10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0" fillId="0" borderId="47" xfId="0" applyFont="1" applyBorder="1" applyAlignment="1">
      <alignment horizontal="center" vertical="center"/>
    </xf>
    <xf numFmtId="0" fontId="27" fillId="21" borderId="10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/>
    </xf>
    <xf numFmtId="0" fontId="31" fillId="21" borderId="23" xfId="0" applyFont="1" applyFill="1" applyBorder="1" applyAlignment="1">
      <alignment horizontal="center" vertical="center"/>
    </xf>
    <xf numFmtId="0" fontId="27" fillId="21" borderId="19" xfId="0" applyFont="1" applyFill="1" applyBorder="1" applyAlignment="1">
      <alignment horizontal="center" vertical="center" wrapText="1"/>
    </xf>
    <xf numFmtId="0" fontId="27" fillId="21" borderId="19" xfId="0" quotePrefix="1" applyFont="1" applyFill="1" applyBorder="1" applyAlignment="1">
      <alignment horizontal="center" vertical="center" wrapText="1"/>
    </xf>
    <xf numFmtId="0" fontId="31" fillId="23" borderId="10" xfId="0" applyFont="1" applyFill="1" applyBorder="1" applyAlignment="1">
      <alignment horizontal="center" vertical="center"/>
    </xf>
    <xf numFmtId="0" fontId="31" fillId="0" borderId="0" xfId="0" applyFont="1" applyFill="1" applyAlignment="1" applyProtection="1">
      <alignment horizontal="center" vertical="center"/>
      <protection hidden="1"/>
    </xf>
    <xf numFmtId="0" fontId="31" fillId="23" borderId="39" xfId="0" applyFont="1" applyFill="1" applyBorder="1" applyAlignment="1">
      <alignment horizontal="center" vertical="center"/>
    </xf>
    <xf numFmtId="0" fontId="31" fillId="0" borderId="77" xfId="0" applyFont="1" applyBorder="1" applyAlignment="1">
      <alignment horizontal="left" vertical="center"/>
    </xf>
    <xf numFmtId="0" fontId="31" fillId="0" borderId="48" xfId="0" applyFont="1" applyBorder="1" applyAlignment="1">
      <alignment horizontal="left" vertical="center"/>
    </xf>
    <xf numFmtId="0" fontId="31" fillId="0" borderId="78" xfId="0" applyFont="1" applyBorder="1" applyAlignment="1">
      <alignment horizontal="left" vertical="center"/>
    </xf>
    <xf numFmtId="0" fontId="31" fillId="23" borderId="40" xfId="0" applyFont="1" applyFill="1" applyBorder="1" applyAlignment="1">
      <alignment horizontal="center" vertical="center" wrapText="1"/>
    </xf>
    <xf numFmtId="0" fontId="31" fillId="23" borderId="11" xfId="0" applyFont="1" applyFill="1" applyBorder="1" applyAlignment="1">
      <alignment horizontal="center" vertical="center" wrapText="1"/>
    </xf>
    <xf numFmtId="0" fontId="31" fillId="23" borderId="18" xfId="0" applyFont="1" applyFill="1" applyBorder="1" applyAlignment="1">
      <alignment horizontal="center" vertical="center" wrapText="1"/>
    </xf>
    <xf numFmtId="0" fontId="31" fillId="23" borderId="10" xfId="0" applyFont="1" applyFill="1" applyBorder="1" applyAlignment="1">
      <alignment horizontal="center" vertical="center" wrapText="1"/>
    </xf>
    <xf numFmtId="0" fontId="23" fillId="17" borderId="17" xfId="0" applyFont="1" applyFill="1" applyBorder="1" applyAlignment="1">
      <alignment horizontal="center" vertical="center"/>
    </xf>
    <xf numFmtId="0" fontId="23" fillId="17" borderId="3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22" borderId="28" xfId="0" applyFont="1" applyFill="1" applyBorder="1" applyAlignment="1">
      <alignment horizontal="center" vertical="center"/>
    </xf>
    <xf numFmtId="0" fontId="23" fillId="22" borderId="25" xfId="0" applyFont="1" applyFill="1" applyBorder="1" applyAlignment="1">
      <alignment horizontal="center" vertical="center"/>
    </xf>
    <xf numFmtId="0" fontId="23" fillId="22" borderId="34" xfId="0" applyFont="1" applyFill="1" applyBorder="1" applyAlignment="1">
      <alignment horizontal="center" vertical="center"/>
    </xf>
    <xf numFmtId="0" fontId="23" fillId="17" borderId="74" xfId="0" applyFont="1" applyFill="1" applyBorder="1" applyAlignment="1">
      <alignment horizontal="center" vertical="center"/>
    </xf>
    <xf numFmtId="0" fontId="23" fillId="17" borderId="75" xfId="0" applyFont="1" applyFill="1" applyBorder="1" applyAlignment="1">
      <alignment horizontal="center" vertical="center"/>
    </xf>
    <xf numFmtId="0" fontId="23" fillId="17" borderId="76" xfId="0" applyFont="1" applyFill="1" applyBorder="1" applyAlignment="1">
      <alignment horizontal="center" vertical="center"/>
    </xf>
    <xf numFmtId="0" fontId="23" fillId="17" borderId="10" xfId="0" applyFont="1" applyFill="1" applyBorder="1" applyAlignment="1">
      <alignment horizontal="center" vertical="center"/>
    </xf>
    <xf numFmtId="0" fontId="23" fillId="17" borderId="77" xfId="0" applyFont="1" applyFill="1" applyBorder="1" applyAlignment="1">
      <alignment horizontal="center" vertical="center"/>
    </xf>
    <xf numFmtId="0" fontId="23" fillId="17" borderId="60" xfId="0" applyFont="1" applyFill="1" applyBorder="1" applyAlignment="1">
      <alignment horizontal="center" vertical="center"/>
    </xf>
    <xf numFmtId="1" fontId="22" fillId="0" borderId="0" xfId="0" applyNumberFormat="1" applyFont="1" applyAlignment="1">
      <alignment vertical="center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uro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_P6_results_CA1" xfId="40"/>
    <cellStyle name="Normal 3" xfId="41"/>
    <cellStyle name="Normal 4" xfId="42"/>
    <cellStyle name="Note" xfId="43" builtinId="10" customBuiltin="1"/>
    <cellStyle name="Note 2" xfId="44"/>
    <cellStyle name="Note 3" xfId="45"/>
    <cellStyle name="Note 3 2" xfId="46"/>
    <cellStyle name="Note 4" xfId="47"/>
    <cellStyle name="Output" xfId="48" builtinId="21" customBuiltin="1"/>
    <cellStyle name="Percent" xfId="49" builtinId="5"/>
    <cellStyle name="Percent 2" xfId="50"/>
    <cellStyle name="Percent 2 2" xfId="51"/>
    <cellStyle name="Percent 2 2 2" xfId="52"/>
    <cellStyle name="Percent 2 3" xfId="53"/>
    <cellStyle name="Percent 3" xfId="54"/>
    <cellStyle name="Percent 4" xfId="55"/>
    <cellStyle name="Percent 4 2" xfId="56"/>
    <cellStyle name="Percent 5" xfId="57"/>
    <cellStyle name="Title" xfId="58" builtinId="15" customBuiltin="1"/>
    <cellStyle name="Total" xfId="59" builtinId="25" customBuiltin="1"/>
    <cellStyle name="Warning Text" xfId="60" builtinId="11" customBuiltin="1"/>
  </cellStyles>
  <dxfs count="9">
    <dxf>
      <fill>
        <patternFill>
          <bgColor rgb="FFFFFF00"/>
        </patternFill>
      </fill>
    </dxf>
    <dxf>
      <fill>
        <patternFill>
          <bgColor indexed="13"/>
        </patternFill>
      </fill>
    </dxf>
    <dxf>
      <fill>
        <patternFill>
          <bgColor indexed="49"/>
        </patternFill>
      </fill>
    </dxf>
    <dxf>
      <fill>
        <patternFill>
          <bgColor indexed="29"/>
        </patternFill>
      </fill>
    </dxf>
    <dxf>
      <fill>
        <patternFill>
          <bgColor indexed="4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40"/>
        </patternFill>
      </fill>
    </dxf>
    <dxf>
      <fill>
        <patternFill>
          <bgColor indexed="40"/>
        </patternFill>
      </fill>
    </dxf>
    <dxf>
      <fill>
        <patternFill>
          <bgColor indexed="4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0</xdr:row>
          <xdr:rowOff>0</xdr:rowOff>
        </xdr:from>
        <xdr:to>
          <xdr:col>6</xdr:col>
          <xdr:colOff>333375</xdr:colOff>
          <xdr:row>0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76200</xdr:rowOff>
        </xdr:from>
        <xdr:to>
          <xdr:col>0</xdr:col>
          <xdr:colOff>523875</xdr:colOff>
          <xdr:row>2</xdr:row>
          <xdr:rowOff>142875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</xdr:colOff>
          <xdr:row>21</xdr:row>
          <xdr:rowOff>76200</xdr:rowOff>
        </xdr:from>
        <xdr:to>
          <xdr:col>0</xdr:col>
          <xdr:colOff>504825</xdr:colOff>
          <xdr:row>23</xdr:row>
          <xdr:rowOff>142875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42</xdr:row>
          <xdr:rowOff>38100</xdr:rowOff>
        </xdr:from>
        <xdr:to>
          <xdr:col>0</xdr:col>
          <xdr:colOff>504825</xdr:colOff>
          <xdr:row>44</xdr:row>
          <xdr:rowOff>95250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361950</xdr:colOff>
          <xdr:row>1</xdr:row>
          <xdr:rowOff>95250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19050</xdr:rowOff>
        </xdr:from>
        <xdr:to>
          <xdr:col>1</xdr:col>
          <xdr:colOff>9525</xdr:colOff>
          <xdr:row>1</xdr:row>
          <xdr:rowOff>104775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1</xdr:col>
          <xdr:colOff>0</xdr:colOff>
          <xdr:row>1</xdr:row>
          <xdr:rowOff>104775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19050</xdr:rowOff>
        </xdr:from>
        <xdr:to>
          <xdr:col>1</xdr:col>
          <xdr:colOff>9525</xdr:colOff>
          <xdr:row>1</xdr:row>
          <xdr:rowOff>95250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361950</xdr:colOff>
          <xdr:row>1</xdr:row>
          <xdr:rowOff>95250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9525</xdr:rowOff>
        </xdr:from>
        <xdr:to>
          <xdr:col>1</xdr:col>
          <xdr:colOff>38100</xdr:colOff>
          <xdr:row>1</xdr:row>
          <xdr:rowOff>104775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1</xdr:col>
          <xdr:colOff>19050</xdr:colOff>
          <xdr:row>1</xdr:row>
          <xdr:rowOff>114300</xdr:rowOff>
        </xdr:to>
        <xdr:sp macro="" textlink="">
          <xdr:nvSpPr>
            <xdr:cNvPr id="18434" name="Object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1</xdr:col>
          <xdr:colOff>38100</xdr:colOff>
          <xdr:row>1</xdr:row>
          <xdr:rowOff>114300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1</xdr:col>
          <xdr:colOff>19050</xdr:colOff>
          <xdr:row>1</xdr:row>
          <xdr:rowOff>114300</xdr:rowOff>
        </xdr:to>
        <xdr:sp macro="" textlink="">
          <xdr:nvSpPr>
            <xdr:cNvPr id="19458" name="Object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28575</xdr:rowOff>
        </xdr:from>
        <xdr:to>
          <xdr:col>1</xdr:col>
          <xdr:colOff>9525</xdr:colOff>
          <xdr:row>1</xdr:row>
          <xdr:rowOff>114300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1</xdr:col>
          <xdr:colOff>0</xdr:colOff>
          <xdr:row>1</xdr:row>
          <xdr:rowOff>104775</xdr:rowOff>
        </xdr:to>
        <xdr:sp macro="" textlink="">
          <xdr:nvSpPr>
            <xdr:cNvPr id="20482" name="Object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19050</xdr:rowOff>
        </xdr:from>
        <xdr:to>
          <xdr:col>1</xdr:col>
          <xdr:colOff>19050</xdr:colOff>
          <xdr:row>1</xdr:row>
          <xdr:rowOff>114300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1</xdr:col>
          <xdr:colOff>19050</xdr:colOff>
          <xdr:row>1</xdr:row>
          <xdr:rowOff>114300</xdr:rowOff>
        </xdr:to>
        <xdr:sp macro="" textlink="">
          <xdr:nvSpPr>
            <xdr:cNvPr id="21506" name="Object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28575</xdr:rowOff>
        </xdr:from>
        <xdr:to>
          <xdr:col>1</xdr:col>
          <xdr:colOff>180975</xdr:colOff>
          <xdr:row>2</xdr:row>
          <xdr:rowOff>28575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28575</xdr:rowOff>
        </xdr:from>
        <xdr:to>
          <xdr:col>1</xdr:col>
          <xdr:colOff>161925</xdr:colOff>
          <xdr:row>2</xdr:row>
          <xdr:rowOff>28575</xdr:rowOff>
        </xdr:to>
        <xdr:sp macro="" textlink="">
          <xdr:nvSpPr>
            <xdr:cNvPr id="22530" name="Object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18</xdr:row>
          <xdr:rowOff>28575</xdr:rowOff>
        </xdr:from>
        <xdr:to>
          <xdr:col>1</xdr:col>
          <xdr:colOff>276225</xdr:colOff>
          <xdr:row>18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0</xdr:row>
          <xdr:rowOff>57150</xdr:rowOff>
        </xdr:from>
        <xdr:to>
          <xdr:col>0</xdr:col>
          <xdr:colOff>466725</xdr:colOff>
          <xdr:row>1</xdr:row>
          <xdr:rowOff>57150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16</xdr:row>
          <xdr:rowOff>85725</xdr:rowOff>
        </xdr:from>
        <xdr:to>
          <xdr:col>1</xdr:col>
          <xdr:colOff>209550</xdr:colOff>
          <xdr:row>16</xdr:row>
          <xdr:rowOff>85725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57150</xdr:rowOff>
        </xdr:from>
        <xdr:to>
          <xdr:col>0</xdr:col>
          <xdr:colOff>419100</xdr:colOff>
          <xdr:row>1</xdr:row>
          <xdr:rowOff>19050</xdr:rowOff>
        </xdr:to>
        <xdr:sp macro="" textlink="">
          <xdr:nvSpPr>
            <xdr:cNvPr id="23554" name="Object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24</xdr:row>
          <xdr:rowOff>57150</xdr:rowOff>
        </xdr:from>
        <xdr:to>
          <xdr:col>1</xdr:col>
          <xdr:colOff>200025</xdr:colOff>
          <xdr:row>24</xdr:row>
          <xdr:rowOff>57150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66675</xdr:rowOff>
        </xdr:from>
        <xdr:to>
          <xdr:col>0</xdr:col>
          <xdr:colOff>409575</xdr:colOff>
          <xdr:row>1</xdr:row>
          <xdr:rowOff>28575</xdr:rowOff>
        </xdr:to>
        <xdr:sp macro="" textlink="">
          <xdr:nvSpPr>
            <xdr:cNvPr id="24578" name="Object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30</xdr:row>
          <xdr:rowOff>19050</xdr:rowOff>
        </xdr:from>
        <xdr:to>
          <xdr:col>1</xdr:col>
          <xdr:colOff>228600</xdr:colOff>
          <xdr:row>30</xdr:row>
          <xdr:rowOff>19050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428625</xdr:colOff>
          <xdr:row>1</xdr:row>
          <xdr:rowOff>9525</xdr:rowOff>
        </xdr:to>
        <xdr:sp macro="" textlink="">
          <xdr:nvSpPr>
            <xdr:cNvPr id="25602" name="Object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1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1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1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oleObject" Target="../embeddings/oleObject1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2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2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oleObject" Target="../embeddings/oleObject2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2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54"/>
  <sheetViews>
    <sheetView zoomScale="110" zoomScaleNormal="110" zoomScaleSheetLayoutView="100" workbookViewId="0">
      <selection activeCell="S12" sqref="S12"/>
    </sheetView>
  </sheetViews>
  <sheetFormatPr defaultRowHeight="12.75"/>
  <cols>
    <col min="1" max="1" width="18.85546875" style="102" customWidth="1"/>
    <col min="2" max="19" width="5.7109375" style="102" customWidth="1"/>
    <col min="20" max="16384" width="9.140625" style="102"/>
  </cols>
  <sheetData>
    <row r="1" spans="1:19" ht="15.75">
      <c r="A1" s="360" t="s">
        <v>0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</row>
    <row r="2" spans="1:19" ht="15.75">
      <c r="A2" s="360" t="str">
        <f ca="1">"P2 1ST COMBINED MATHEMATICS RESULTS " &amp; year!A1</f>
        <v>P2 1ST COMBINED MATHEMATICS RESULTS 2017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</row>
    <row r="3" spans="1:19" ht="13.5" thickBot="1"/>
    <row r="4" spans="1:19" ht="15.75" customHeight="1">
      <c r="A4" s="367" t="s">
        <v>68</v>
      </c>
      <c r="B4" s="368"/>
      <c r="C4" s="368"/>
      <c r="D4" s="368"/>
      <c r="E4" s="368"/>
      <c r="F4" s="368"/>
      <c r="G4" s="368"/>
      <c r="H4" s="368"/>
      <c r="I4" s="368"/>
      <c r="J4" s="368"/>
      <c r="K4" s="368"/>
      <c r="L4" s="368"/>
      <c r="M4" s="368"/>
      <c r="N4" s="368"/>
      <c r="O4" s="368"/>
      <c r="P4" s="368"/>
      <c r="Q4" s="368"/>
      <c r="R4" s="368"/>
      <c r="S4" s="369"/>
    </row>
    <row r="5" spans="1:19" ht="15.75" customHeight="1" thickBot="1">
      <c r="A5" s="103" t="s">
        <v>37</v>
      </c>
      <c r="B5" s="104" t="s">
        <v>69</v>
      </c>
      <c r="C5" s="105" t="s">
        <v>5</v>
      </c>
      <c r="D5" s="104" t="s">
        <v>70</v>
      </c>
      <c r="E5" s="104" t="s">
        <v>5</v>
      </c>
      <c r="F5" s="104" t="s">
        <v>71</v>
      </c>
      <c r="G5" s="104" t="s">
        <v>5</v>
      </c>
      <c r="H5" s="104" t="s">
        <v>72</v>
      </c>
      <c r="I5" s="104" t="s">
        <v>5</v>
      </c>
      <c r="J5" s="104" t="s">
        <v>73</v>
      </c>
      <c r="K5" s="104" t="s">
        <v>5</v>
      </c>
      <c r="L5" s="104" t="s">
        <v>74</v>
      </c>
      <c r="M5" s="104" t="s">
        <v>5</v>
      </c>
      <c r="N5" s="104" t="s">
        <v>75</v>
      </c>
      <c r="O5" s="104" t="s">
        <v>5</v>
      </c>
      <c r="P5" s="104" t="s">
        <v>76</v>
      </c>
      <c r="Q5" s="104" t="s">
        <v>5</v>
      </c>
      <c r="R5" s="372" t="s">
        <v>20</v>
      </c>
      <c r="S5" s="373"/>
    </row>
    <row r="6" spans="1:19" ht="15.75">
      <c r="A6" s="107" t="s">
        <v>11</v>
      </c>
      <c r="B6" s="366">
        <f>'2A'!I6</f>
        <v>79.838709677419331</v>
      </c>
      <c r="C6" s="366"/>
      <c r="D6" s="366">
        <f>'2B'!I6</f>
        <v>85.999999999999986</v>
      </c>
      <c r="E6" s="366"/>
      <c r="F6" s="366">
        <f>'2C'!I6</f>
        <v>86.720430107526852</v>
      </c>
      <c r="G6" s="366"/>
      <c r="H6" s="366">
        <f>'2D'!I6</f>
        <v>83.218390804597689</v>
      </c>
      <c r="I6" s="366"/>
      <c r="J6" s="366">
        <f>'2E'!I6</f>
        <v>83.86904761904762</v>
      </c>
      <c r="K6" s="366"/>
      <c r="L6" s="366">
        <f>'2F'!I6</f>
        <v>81.777777777777771</v>
      </c>
      <c r="M6" s="366"/>
      <c r="N6" s="366">
        <f>'2G'!I6</f>
        <v>76.494252873563241</v>
      </c>
      <c r="O6" s="366"/>
      <c r="P6" s="366">
        <f>'2H'!I6</f>
        <v>85.2777777777778</v>
      </c>
      <c r="Q6" s="366"/>
      <c r="R6" s="366">
        <f>Summary!G7</f>
        <v>82.92016806722684</v>
      </c>
      <c r="S6" s="374"/>
    </row>
    <row r="7" spans="1:19" ht="15.75">
      <c r="A7" s="108" t="s">
        <v>12</v>
      </c>
      <c r="B7" s="370">
        <f>'2A'!I7</f>
        <v>88.333333333333329</v>
      </c>
      <c r="C7" s="370"/>
      <c r="D7" s="370">
        <f>'2B'!I7</f>
        <v>94.166666666666657</v>
      </c>
      <c r="E7" s="370"/>
      <c r="F7" s="370">
        <f>'2C'!I7</f>
        <v>93.333333333333329</v>
      </c>
      <c r="G7" s="370"/>
      <c r="H7" s="370">
        <f>'2D'!I7</f>
        <v>91.666666666666657</v>
      </c>
      <c r="I7" s="370"/>
      <c r="J7" s="370">
        <f>'2E'!I7</f>
        <v>86.666666666666671</v>
      </c>
      <c r="K7" s="370"/>
      <c r="L7" s="370">
        <f>'2F'!I7</f>
        <v>87.5</v>
      </c>
      <c r="M7" s="370"/>
      <c r="N7" s="370">
        <f>'2G'!I7</f>
        <v>76.666666666666671</v>
      </c>
      <c r="O7" s="370"/>
      <c r="P7" s="370">
        <f>'2H'!I7</f>
        <v>90</v>
      </c>
      <c r="Q7" s="370"/>
      <c r="R7" s="370">
        <f>Summary!G8</f>
        <v>90</v>
      </c>
      <c r="S7" s="371"/>
    </row>
    <row r="8" spans="1:19" ht="16.5" thickBot="1">
      <c r="A8" s="109" t="s">
        <v>38</v>
      </c>
      <c r="B8" s="375">
        <f>'2A'!I8</f>
        <v>20.601853096827117</v>
      </c>
      <c r="C8" s="375"/>
      <c r="D8" s="375">
        <f>'2B'!I8</f>
        <v>21.489015281715002</v>
      </c>
      <c r="E8" s="375"/>
      <c r="F8" s="375">
        <f>'2C'!I8</f>
        <v>13.93458778480993</v>
      </c>
      <c r="G8" s="375"/>
      <c r="H8" s="375">
        <f>'2D'!I8</f>
        <v>18.040668375039612</v>
      </c>
      <c r="I8" s="375"/>
      <c r="J8" s="375">
        <f>'2E'!I8</f>
        <v>13.02510984193828</v>
      </c>
      <c r="K8" s="375"/>
      <c r="L8" s="375">
        <f>'2F'!I8</f>
        <v>17.669461693645708</v>
      </c>
      <c r="M8" s="375"/>
      <c r="N8" s="375">
        <f>'2G'!I8</f>
        <v>19.996861954900151</v>
      </c>
      <c r="O8" s="375"/>
      <c r="P8" s="375">
        <f>'2H'!I8</f>
        <v>15.593703224279706</v>
      </c>
      <c r="Q8" s="375"/>
      <c r="R8" s="375">
        <f>Summary!G9</f>
        <v>18.133863708678369</v>
      </c>
      <c r="S8" s="376"/>
    </row>
    <row r="9" spans="1:19" ht="15.75">
      <c r="A9" s="107" t="s">
        <v>21</v>
      </c>
      <c r="B9" s="110">
        <f>'2A'!I9</f>
        <v>18</v>
      </c>
      <c r="C9" s="111">
        <f>B9/B13*100</f>
        <v>58.064516129032263</v>
      </c>
      <c r="D9" s="110">
        <f>'2B'!I9</f>
        <v>24</v>
      </c>
      <c r="E9" s="111">
        <f>D9/D13*100</f>
        <v>80</v>
      </c>
      <c r="F9" s="110">
        <f>'2C'!I9</f>
        <v>22</v>
      </c>
      <c r="G9" s="111">
        <f>F9/F13*100</f>
        <v>70.967741935483872</v>
      </c>
      <c r="H9" s="110">
        <f>'2D'!I9</f>
        <v>20</v>
      </c>
      <c r="I9" s="111">
        <f>H9/H13*100</f>
        <v>68.965517241379317</v>
      </c>
      <c r="J9" s="110">
        <f>'2E'!I9</f>
        <v>18</v>
      </c>
      <c r="K9" s="111">
        <f>J9/J13*100</f>
        <v>64.285714285714292</v>
      </c>
      <c r="L9" s="110">
        <f>'2F'!I9</f>
        <v>17</v>
      </c>
      <c r="M9" s="111">
        <f>L9/L13*100</f>
        <v>56.666666666666664</v>
      </c>
      <c r="N9" s="110">
        <f>'2G'!I9</f>
        <v>13</v>
      </c>
      <c r="O9" s="111">
        <f>N9/N13*100</f>
        <v>44.827586206896555</v>
      </c>
      <c r="P9" s="110">
        <f>'2H'!I9</f>
        <v>19</v>
      </c>
      <c r="Q9" s="111">
        <f>P9/P13*100</f>
        <v>63.333333333333329</v>
      </c>
      <c r="R9" s="110">
        <f>B9+D9+F9+H9+J9+L9+N9+P9</f>
        <v>151</v>
      </c>
      <c r="S9" s="112">
        <f>R9/R13*100</f>
        <v>63.445378151260499</v>
      </c>
    </row>
    <row r="10" spans="1:19" ht="15.75">
      <c r="A10" s="108" t="s">
        <v>22</v>
      </c>
      <c r="B10" s="110">
        <f>'2A'!I10</f>
        <v>5</v>
      </c>
      <c r="C10" s="114">
        <f>B10/B13*100</f>
        <v>16.129032258064516</v>
      </c>
      <c r="D10" s="113">
        <f>'2B'!I10</f>
        <v>2</v>
      </c>
      <c r="E10" s="114">
        <f>D10/D13*100</f>
        <v>6.666666666666667</v>
      </c>
      <c r="F10" s="113">
        <f>'2C'!I10</f>
        <v>5</v>
      </c>
      <c r="G10" s="114">
        <f>F10/F13*100</f>
        <v>16.129032258064516</v>
      </c>
      <c r="H10" s="113">
        <f>'2D'!I10</f>
        <v>3</v>
      </c>
      <c r="I10" s="114">
        <f>H10/H13*100</f>
        <v>10.344827586206897</v>
      </c>
      <c r="J10" s="113">
        <f>'2E'!I10</f>
        <v>6</v>
      </c>
      <c r="K10" s="114">
        <f>J10/J13*100</f>
        <v>21.428571428571427</v>
      </c>
      <c r="L10" s="113">
        <f>'2F'!I10</f>
        <v>8</v>
      </c>
      <c r="M10" s="114">
        <f>L10/L13*100</f>
        <v>26.666666666666668</v>
      </c>
      <c r="N10" s="113">
        <f>'2G'!I10</f>
        <v>9</v>
      </c>
      <c r="O10" s="114">
        <f>N10/N13*100</f>
        <v>31.03448275862069</v>
      </c>
      <c r="P10" s="113">
        <f>'2H'!I10</f>
        <v>9</v>
      </c>
      <c r="Q10" s="114">
        <f>P10/P13*100</f>
        <v>30</v>
      </c>
      <c r="R10" s="113">
        <f>B10+D10+F10+H10+J10+L10+N10+P10</f>
        <v>47</v>
      </c>
      <c r="S10" s="115">
        <f>R10/R13*100</f>
        <v>19.747899159663866</v>
      </c>
    </row>
    <row r="11" spans="1:19" ht="15.75">
      <c r="A11" s="108" t="s">
        <v>23</v>
      </c>
      <c r="B11" s="110">
        <f>'2A'!I11</f>
        <v>4</v>
      </c>
      <c r="C11" s="114">
        <f>B11/B13*100</f>
        <v>12.903225806451612</v>
      </c>
      <c r="D11" s="113">
        <f>'2B'!I11</f>
        <v>0</v>
      </c>
      <c r="E11" s="114">
        <f>D11/D13*100</f>
        <v>0</v>
      </c>
      <c r="F11" s="113">
        <f>'2C'!I11</f>
        <v>3</v>
      </c>
      <c r="G11" s="114">
        <f>F11/F13*100</f>
        <v>9.67741935483871</v>
      </c>
      <c r="H11" s="113">
        <f>'2D'!I11</f>
        <v>3</v>
      </c>
      <c r="I11" s="114">
        <f>H11/H13*100</f>
        <v>10.344827586206897</v>
      </c>
      <c r="J11" s="113">
        <f>'2E'!I11</f>
        <v>4</v>
      </c>
      <c r="K11" s="114">
        <f>J11/J13*100</f>
        <v>14.285714285714285</v>
      </c>
      <c r="L11" s="113">
        <f>'2F'!I11</f>
        <v>2</v>
      </c>
      <c r="M11" s="114">
        <f>L11/L13*100</f>
        <v>6.666666666666667</v>
      </c>
      <c r="N11" s="113">
        <f>'2G'!I11</f>
        <v>4</v>
      </c>
      <c r="O11" s="114">
        <f>N11/N13*100</f>
        <v>13.793103448275861</v>
      </c>
      <c r="P11" s="113">
        <f>'2H'!I11</f>
        <v>1</v>
      </c>
      <c r="Q11" s="114">
        <f>P11/P13*100</f>
        <v>3.3333333333333335</v>
      </c>
      <c r="R11" s="113">
        <f>B11+D11+F11+H11+J11+L11+N11+P11</f>
        <v>21</v>
      </c>
      <c r="S11" s="115">
        <f>R11/R13*100</f>
        <v>8.8235294117647065</v>
      </c>
    </row>
    <row r="12" spans="1:19" ht="16.5" thickBot="1">
      <c r="A12" s="117" t="s">
        <v>24</v>
      </c>
      <c r="B12" s="269">
        <f>'2A'!I12</f>
        <v>4</v>
      </c>
      <c r="C12" s="119">
        <f>B12/B13*100</f>
        <v>12.903225806451612</v>
      </c>
      <c r="D12" s="118">
        <f>'2B'!I12</f>
        <v>4</v>
      </c>
      <c r="E12" s="119">
        <f>D12/D13*100</f>
        <v>13.333333333333334</v>
      </c>
      <c r="F12" s="118">
        <f>'2C'!I12</f>
        <v>1</v>
      </c>
      <c r="G12" s="119">
        <f>F12/F13*100</f>
        <v>3.225806451612903</v>
      </c>
      <c r="H12" s="118">
        <f>'2D'!I12</f>
        <v>3</v>
      </c>
      <c r="I12" s="119">
        <f>H12/H13*100</f>
        <v>10.344827586206897</v>
      </c>
      <c r="J12" s="118">
        <f>'2E'!I12</f>
        <v>0</v>
      </c>
      <c r="K12" s="119">
        <f>J12/J13*100</f>
        <v>0</v>
      </c>
      <c r="L12" s="118">
        <f>'2F'!I12</f>
        <v>3</v>
      </c>
      <c r="M12" s="119">
        <f>L12/L13*100</f>
        <v>10</v>
      </c>
      <c r="N12" s="118">
        <f>'2G'!I12</f>
        <v>3</v>
      </c>
      <c r="O12" s="119">
        <f>N12/N13*100</f>
        <v>10.344827586206897</v>
      </c>
      <c r="P12" s="118">
        <f>'2H'!I12</f>
        <v>1</v>
      </c>
      <c r="Q12" s="119">
        <f>P12/P13*100</f>
        <v>3.3333333333333335</v>
      </c>
      <c r="R12" s="118">
        <f>B12+D12+F12+H12+J12+L12+N12+P12</f>
        <v>19</v>
      </c>
      <c r="S12" s="120">
        <f>R12/R13*100</f>
        <v>7.9831932773109235</v>
      </c>
    </row>
    <row r="13" spans="1:19" ht="16.5" thickBot="1">
      <c r="A13" s="121" t="s">
        <v>14</v>
      </c>
      <c r="B13" s="358">
        <f>SUM(B9:B12)</f>
        <v>31</v>
      </c>
      <c r="C13" s="359"/>
      <c r="D13" s="358">
        <f>SUM(D9:D12)</f>
        <v>30</v>
      </c>
      <c r="E13" s="359"/>
      <c r="F13" s="358">
        <f>SUM(F9:F12)</f>
        <v>31</v>
      </c>
      <c r="G13" s="359"/>
      <c r="H13" s="358">
        <f>SUM(H9:H12)</f>
        <v>29</v>
      </c>
      <c r="I13" s="359"/>
      <c r="J13" s="358">
        <f>SUM(J9:J12)</f>
        <v>28</v>
      </c>
      <c r="K13" s="359"/>
      <c r="L13" s="358">
        <f>SUM(L9:L12)</f>
        <v>30</v>
      </c>
      <c r="M13" s="359"/>
      <c r="N13" s="358">
        <f>SUM(N9:N12)</f>
        <v>29</v>
      </c>
      <c r="O13" s="359"/>
      <c r="P13" s="358">
        <f>SUM(P9:P12)</f>
        <v>30</v>
      </c>
      <c r="Q13" s="359"/>
      <c r="R13" s="358">
        <f>SUM(R9:R12)</f>
        <v>238</v>
      </c>
      <c r="S13" s="361"/>
    </row>
    <row r="14" spans="1:19" ht="15.75">
      <c r="A14" s="107" t="s">
        <v>30</v>
      </c>
      <c r="B14" s="126">
        <f>SUM(B9:B11)</f>
        <v>27</v>
      </c>
      <c r="C14" s="111">
        <f>B14/B13*100</f>
        <v>87.096774193548384</v>
      </c>
      <c r="D14" s="126">
        <f>SUM(D9:D11)</f>
        <v>26</v>
      </c>
      <c r="E14" s="111">
        <f>D14/D13*100</f>
        <v>86.666666666666671</v>
      </c>
      <c r="F14" s="126">
        <f>SUM(F9:F11)</f>
        <v>30</v>
      </c>
      <c r="G14" s="111">
        <f>F14/F13*100</f>
        <v>96.774193548387103</v>
      </c>
      <c r="H14" s="126">
        <f>SUM(H9:H11)</f>
        <v>26</v>
      </c>
      <c r="I14" s="111">
        <f>H14/H13*100</f>
        <v>89.65517241379311</v>
      </c>
      <c r="J14" s="126">
        <f>SUM(J9:J11)</f>
        <v>28</v>
      </c>
      <c r="K14" s="111">
        <f>J14/J13*100</f>
        <v>100</v>
      </c>
      <c r="L14" s="126">
        <f>SUM(L9:L11)</f>
        <v>27</v>
      </c>
      <c r="M14" s="111">
        <f>L14/L13*100</f>
        <v>90</v>
      </c>
      <c r="N14" s="110">
        <f>SUM(N9:N11)</f>
        <v>26</v>
      </c>
      <c r="O14" s="111">
        <f>N14/N13*100</f>
        <v>89.65517241379311</v>
      </c>
      <c r="P14" s="126">
        <f>SUM(P9:P11)</f>
        <v>29</v>
      </c>
      <c r="Q14" s="111">
        <f>P14/P13*100</f>
        <v>96.666666666666671</v>
      </c>
      <c r="R14" s="110">
        <f>B14+D14+F14+H14+J14+L14+P14+N14</f>
        <v>219</v>
      </c>
      <c r="S14" s="112">
        <f>R14/R13*100</f>
        <v>92.016806722689068</v>
      </c>
    </row>
    <row r="15" spans="1:19" ht="15.75">
      <c r="A15" s="129" t="s">
        <v>39</v>
      </c>
      <c r="B15" s="130">
        <f>B9</f>
        <v>18</v>
      </c>
      <c r="C15" s="131">
        <f>B15/B13*100</f>
        <v>58.064516129032263</v>
      </c>
      <c r="D15" s="130">
        <f>D9</f>
        <v>24</v>
      </c>
      <c r="E15" s="131">
        <f>D15/D13*100</f>
        <v>80</v>
      </c>
      <c r="F15" s="130">
        <f>F9</f>
        <v>22</v>
      </c>
      <c r="G15" s="131">
        <f>F15/F13*100</f>
        <v>70.967741935483872</v>
      </c>
      <c r="H15" s="130">
        <f>H9</f>
        <v>20</v>
      </c>
      <c r="I15" s="131">
        <f>H15/H13*100</f>
        <v>68.965517241379317</v>
      </c>
      <c r="J15" s="130">
        <f>J9</f>
        <v>18</v>
      </c>
      <c r="K15" s="131">
        <f>J15/J13*100</f>
        <v>64.285714285714292</v>
      </c>
      <c r="L15" s="130">
        <f>L9</f>
        <v>17</v>
      </c>
      <c r="M15" s="131">
        <f>L15/L13*100</f>
        <v>56.666666666666664</v>
      </c>
      <c r="N15" s="132">
        <f>N9</f>
        <v>13</v>
      </c>
      <c r="O15" s="131">
        <f>N15/N13*100</f>
        <v>44.827586206896555</v>
      </c>
      <c r="P15" s="130">
        <f>P9</f>
        <v>19</v>
      </c>
      <c r="Q15" s="131">
        <f>P15/P13*100</f>
        <v>63.333333333333329</v>
      </c>
      <c r="R15" s="132">
        <f>B15+D15+F15+H15+J15+L15+P15+N15</f>
        <v>151</v>
      </c>
      <c r="S15" s="133">
        <f>R15/R13*100</f>
        <v>63.445378151260499</v>
      </c>
    </row>
    <row r="16" spans="1:19" ht="16.5" thickBot="1">
      <c r="A16" s="122" t="s">
        <v>40</v>
      </c>
      <c r="B16" s="127">
        <f>B12</f>
        <v>4</v>
      </c>
      <c r="C16" s="124">
        <f>B16/B13*100</f>
        <v>12.903225806451612</v>
      </c>
      <c r="D16" s="127">
        <f>D12</f>
        <v>4</v>
      </c>
      <c r="E16" s="124">
        <f>D16/D13*100</f>
        <v>13.333333333333334</v>
      </c>
      <c r="F16" s="127">
        <f>F12</f>
        <v>1</v>
      </c>
      <c r="G16" s="124">
        <f>F16/F13*100</f>
        <v>3.225806451612903</v>
      </c>
      <c r="H16" s="127">
        <f>H12</f>
        <v>3</v>
      </c>
      <c r="I16" s="124">
        <f>H16/H13*100</f>
        <v>10.344827586206897</v>
      </c>
      <c r="J16" s="127">
        <f>J12</f>
        <v>0</v>
      </c>
      <c r="K16" s="124">
        <f>J16/J13*100</f>
        <v>0</v>
      </c>
      <c r="L16" s="127">
        <f>L12</f>
        <v>3</v>
      </c>
      <c r="M16" s="124">
        <f>L16/L13*100</f>
        <v>10</v>
      </c>
      <c r="N16" s="123">
        <f>N12</f>
        <v>3</v>
      </c>
      <c r="O16" s="124">
        <f>N16/N13*100</f>
        <v>10.344827586206897</v>
      </c>
      <c r="P16" s="127">
        <f>P12</f>
        <v>1</v>
      </c>
      <c r="Q16" s="124">
        <f>P16/P13*100</f>
        <v>3.3333333333333335</v>
      </c>
      <c r="R16" s="123">
        <f>B16+D16+F16+H16+J16+L16+P16+N16</f>
        <v>19</v>
      </c>
      <c r="S16" s="125">
        <f>R16/R13*100</f>
        <v>7.9831932773109235</v>
      </c>
    </row>
    <row r="17" spans="1:19" ht="15.75">
      <c r="A17" s="107" t="s">
        <v>41</v>
      </c>
      <c r="B17" s="349">
        <f>'2A'!I17</f>
        <v>100</v>
      </c>
      <c r="C17" s="350"/>
      <c r="D17" s="349">
        <f>'2B'!I17</f>
        <v>100</v>
      </c>
      <c r="E17" s="350"/>
      <c r="F17" s="349">
        <f>'2C'!I17</f>
        <v>100</v>
      </c>
      <c r="G17" s="350"/>
      <c r="H17" s="349">
        <f>'2D'!I17</f>
        <v>100</v>
      </c>
      <c r="I17" s="350"/>
      <c r="J17" s="349">
        <f>'2E'!I17</f>
        <v>98.333333333333329</v>
      </c>
      <c r="K17" s="350"/>
      <c r="L17" s="349">
        <f>'2F'!I17</f>
        <v>100</v>
      </c>
      <c r="M17" s="350"/>
      <c r="N17" s="349">
        <f>'2G'!I17</f>
        <v>100</v>
      </c>
      <c r="O17" s="350"/>
      <c r="P17" s="349">
        <f>'2H'!I17</f>
        <v>100</v>
      </c>
      <c r="Q17" s="350"/>
      <c r="R17" s="351">
        <f>Summary!G18</f>
        <v>100</v>
      </c>
      <c r="S17" s="352"/>
    </row>
    <row r="18" spans="1:19" ht="16.5" thickBot="1">
      <c r="A18" s="116" t="s">
        <v>42</v>
      </c>
      <c r="B18" s="353">
        <f>'2A'!I18</f>
        <v>28.333333333333332</v>
      </c>
      <c r="C18" s="354"/>
      <c r="D18" s="353">
        <f>'2B'!I18</f>
        <v>20</v>
      </c>
      <c r="E18" s="354"/>
      <c r="F18" s="353">
        <f>'2C'!I18</f>
        <v>45</v>
      </c>
      <c r="G18" s="354"/>
      <c r="H18" s="353">
        <f>'2D'!I18</f>
        <v>40</v>
      </c>
      <c r="I18" s="354"/>
      <c r="J18" s="353">
        <f>'2E'!I18</f>
        <v>55.000000000000007</v>
      </c>
      <c r="K18" s="354"/>
      <c r="L18" s="353">
        <f>'2F'!I18</f>
        <v>35</v>
      </c>
      <c r="M18" s="354"/>
      <c r="N18" s="353">
        <f>'2G'!I18</f>
        <v>11.666666666666666</v>
      </c>
      <c r="O18" s="354"/>
      <c r="P18" s="353">
        <f>'2H'!I18</f>
        <v>20</v>
      </c>
      <c r="Q18" s="354"/>
      <c r="R18" s="356">
        <f>Summary!G19</f>
        <v>11.666666666666666</v>
      </c>
      <c r="S18" s="357"/>
    </row>
    <row r="19" spans="1:19" ht="15.75">
      <c r="A19" s="360" t="s">
        <v>0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</row>
    <row r="20" spans="1:19" ht="15.75">
      <c r="A20" s="360" t="str">
        <f ca="1">"P2 SA 2 MATHEMATICS RESULTS " &amp; year!A1</f>
        <v>P2 SA 2 MATHEMATICS RESULTS 2017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</row>
    <row r="21" spans="1:19" ht="13.5" thickBot="1"/>
    <row r="22" spans="1:19" ht="15.75" customHeight="1">
      <c r="A22" s="367" t="s">
        <v>68</v>
      </c>
      <c r="B22" s="368"/>
      <c r="C22" s="368"/>
      <c r="D22" s="368"/>
      <c r="E22" s="368"/>
      <c r="F22" s="368"/>
      <c r="G22" s="368"/>
      <c r="H22" s="368"/>
      <c r="I22" s="368"/>
      <c r="J22" s="368"/>
      <c r="K22" s="368"/>
      <c r="L22" s="368"/>
      <c r="M22" s="368"/>
      <c r="N22" s="368"/>
      <c r="O22" s="368"/>
      <c r="P22" s="368"/>
      <c r="Q22" s="368"/>
      <c r="R22" s="368"/>
      <c r="S22" s="369"/>
    </row>
    <row r="23" spans="1:19" s="128" customFormat="1" ht="15.75" customHeight="1" thickBot="1">
      <c r="A23" s="103" t="s">
        <v>37</v>
      </c>
      <c r="B23" s="104" t="s">
        <v>69</v>
      </c>
      <c r="C23" s="105" t="s">
        <v>5</v>
      </c>
      <c r="D23" s="104" t="s">
        <v>70</v>
      </c>
      <c r="E23" s="104" t="s">
        <v>5</v>
      </c>
      <c r="F23" s="104" t="s">
        <v>71</v>
      </c>
      <c r="G23" s="104" t="s">
        <v>5</v>
      </c>
      <c r="H23" s="104" t="s">
        <v>72</v>
      </c>
      <c r="I23" s="104" t="s">
        <v>5</v>
      </c>
      <c r="J23" s="104" t="s">
        <v>73</v>
      </c>
      <c r="K23" s="104" t="s">
        <v>5</v>
      </c>
      <c r="L23" s="104" t="s">
        <v>74</v>
      </c>
      <c r="M23" s="104" t="s">
        <v>5</v>
      </c>
      <c r="N23" s="104" t="s">
        <v>75</v>
      </c>
      <c r="O23" s="104" t="s">
        <v>5</v>
      </c>
      <c r="P23" s="104" t="s">
        <v>76</v>
      </c>
      <c r="Q23" s="104" t="s">
        <v>5</v>
      </c>
      <c r="R23" s="372" t="s">
        <v>20</v>
      </c>
      <c r="S23" s="373"/>
    </row>
    <row r="24" spans="1:19" s="128" customFormat="1" ht="15.75">
      <c r="A24" s="106" t="s">
        <v>11</v>
      </c>
      <c r="B24" s="349">
        <f>'2A'!Q6</f>
        <v>83.65517241379311</v>
      </c>
      <c r="C24" s="350"/>
      <c r="D24" s="349">
        <f>'2B'!Q6</f>
        <v>82</v>
      </c>
      <c r="E24" s="350"/>
      <c r="F24" s="349">
        <f>'2C'!Q6</f>
        <v>79.483870967741936</v>
      </c>
      <c r="G24" s="350"/>
      <c r="H24" s="349">
        <f>'2D'!Q6</f>
        <v>77.58620689655173</v>
      </c>
      <c r="I24" s="350"/>
      <c r="J24" s="349">
        <f>'2E'!Q6</f>
        <v>80.689655172413794</v>
      </c>
      <c r="K24" s="350"/>
      <c r="L24" s="349">
        <f>'2F'!Q6</f>
        <v>75.379310344827587</v>
      </c>
      <c r="M24" s="350"/>
      <c r="N24" s="349">
        <f>'2G'!Q6</f>
        <v>72.275862068965523</v>
      </c>
      <c r="O24" s="350"/>
      <c r="P24" s="349">
        <f>'2H'!Q6</f>
        <v>81.266666666666666</v>
      </c>
      <c r="Q24" s="350"/>
      <c r="R24" s="349">
        <f>Summary!I7</f>
        <v>79.067796610169495</v>
      </c>
      <c r="S24" s="355"/>
    </row>
    <row r="25" spans="1:19" ht="15.75">
      <c r="A25" s="108" t="s">
        <v>12</v>
      </c>
      <c r="B25" s="363">
        <f>'2A'!Q7</f>
        <v>90</v>
      </c>
      <c r="C25" s="365"/>
      <c r="D25" s="363">
        <f>'2B'!Q7</f>
        <v>90</v>
      </c>
      <c r="E25" s="365"/>
      <c r="F25" s="363">
        <f>'2C'!Q7</f>
        <v>90</v>
      </c>
      <c r="G25" s="365"/>
      <c r="H25" s="363">
        <f>'2D'!Q7</f>
        <v>84</v>
      </c>
      <c r="I25" s="365"/>
      <c r="J25" s="363">
        <f>'2E'!Q7</f>
        <v>90</v>
      </c>
      <c r="K25" s="365"/>
      <c r="L25" s="363">
        <f>'2F'!Q7</f>
        <v>80</v>
      </c>
      <c r="M25" s="365"/>
      <c r="N25" s="363">
        <f>'2G'!Q7</f>
        <v>76</v>
      </c>
      <c r="O25" s="365"/>
      <c r="P25" s="363">
        <f>'2H'!Q7</f>
        <v>87</v>
      </c>
      <c r="Q25" s="365"/>
      <c r="R25" s="363">
        <f>Summary!I8</f>
        <v>86</v>
      </c>
      <c r="S25" s="364"/>
    </row>
    <row r="26" spans="1:19" ht="16.5" thickBot="1">
      <c r="A26" s="109" t="s">
        <v>38</v>
      </c>
      <c r="B26" s="353">
        <f>'2A'!Q8</f>
        <v>16.856955715809313</v>
      </c>
      <c r="C26" s="354"/>
      <c r="D26" s="353">
        <f>'2B'!Q8</f>
        <v>20.591260281974002</v>
      </c>
      <c r="E26" s="354"/>
      <c r="F26" s="353">
        <f>'2C'!Q8</f>
        <v>19.746573353601306</v>
      </c>
      <c r="G26" s="354"/>
      <c r="H26" s="353">
        <f>'2D'!Q8</f>
        <v>19.164473672125922</v>
      </c>
      <c r="I26" s="354"/>
      <c r="J26" s="353">
        <f>'2E'!Q8</f>
        <v>19.463676954027701</v>
      </c>
      <c r="K26" s="354"/>
      <c r="L26" s="353">
        <f>'2F'!Q8</f>
        <v>20.288290818892605</v>
      </c>
      <c r="M26" s="354"/>
      <c r="N26" s="353">
        <f>'2G'!Q8</f>
        <v>19.388757054512446</v>
      </c>
      <c r="O26" s="354"/>
      <c r="P26" s="353">
        <f>'2H'!Q8</f>
        <v>17.884692399429806</v>
      </c>
      <c r="Q26" s="354"/>
      <c r="R26" s="353">
        <f>Summary!I9</f>
        <v>19.571028876751143</v>
      </c>
      <c r="S26" s="362"/>
    </row>
    <row r="27" spans="1:19" ht="15.75">
      <c r="A27" s="107" t="s">
        <v>21</v>
      </c>
      <c r="B27" s="110">
        <f>'2A'!Q9</f>
        <v>18</v>
      </c>
      <c r="C27" s="111">
        <f>B27/B31*100</f>
        <v>62.068965517241381</v>
      </c>
      <c r="D27" s="110">
        <f>'2B'!Q9</f>
        <v>20</v>
      </c>
      <c r="E27" s="111">
        <f>D27/D31*100</f>
        <v>66.666666666666657</v>
      </c>
      <c r="F27" s="110">
        <f>'2C'!Q9</f>
        <v>17</v>
      </c>
      <c r="G27" s="111">
        <f>F27/F31*100</f>
        <v>54.838709677419352</v>
      </c>
      <c r="H27" s="110">
        <f>'2D'!Q9</f>
        <v>14</v>
      </c>
      <c r="I27" s="111">
        <f>H27/H31*100</f>
        <v>48.275862068965516</v>
      </c>
      <c r="J27" s="110">
        <f>'2E'!Q9</f>
        <v>17</v>
      </c>
      <c r="K27" s="111">
        <f>J27/J31*100</f>
        <v>58.620689655172406</v>
      </c>
      <c r="L27" s="110">
        <f>'2F'!Q9</f>
        <v>12</v>
      </c>
      <c r="M27" s="111">
        <f>L27/L31*100</f>
        <v>41.379310344827587</v>
      </c>
      <c r="N27" s="110">
        <f>'2G'!Q9</f>
        <v>10</v>
      </c>
      <c r="O27" s="111">
        <f>N27/N31*100</f>
        <v>34.482758620689658</v>
      </c>
      <c r="P27" s="110">
        <f>'2H'!Q9</f>
        <v>17</v>
      </c>
      <c r="Q27" s="111">
        <f>P27/P31*100</f>
        <v>56.666666666666664</v>
      </c>
      <c r="R27" s="110">
        <f>B27+D27+F27+H27+J27+L27+N27+P27</f>
        <v>125</v>
      </c>
      <c r="S27" s="112">
        <f>R27/R31*100</f>
        <v>52.96610169491526</v>
      </c>
    </row>
    <row r="28" spans="1:19" ht="15.75">
      <c r="A28" s="108" t="s">
        <v>22</v>
      </c>
      <c r="B28" s="113">
        <f>'2A'!Q10</f>
        <v>6</v>
      </c>
      <c r="C28" s="114">
        <f>B28/B31*100</f>
        <v>20.689655172413794</v>
      </c>
      <c r="D28" s="113">
        <f>'2B'!Q10</f>
        <v>5</v>
      </c>
      <c r="E28" s="114">
        <f>D28/D31*100</f>
        <v>16.666666666666664</v>
      </c>
      <c r="F28" s="113">
        <f>'2C'!Q10</f>
        <v>6</v>
      </c>
      <c r="G28" s="114">
        <f>F28/F31*100</f>
        <v>19.35483870967742</v>
      </c>
      <c r="H28" s="113">
        <f>'2D'!Q10</f>
        <v>8</v>
      </c>
      <c r="I28" s="114">
        <f>H28/H31*100</f>
        <v>27.586206896551722</v>
      </c>
      <c r="J28" s="113">
        <f>'2E'!Q10</f>
        <v>4</v>
      </c>
      <c r="K28" s="114">
        <f>J28/J31*100</f>
        <v>13.793103448275861</v>
      </c>
      <c r="L28" s="113">
        <f>'2F'!Q10</f>
        <v>8</v>
      </c>
      <c r="M28" s="114">
        <f>L28/L31*100</f>
        <v>27.586206896551722</v>
      </c>
      <c r="N28" s="113">
        <f>'2G'!Q10</f>
        <v>9</v>
      </c>
      <c r="O28" s="114">
        <f>N28/N31*100</f>
        <v>31.03448275862069</v>
      </c>
      <c r="P28" s="113">
        <f>'2H'!Q10</f>
        <v>8</v>
      </c>
      <c r="Q28" s="114">
        <f>P28/P31*100</f>
        <v>26.666666666666668</v>
      </c>
      <c r="R28" s="113">
        <f>B28+D28+F28+H28+J28+L28+N28+P28</f>
        <v>54</v>
      </c>
      <c r="S28" s="115">
        <f>R28/R31*100</f>
        <v>22.881355932203391</v>
      </c>
    </row>
    <row r="29" spans="1:19" ht="15.75">
      <c r="A29" s="108" t="s">
        <v>23</v>
      </c>
      <c r="B29" s="113">
        <f>'2A'!Q11</f>
        <v>2</v>
      </c>
      <c r="C29" s="114">
        <f>B29/B31*100</f>
        <v>6.8965517241379306</v>
      </c>
      <c r="D29" s="113">
        <f>'2B'!Q11</f>
        <v>2</v>
      </c>
      <c r="E29" s="114">
        <f>D29/D31*100</f>
        <v>6.666666666666667</v>
      </c>
      <c r="F29" s="113">
        <f>'2C'!Q11</f>
        <v>6</v>
      </c>
      <c r="G29" s="114">
        <f>F29/F31*100</f>
        <v>19.35483870967742</v>
      </c>
      <c r="H29" s="113">
        <f>'2D'!Q11</f>
        <v>3</v>
      </c>
      <c r="I29" s="114">
        <f>H29/H31*100</f>
        <v>10.344827586206897</v>
      </c>
      <c r="J29" s="113">
        <f>'2E'!Q11</f>
        <v>4</v>
      </c>
      <c r="K29" s="114">
        <f>J29/J31*100</f>
        <v>13.793103448275861</v>
      </c>
      <c r="L29" s="113">
        <f>'2F'!Q11</f>
        <v>5</v>
      </c>
      <c r="M29" s="114">
        <f>L29/L31*100</f>
        <v>17.241379310344829</v>
      </c>
      <c r="N29" s="113">
        <f>'2G'!Q11</f>
        <v>6</v>
      </c>
      <c r="O29" s="114">
        <f>N29/N31*100</f>
        <v>20.689655172413794</v>
      </c>
      <c r="P29" s="113">
        <f>'2H'!Q11</f>
        <v>4</v>
      </c>
      <c r="Q29" s="114">
        <f>P29/P31*100</f>
        <v>13.333333333333334</v>
      </c>
      <c r="R29" s="113">
        <f>B29+D29+F29+H29+J29+L29+N29+P29</f>
        <v>32</v>
      </c>
      <c r="S29" s="115">
        <f>R29/R31*100</f>
        <v>13.559322033898304</v>
      </c>
    </row>
    <row r="30" spans="1:19" ht="16.5" thickBot="1">
      <c r="A30" s="117" t="s">
        <v>24</v>
      </c>
      <c r="B30" s="118">
        <f>'2A'!Q12</f>
        <v>3</v>
      </c>
      <c r="C30" s="119">
        <f>B30/B31*100</f>
        <v>10.344827586206897</v>
      </c>
      <c r="D30" s="118">
        <f>'2B'!Q12</f>
        <v>3</v>
      </c>
      <c r="E30" s="119">
        <f>D30/D31*100</f>
        <v>10</v>
      </c>
      <c r="F30" s="118">
        <f>'2C'!Q12</f>
        <v>2</v>
      </c>
      <c r="G30" s="119">
        <f>F30/F31*100</f>
        <v>6.4516129032258061</v>
      </c>
      <c r="H30" s="118">
        <f>'2D'!Q12</f>
        <v>4</v>
      </c>
      <c r="I30" s="119">
        <f>H30/H31*100</f>
        <v>13.793103448275861</v>
      </c>
      <c r="J30" s="118">
        <f>'2E'!Q12</f>
        <v>4</v>
      </c>
      <c r="K30" s="119">
        <f>J30/J31*100</f>
        <v>13.793103448275861</v>
      </c>
      <c r="L30" s="118">
        <f>'2F'!Q12</f>
        <v>4</v>
      </c>
      <c r="M30" s="119">
        <f>L30/L31*100</f>
        <v>13.793103448275861</v>
      </c>
      <c r="N30" s="118">
        <f>'2G'!Q12</f>
        <v>4</v>
      </c>
      <c r="O30" s="119">
        <f>N30/N31*100</f>
        <v>13.793103448275861</v>
      </c>
      <c r="P30" s="118">
        <f>'2H'!Q12</f>
        <v>1</v>
      </c>
      <c r="Q30" s="119">
        <f>P30/P31*100</f>
        <v>3.3333333333333335</v>
      </c>
      <c r="R30" s="118">
        <f>B30+D30+F30+H30+J30+L30+N30+P30</f>
        <v>25</v>
      </c>
      <c r="S30" s="120">
        <f>R30/R31*100</f>
        <v>10.59322033898305</v>
      </c>
    </row>
    <row r="31" spans="1:19" ht="16.5" thickBot="1">
      <c r="A31" s="121" t="s">
        <v>14</v>
      </c>
      <c r="B31" s="358">
        <f>SUM(B27:B30)</f>
        <v>29</v>
      </c>
      <c r="C31" s="359"/>
      <c r="D31" s="358">
        <f>SUM(D27:D30)</f>
        <v>30</v>
      </c>
      <c r="E31" s="359"/>
      <c r="F31" s="358">
        <f>SUM(F27:F30)</f>
        <v>31</v>
      </c>
      <c r="G31" s="359"/>
      <c r="H31" s="358">
        <f>SUM(H27:H30)</f>
        <v>29</v>
      </c>
      <c r="I31" s="359"/>
      <c r="J31" s="358">
        <f>SUM(J27:J30)</f>
        <v>29</v>
      </c>
      <c r="K31" s="359"/>
      <c r="L31" s="358">
        <f>SUM(L27:L30)</f>
        <v>29</v>
      </c>
      <c r="M31" s="359"/>
      <c r="N31" s="358">
        <f>SUM(N27:N30)</f>
        <v>29</v>
      </c>
      <c r="O31" s="359"/>
      <c r="P31" s="358">
        <f>SUM(P27:P30)</f>
        <v>30</v>
      </c>
      <c r="Q31" s="359"/>
      <c r="R31" s="358">
        <f>SUM(R27:R30)</f>
        <v>236</v>
      </c>
      <c r="S31" s="361"/>
    </row>
    <row r="32" spans="1:19" ht="15.75">
      <c r="A32" s="107" t="s">
        <v>30</v>
      </c>
      <c r="B32" s="126">
        <f>SUM(B27:B29)</f>
        <v>26</v>
      </c>
      <c r="C32" s="111">
        <f>B32/B31*100</f>
        <v>89.65517241379311</v>
      </c>
      <c r="D32" s="126">
        <f>SUM(D27:D29)</f>
        <v>27</v>
      </c>
      <c r="E32" s="111">
        <f>D32/D31*100</f>
        <v>90</v>
      </c>
      <c r="F32" s="126">
        <f>SUM(F27:F29)</f>
        <v>29</v>
      </c>
      <c r="G32" s="111">
        <f>F32/F31*100</f>
        <v>93.548387096774192</v>
      </c>
      <c r="H32" s="126">
        <f>SUM(H27:H29)</f>
        <v>25</v>
      </c>
      <c r="I32" s="111">
        <f>H32/H31*100</f>
        <v>86.206896551724128</v>
      </c>
      <c r="J32" s="126">
        <f>SUM(J27:J29)</f>
        <v>25</v>
      </c>
      <c r="K32" s="111">
        <f>J32/J31*100</f>
        <v>86.206896551724128</v>
      </c>
      <c r="L32" s="126">
        <f>SUM(L27:L29)</f>
        <v>25</v>
      </c>
      <c r="M32" s="111">
        <f>L32/L31*100</f>
        <v>86.206896551724128</v>
      </c>
      <c r="N32" s="110">
        <f>SUM(N27:N29)</f>
        <v>25</v>
      </c>
      <c r="O32" s="111">
        <f>N32/N31*100</f>
        <v>86.206896551724128</v>
      </c>
      <c r="P32" s="126">
        <f>SUM(P27:P29)</f>
        <v>29</v>
      </c>
      <c r="Q32" s="111">
        <f>P32/P31*100</f>
        <v>96.666666666666671</v>
      </c>
      <c r="R32" s="110">
        <f>B32+D32+F32+H32+J32+L32+P32+N32</f>
        <v>211</v>
      </c>
      <c r="S32" s="112">
        <f>R32/R31*100</f>
        <v>89.406779661016941</v>
      </c>
    </row>
    <row r="33" spans="1:19" ht="15.75">
      <c r="A33" s="129" t="s">
        <v>39</v>
      </c>
      <c r="B33" s="130">
        <f>B27</f>
        <v>18</v>
      </c>
      <c r="C33" s="131">
        <f>B33/B31*100</f>
        <v>62.068965517241381</v>
      </c>
      <c r="D33" s="130">
        <f>D27</f>
        <v>20</v>
      </c>
      <c r="E33" s="131">
        <f>D33/D31*100</f>
        <v>66.666666666666657</v>
      </c>
      <c r="F33" s="130">
        <f>F27</f>
        <v>17</v>
      </c>
      <c r="G33" s="131">
        <f>F33/F31*100</f>
        <v>54.838709677419352</v>
      </c>
      <c r="H33" s="130">
        <f>H27</f>
        <v>14</v>
      </c>
      <c r="I33" s="131">
        <f>H33/H31*100</f>
        <v>48.275862068965516</v>
      </c>
      <c r="J33" s="130">
        <f>J27</f>
        <v>17</v>
      </c>
      <c r="K33" s="131">
        <f>J33/J31*100</f>
        <v>58.620689655172406</v>
      </c>
      <c r="L33" s="130">
        <f>L27</f>
        <v>12</v>
      </c>
      <c r="M33" s="131">
        <f>L33/L31*100</f>
        <v>41.379310344827587</v>
      </c>
      <c r="N33" s="132">
        <f>N27</f>
        <v>10</v>
      </c>
      <c r="O33" s="131">
        <f>N33/N31*100</f>
        <v>34.482758620689658</v>
      </c>
      <c r="P33" s="130">
        <f>P27</f>
        <v>17</v>
      </c>
      <c r="Q33" s="131">
        <f>P33/P31*100</f>
        <v>56.666666666666664</v>
      </c>
      <c r="R33" s="132">
        <f>B33+D33+F33+H33+J33+L33+P33+N33</f>
        <v>125</v>
      </c>
      <c r="S33" s="133">
        <f>R33/R31*100</f>
        <v>52.96610169491526</v>
      </c>
    </row>
    <row r="34" spans="1:19" ht="16.5" thickBot="1">
      <c r="A34" s="122" t="s">
        <v>40</v>
      </c>
      <c r="B34" s="127">
        <f>B30</f>
        <v>3</v>
      </c>
      <c r="C34" s="124">
        <f>B34/B31*100</f>
        <v>10.344827586206897</v>
      </c>
      <c r="D34" s="127">
        <f>D30</f>
        <v>3</v>
      </c>
      <c r="E34" s="124">
        <f>D34/D31*100</f>
        <v>10</v>
      </c>
      <c r="F34" s="127">
        <f>F30</f>
        <v>2</v>
      </c>
      <c r="G34" s="124">
        <f>F34/F31*100</f>
        <v>6.4516129032258061</v>
      </c>
      <c r="H34" s="127">
        <f>H30</f>
        <v>4</v>
      </c>
      <c r="I34" s="124">
        <f>H34/H31*100</f>
        <v>13.793103448275861</v>
      </c>
      <c r="J34" s="127">
        <f>J30</f>
        <v>4</v>
      </c>
      <c r="K34" s="124">
        <f>J34/J31*100</f>
        <v>13.793103448275861</v>
      </c>
      <c r="L34" s="127">
        <f>L30</f>
        <v>4</v>
      </c>
      <c r="M34" s="124">
        <f>L34/L31*100</f>
        <v>13.793103448275861</v>
      </c>
      <c r="N34" s="123">
        <f>N30</f>
        <v>4</v>
      </c>
      <c r="O34" s="124">
        <f>N34/N31*100</f>
        <v>13.793103448275861</v>
      </c>
      <c r="P34" s="127">
        <f>P30</f>
        <v>1</v>
      </c>
      <c r="Q34" s="124">
        <f>P34/P31*100</f>
        <v>3.3333333333333335</v>
      </c>
      <c r="R34" s="123">
        <f>B34+D34+F34+H34+J34+L34+P34+N34</f>
        <v>25</v>
      </c>
      <c r="S34" s="125">
        <f>R34/R31*100</f>
        <v>10.59322033898305</v>
      </c>
    </row>
    <row r="35" spans="1:19" ht="15.75">
      <c r="A35" s="107" t="s">
        <v>41</v>
      </c>
      <c r="B35" s="349">
        <f>'2A'!Q17</f>
        <v>100</v>
      </c>
      <c r="C35" s="350"/>
      <c r="D35" s="349">
        <f>'2B'!Q17</f>
        <v>100</v>
      </c>
      <c r="E35" s="350"/>
      <c r="F35" s="349">
        <f>'2C'!Q17</f>
        <v>100</v>
      </c>
      <c r="G35" s="350"/>
      <c r="H35" s="349">
        <f>'2D'!Q17</f>
        <v>100</v>
      </c>
      <c r="I35" s="350"/>
      <c r="J35" s="349">
        <f>'2E'!S17</f>
        <v>100</v>
      </c>
      <c r="K35" s="350"/>
      <c r="L35" s="349">
        <f>'2F'!Q17</f>
        <v>100</v>
      </c>
      <c r="M35" s="350"/>
      <c r="N35" s="349">
        <f>'2G'!Q17</f>
        <v>96</v>
      </c>
      <c r="O35" s="350"/>
      <c r="P35" s="349">
        <f>'2H'!Q17</f>
        <v>100</v>
      </c>
      <c r="Q35" s="350"/>
      <c r="R35" s="351">
        <f>Summary!I18</f>
        <v>100</v>
      </c>
      <c r="S35" s="352"/>
    </row>
    <row r="36" spans="1:19" ht="16.5" thickBot="1">
      <c r="A36" s="116" t="s">
        <v>42</v>
      </c>
      <c r="B36" s="353">
        <f>'2A'!Q18</f>
        <v>40</v>
      </c>
      <c r="C36" s="354"/>
      <c r="D36" s="353">
        <f>'2B'!Q18</f>
        <v>18</v>
      </c>
      <c r="E36" s="354"/>
      <c r="F36" s="353">
        <f>'2C'!Q18</f>
        <v>18</v>
      </c>
      <c r="G36" s="354"/>
      <c r="H36" s="353">
        <f>'2D'!Q18</f>
        <v>28</v>
      </c>
      <c r="I36" s="354"/>
      <c r="J36" s="353">
        <f>'2E'!S18</f>
        <v>42.142857142857146</v>
      </c>
      <c r="K36" s="354"/>
      <c r="L36" s="353">
        <f>'2F'!Q18</f>
        <v>20</v>
      </c>
      <c r="M36" s="354"/>
      <c r="N36" s="353">
        <f>'2G'!Q18</f>
        <v>20</v>
      </c>
      <c r="O36" s="354"/>
      <c r="P36" s="353">
        <f>'2H'!Q18</f>
        <v>12</v>
      </c>
      <c r="Q36" s="354"/>
      <c r="R36" s="356">
        <f>Summary!I19</f>
        <v>12</v>
      </c>
      <c r="S36" s="357"/>
    </row>
    <row r="37" spans="1:19" ht="15.75">
      <c r="A37" s="360" t="s">
        <v>0</v>
      </c>
      <c r="B37" s="360"/>
      <c r="C37" s="360"/>
      <c r="D37" s="360"/>
      <c r="E37" s="360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  <c r="S37" s="360"/>
    </row>
    <row r="38" spans="1:19" ht="15.75">
      <c r="A38" s="360" t="str">
        <f ca="1">"P2 OVERALL MATHEMATICS RESULTS " &amp; year!A1</f>
        <v>P2 OVERALL MATHEMATICS RESULTS 2017</v>
      </c>
      <c r="B38" s="360"/>
      <c r="C38" s="360"/>
      <c r="D38" s="360"/>
      <c r="E38" s="360"/>
      <c r="F38" s="360"/>
      <c r="G38" s="360"/>
      <c r="H38" s="360"/>
      <c r="I38" s="360"/>
      <c r="J38" s="360"/>
      <c r="K38" s="360"/>
      <c r="L38" s="360"/>
      <c r="M38" s="360"/>
      <c r="N38" s="360"/>
      <c r="O38" s="360"/>
      <c r="P38" s="360"/>
      <c r="Q38" s="360"/>
      <c r="R38" s="360"/>
      <c r="S38" s="360"/>
    </row>
    <row r="39" spans="1:19" ht="13.5" thickBot="1"/>
    <row r="40" spans="1:19" ht="15.75">
      <c r="A40" s="367" t="s">
        <v>68</v>
      </c>
      <c r="B40" s="368"/>
      <c r="C40" s="368"/>
      <c r="D40" s="368"/>
      <c r="E40" s="368"/>
      <c r="F40" s="368"/>
      <c r="G40" s="368"/>
      <c r="H40" s="368"/>
      <c r="I40" s="368"/>
      <c r="J40" s="368"/>
      <c r="K40" s="368"/>
      <c r="L40" s="368"/>
      <c r="M40" s="368"/>
      <c r="N40" s="368"/>
      <c r="O40" s="368"/>
      <c r="P40" s="368"/>
      <c r="Q40" s="368"/>
      <c r="R40" s="368"/>
      <c r="S40" s="369"/>
    </row>
    <row r="41" spans="1:19" ht="16.5" thickBot="1">
      <c r="A41" s="103" t="s">
        <v>37</v>
      </c>
      <c r="B41" s="104" t="s">
        <v>69</v>
      </c>
      <c r="C41" s="105" t="s">
        <v>5</v>
      </c>
      <c r="D41" s="104" t="s">
        <v>70</v>
      </c>
      <c r="E41" s="104" t="s">
        <v>5</v>
      </c>
      <c r="F41" s="104" t="s">
        <v>71</v>
      </c>
      <c r="G41" s="104" t="s">
        <v>5</v>
      </c>
      <c r="H41" s="104" t="s">
        <v>72</v>
      </c>
      <c r="I41" s="104" t="s">
        <v>5</v>
      </c>
      <c r="J41" s="104" t="s">
        <v>73</v>
      </c>
      <c r="K41" s="104" t="s">
        <v>5</v>
      </c>
      <c r="L41" s="104" t="s">
        <v>74</v>
      </c>
      <c r="M41" s="104" t="s">
        <v>5</v>
      </c>
      <c r="N41" s="104" t="s">
        <v>75</v>
      </c>
      <c r="O41" s="104" t="s">
        <v>5</v>
      </c>
      <c r="P41" s="104" t="s">
        <v>76</v>
      </c>
      <c r="Q41" s="104" t="s">
        <v>5</v>
      </c>
      <c r="R41" s="372" t="s">
        <v>20</v>
      </c>
      <c r="S41" s="373"/>
    </row>
    <row r="42" spans="1:19" ht="15.75">
      <c r="A42" s="106" t="s">
        <v>11</v>
      </c>
      <c r="B42" s="349">
        <f>'2A'!U6</f>
        <v>81.166666666666657</v>
      </c>
      <c r="C42" s="350"/>
      <c r="D42" s="349">
        <f>'2B'!U6</f>
        <v>83.933333333333337</v>
      </c>
      <c r="E42" s="350"/>
      <c r="F42" s="349">
        <f>'2C'!U6</f>
        <v>83.532258064516128</v>
      </c>
      <c r="G42" s="350"/>
      <c r="H42" s="349">
        <f>'2D'!U6</f>
        <v>80.58620689655173</v>
      </c>
      <c r="I42" s="350"/>
      <c r="J42" s="349">
        <f>'2E'!U6</f>
        <v>82.465517241379317</v>
      </c>
      <c r="K42" s="350"/>
      <c r="L42" s="349">
        <f>'2F'!U6</f>
        <v>78.900000000000006</v>
      </c>
      <c r="M42" s="350"/>
      <c r="N42" s="349">
        <f>'2G'!U6</f>
        <v>75.034482758620683</v>
      </c>
      <c r="O42" s="350"/>
      <c r="P42" s="349">
        <f>'2H'!U6</f>
        <v>83.666666666666671</v>
      </c>
      <c r="Q42" s="350"/>
      <c r="R42" s="349">
        <f>Summary!M7</f>
        <v>81.193165969316581</v>
      </c>
      <c r="S42" s="355"/>
    </row>
    <row r="43" spans="1:19" ht="15.75">
      <c r="A43" s="108" t="s">
        <v>12</v>
      </c>
      <c r="B43" s="363">
        <f>'2A'!U7</f>
        <v>90</v>
      </c>
      <c r="C43" s="365"/>
      <c r="D43" s="363">
        <f>'2B'!U7</f>
        <v>90.75</v>
      </c>
      <c r="E43" s="365"/>
      <c r="F43" s="363">
        <f>'2C'!U7</f>
        <v>90</v>
      </c>
      <c r="G43" s="365"/>
      <c r="H43" s="363">
        <f>'2D'!U7</f>
        <v>89.499999999999986</v>
      </c>
      <c r="I43" s="365"/>
      <c r="J43" s="363">
        <f>'2E'!U7</f>
        <v>87</v>
      </c>
      <c r="K43" s="365"/>
      <c r="L43" s="363">
        <f>'2F'!U7</f>
        <v>84.5</v>
      </c>
      <c r="M43" s="365"/>
      <c r="N43" s="363">
        <f>'2G'!U7</f>
        <v>79</v>
      </c>
      <c r="O43" s="365"/>
      <c r="P43" s="363">
        <f>'2H'!U7</f>
        <v>85.75</v>
      </c>
      <c r="Q43" s="365"/>
      <c r="R43" s="363">
        <f>Summary!M8</f>
        <v>87.499999999999986</v>
      </c>
      <c r="S43" s="364"/>
    </row>
    <row r="44" spans="1:19" ht="16.5" thickBot="1">
      <c r="A44" s="109" t="s">
        <v>38</v>
      </c>
      <c r="B44" s="353">
        <f>'2A'!U8</f>
        <v>18.209798850990897</v>
      </c>
      <c r="C44" s="354"/>
      <c r="D44" s="353">
        <f>'2B'!U8</f>
        <v>20.036106297271321</v>
      </c>
      <c r="E44" s="354"/>
      <c r="F44" s="353">
        <f>'2C'!U8</f>
        <v>16.028168492492373</v>
      </c>
      <c r="G44" s="354"/>
      <c r="H44" s="353">
        <f>'2D'!U8</f>
        <v>17.744872482085313</v>
      </c>
      <c r="I44" s="354"/>
      <c r="J44" s="353">
        <f>'2E'!U8</f>
        <v>15.483545790603092</v>
      </c>
      <c r="K44" s="354"/>
      <c r="L44" s="353">
        <f>'2F'!U8</f>
        <v>17.830404743957253</v>
      </c>
      <c r="M44" s="354"/>
      <c r="N44" s="353">
        <f>'2G'!U8</f>
        <v>18.356118511314609</v>
      </c>
      <c r="O44" s="354"/>
      <c r="P44" s="353">
        <f>'2H'!U8</f>
        <v>15.827367297044558</v>
      </c>
      <c r="Q44" s="354"/>
      <c r="R44" s="353">
        <f>Summary!M9</f>
        <v>17.762312960025579</v>
      </c>
      <c r="S44" s="362"/>
    </row>
    <row r="45" spans="1:19" ht="15.75">
      <c r="A45" s="107" t="s">
        <v>21</v>
      </c>
      <c r="B45" s="110">
        <f>'2A'!U9</f>
        <v>18</v>
      </c>
      <c r="C45" s="111">
        <f>B45/B49*100</f>
        <v>58.064516129032263</v>
      </c>
      <c r="D45" s="110">
        <f>'2B'!U9</f>
        <v>23</v>
      </c>
      <c r="E45" s="111">
        <f>D45/D49*100</f>
        <v>76.666666666666671</v>
      </c>
      <c r="F45" s="110">
        <f>'2C'!U9</f>
        <v>19</v>
      </c>
      <c r="G45" s="111">
        <f>F45/F49*100</f>
        <v>61.29032258064516</v>
      </c>
      <c r="H45" s="110">
        <f>'2D'!U9</f>
        <v>17</v>
      </c>
      <c r="I45" s="111">
        <f>H45/H49*100</f>
        <v>58.620689655172406</v>
      </c>
      <c r="J45" s="110">
        <f>'2E'!U9</f>
        <v>18</v>
      </c>
      <c r="K45" s="111">
        <f>J45/J49*100</f>
        <v>62.068965517241381</v>
      </c>
      <c r="L45" s="110">
        <f>'2F'!U9</f>
        <v>15</v>
      </c>
      <c r="M45" s="111">
        <f>L45/L49*100</f>
        <v>50</v>
      </c>
      <c r="N45" s="110">
        <f>'2G'!U9</f>
        <v>10</v>
      </c>
      <c r="O45" s="111">
        <f>N45/N49*100</f>
        <v>34.482758620689658</v>
      </c>
      <c r="P45" s="110">
        <f>'2H'!U9</f>
        <v>18</v>
      </c>
      <c r="Q45" s="111">
        <f>P45/P49*100</f>
        <v>60</v>
      </c>
      <c r="R45" s="110">
        <f>B45+D45+F45+H45+J45+L45+N45+P45</f>
        <v>138</v>
      </c>
      <c r="S45" s="112">
        <f>R45/R49*100</f>
        <v>57.740585774058573</v>
      </c>
    </row>
    <row r="46" spans="1:19" ht="15.75">
      <c r="A46" s="108" t="s">
        <v>22</v>
      </c>
      <c r="B46" s="113">
        <f>'2A'!U10</f>
        <v>7</v>
      </c>
      <c r="C46" s="114">
        <f>B46/B49*100</f>
        <v>22.58064516129032</v>
      </c>
      <c r="D46" s="113">
        <f>'2B'!U10</f>
        <v>3</v>
      </c>
      <c r="E46" s="114">
        <f>D46/D49*100</f>
        <v>10</v>
      </c>
      <c r="F46" s="113">
        <f>'2C'!U10</f>
        <v>7</v>
      </c>
      <c r="G46" s="114">
        <f>F46/F49*100</f>
        <v>22.58064516129032</v>
      </c>
      <c r="H46" s="113">
        <f>'2D'!U10</f>
        <v>5</v>
      </c>
      <c r="I46" s="114">
        <f>H46/H49*100</f>
        <v>17.241379310344829</v>
      </c>
      <c r="J46" s="113">
        <f>'2E'!U10</f>
        <v>5</v>
      </c>
      <c r="K46" s="114">
        <f>J46/J49*100</f>
        <v>17.241379310344829</v>
      </c>
      <c r="L46" s="113">
        <f>'2F'!U10</f>
        <v>9</v>
      </c>
      <c r="M46" s="114">
        <f>L46/L49*100</f>
        <v>30</v>
      </c>
      <c r="N46" s="113">
        <f>'2G'!U10</f>
        <v>12</v>
      </c>
      <c r="O46" s="114">
        <f>N46/N49*100</f>
        <v>41.379310344827587</v>
      </c>
      <c r="P46" s="113">
        <f>'2H'!U10</f>
        <v>9</v>
      </c>
      <c r="Q46" s="114">
        <f>P46/P49*100</f>
        <v>30</v>
      </c>
      <c r="R46" s="113">
        <f>B46+D46+F46+H46+J46+L46+N46+P46</f>
        <v>57</v>
      </c>
      <c r="S46" s="115">
        <f>R46/R49*100</f>
        <v>23.84937238493724</v>
      </c>
    </row>
    <row r="47" spans="1:19" ht="15.75">
      <c r="A47" s="108" t="s">
        <v>23</v>
      </c>
      <c r="B47" s="113">
        <f>'2A'!U11</f>
        <v>2</v>
      </c>
      <c r="C47" s="114">
        <f>B47/B49*100</f>
        <v>6.4516129032258061</v>
      </c>
      <c r="D47" s="113">
        <f>'2B'!U11</f>
        <v>1</v>
      </c>
      <c r="E47" s="114">
        <f>D47/D49*100</f>
        <v>3.3333333333333335</v>
      </c>
      <c r="F47" s="113">
        <f>'2C'!U11</f>
        <v>3</v>
      </c>
      <c r="G47" s="114">
        <f>F47/F49*100</f>
        <v>9.67741935483871</v>
      </c>
      <c r="H47" s="113">
        <f>'2D'!U11</f>
        <v>4</v>
      </c>
      <c r="I47" s="114">
        <f>H47/H49*100</f>
        <v>13.793103448275861</v>
      </c>
      <c r="J47" s="113">
        <f>'2E'!U11</f>
        <v>4</v>
      </c>
      <c r="K47" s="114">
        <f>J47/J49*100</f>
        <v>13.793103448275861</v>
      </c>
      <c r="L47" s="113">
        <f>'2F'!U11</f>
        <v>4</v>
      </c>
      <c r="M47" s="114">
        <f>L47/L49*100</f>
        <v>13.333333333333334</v>
      </c>
      <c r="N47" s="113">
        <f>'2G'!U11</f>
        <v>5</v>
      </c>
      <c r="O47" s="114">
        <f>N47/N49*100</f>
        <v>17.241379310344829</v>
      </c>
      <c r="P47" s="113">
        <f>'2H'!U11</f>
        <v>2</v>
      </c>
      <c r="Q47" s="114">
        <f>P47/P49*100</f>
        <v>6.666666666666667</v>
      </c>
      <c r="R47" s="113">
        <f>B47+D47+F47+H47+J47+L47+N47+P47</f>
        <v>25</v>
      </c>
      <c r="S47" s="115">
        <f>R47/R49*100</f>
        <v>10.460251046025103</v>
      </c>
    </row>
    <row r="48" spans="1:19" ht="16.5" thickBot="1">
      <c r="A48" s="117" t="s">
        <v>24</v>
      </c>
      <c r="B48" s="118">
        <f>'2A'!U12</f>
        <v>4</v>
      </c>
      <c r="C48" s="119">
        <f>B48/B49*100</f>
        <v>12.903225806451612</v>
      </c>
      <c r="D48" s="118">
        <f>'2B'!U12</f>
        <v>3</v>
      </c>
      <c r="E48" s="119">
        <f>D48/D49*100</f>
        <v>10</v>
      </c>
      <c r="F48" s="118">
        <f>'2C'!U12</f>
        <v>2</v>
      </c>
      <c r="G48" s="119">
        <f>F48/F49*100</f>
        <v>6.4516129032258061</v>
      </c>
      <c r="H48" s="118">
        <f>'2D'!U12</f>
        <v>3</v>
      </c>
      <c r="I48" s="119">
        <f>H48/H49*100</f>
        <v>10.344827586206897</v>
      </c>
      <c r="J48" s="118">
        <f>'2E'!U12</f>
        <v>2</v>
      </c>
      <c r="K48" s="119">
        <f>J48/J49*100</f>
        <v>6.8965517241379306</v>
      </c>
      <c r="L48" s="118">
        <f>'2F'!U12</f>
        <v>2</v>
      </c>
      <c r="M48" s="119">
        <f>L48/L49*100</f>
        <v>6.666666666666667</v>
      </c>
      <c r="N48" s="118">
        <f>'2G'!U12</f>
        <v>2</v>
      </c>
      <c r="O48" s="119">
        <f>N48/N49*100</f>
        <v>6.8965517241379306</v>
      </c>
      <c r="P48" s="118">
        <f>'2H'!U12</f>
        <v>1</v>
      </c>
      <c r="Q48" s="119">
        <f>P48/P49*100</f>
        <v>3.3333333333333335</v>
      </c>
      <c r="R48" s="118">
        <f>B48+D48+F48+H48+J48+L48+N48+P48</f>
        <v>19</v>
      </c>
      <c r="S48" s="120">
        <f>R48/R49*100</f>
        <v>7.9497907949790791</v>
      </c>
    </row>
    <row r="49" spans="1:21" ht="16.5" thickBot="1">
      <c r="A49" s="121" t="s">
        <v>14</v>
      </c>
      <c r="B49" s="358">
        <f>SUM(B45:B48)</f>
        <v>31</v>
      </c>
      <c r="C49" s="359"/>
      <c r="D49" s="358">
        <f>SUM(D45:D48)</f>
        <v>30</v>
      </c>
      <c r="E49" s="359"/>
      <c r="F49" s="358">
        <f>SUM(F45:F48)</f>
        <v>31</v>
      </c>
      <c r="G49" s="359"/>
      <c r="H49" s="358">
        <f>SUM(H45:H48)</f>
        <v>29</v>
      </c>
      <c r="I49" s="359"/>
      <c r="J49" s="358">
        <f>SUM(J45:J48)</f>
        <v>29</v>
      </c>
      <c r="K49" s="359"/>
      <c r="L49" s="358">
        <f>SUM(L45:L48)</f>
        <v>30</v>
      </c>
      <c r="M49" s="359"/>
      <c r="N49" s="358">
        <f>SUM(N45:N48)</f>
        <v>29</v>
      </c>
      <c r="O49" s="359"/>
      <c r="P49" s="358">
        <f>SUM(P45:P48)</f>
        <v>30</v>
      </c>
      <c r="Q49" s="359"/>
      <c r="R49" s="358">
        <f>SUM(R45:R48)</f>
        <v>239</v>
      </c>
      <c r="S49" s="361"/>
      <c r="U49" s="253"/>
    </row>
    <row r="50" spans="1:21" ht="15.75">
      <c r="A50" s="107" t="s">
        <v>30</v>
      </c>
      <c r="B50" s="126">
        <f>SUM(B45:B47)</f>
        <v>27</v>
      </c>
      <c r="C50" s="111">
        <f>B50/B49*100</f>
        <v>87.096774193548384</v>
      </c>
      <c r="D50" s="126">
        <f>SUM(D45:D47)</f>
        <v>27</v>
      </c>
      <c r="E50" s="111">
        <f>D50/D49*100</f>
        <v>90</v>
      </c>
      <c r="F50" s="126">
        <f>SUM(F45:F47)</f>
        <v>29</v>
      </c>
      <c r="G50" s="111">
        <f>F50/F49*100</f>
        <v>93.548387096774192</v>
      </c>
      <c r="H50" s="126">
        <f>SUM(H45:H47)</f>
        <v>26</v>
      </c>
      <c r="I50" s="111">
        <f>H50/H49*100</f>
        <v>89.65517241379311</v>
      </c>
      <c r="J50" s="126">
        <f>SUM(J45:J47)</f>
        <v>27</v>
      </c>
      <c r="K50" s="111">
        <f>J50/J49*100</f>
        <v>93.103448275862064</v>
      </c>
      <c r="L50" s="126">
        <f>SUM(L45:L47)</f>
        <v>28</v>
      </c>
      <c r="M50" s="111">
        <f>L50/L49*100</f>
        <v>93.333333333333329</v>
      </c>
      <c r="N50" s="110">
        <f>SUM(N45:N47)</f>
        <v>27</v>
      </c>
      <c r="O50" s="111">
        <f>N50/N49*100</f>
        <v>93.103448275862064</v>
      </c>
      <c r="P50" s="126">
        <f>SUM(P45:P47)</f>
        <v>29</v>
      </c>
      <c r="Q50" s="111">
        <f>P50/P49*100</f>
        <v>96.666666666666671</v>
      </c>
      <c r="R50" s="110">
        <f>B50+D50+F50+H50+J50+L50+P50+N50</f>
        <v>220</v>
      </c>
      <c r="S50" s="112">
        <f>R50/R49*100</f>
        <v>92.05020920502092</v>
      </c>
      <c r="U50" s="253"/>
    </row>
    <row r="51" spans="1:21" ht="15.75">
      <c r="A51" s="129" t="s">
        <v>39</v>
      </c>
      <c r="B51" s="130">
        <f>B45</f>
        <v>18</v>
      </c>
      <c r="C51" s="131">
        <f>B51/B49*100</f>
        <v>58.064516129032263</v>
      </c>
      <c r="D51" s="130">
        <f>D45</f>
        <v>23</v>
      </c>
      <c r="E51" s="131">
        <f>D51/D49*100</f>
        <v>76.666666666666671</v>
      </c>
      <c r="F51" s="130">
        <f>F45</f>
        <v>19</v>
      </c>
      <c r="G51" s="131">
        <f>F51/F49*100</f>
        <v>61.29032258064516</v>
      </c>
      <c r="H51" s="130">
        <f>H45</f>
        <v>17</v>
      </c>
      <c r="I51" s="131">
        <f>H51/H49*100</f>
        <v>58.620689655172406</v>
      </c>
      <c r="J51" s="130">
        <f>J45</f>
        <v>18</v>
      </c>
      <c r="K51" s="131">
        <f>J51/J49*100</f>
        <v>62.068965517241381</v>
      </c>
      <c r="L51" s="130">
        <f>L45</f>
        <v>15</v>
      </c>
      <c r="M51" s="131">
        <f>L51/L49*100</f>
        <v>50</v>
      </c>
      <c r="N51" s="132">
        <f>N45</f>
        <v>10</v>
      </c>
      <c r="O51" s="131">
        <f>N51/N49*100</f>
        <v>34.482758620689658</v>
      </c>
      <c r="P51" s="130">
        <f>P45</f>
        <v>18</v>
      </c>
      <c r="Q51" s="131">
        <f>P51/P49*100</f>
        <v>60</v>
      </c>
      <c r="R51" s="132">
        <f>B51+D51+F51+H51+J51+L51+P51+N51</f>
        <v>138</v>
      </c>
      <c r="S51" s="133">
        <f>R51/R49*100</f>
        <v>57.740585774058573</v>
      </c>
    </row>
    <row r="52" spans="1:21" ht="16.5" thickBot="1">
      <c r="A52" s="122" t="s">
        <v>40</v>
      </c>
      <c r="B52" s="127">
        <f>B48</f>
        <v>4</v>
      </c>
      <c r="C52" s="124">
        <f>B52/B49*100</f>
        <v>12.903225806451612</v>
      </c>
      <c r="D52" s="127">
        <f>D48</f>
        <v>3</v>
      </c>
      <c r="E52" s="124">
        <f>D52/D49*100</f>
        <v>10</v>
      </c>
      <c r="F52" s="127">
        <f>F48</f>
        <v>2</v>
      </c>
      <c r="G52" s="124">
        <f>F52/F49*100</f>
        <v>6.4516129032258061</v>
      </c>
      <c r="H52" s="127">
        <f>H48</f>
        <v>3</v>
      </c>
      <c r="I52" s="124">
        <f>H52/H49*100</f>
        <v>10.344827586206897</v>
      </c>
      <c r="J52" s="127">
        <f>J48</f>
        <v>2</v>
      </c>
      <c r="K52" s="124">
        <f>J52/J49*100</f>
        <v>6.8965517241379306</v>
      </c>
      <c r="L52" s="127">
        <f>L48</f>
        <v>2</v>
      </c>
      <c r="M52" s="124">
        <f>L52/L49*100</f>
        <v>6.666666666666667</v>
      </c>
      <c r="N52" s="123">
        <f>N48</f>
        <v>2</v>
      </c>
      <c r="O52" s="124">
        <f>N52/N49*100</f>
        <v>6.8965517241379306</v>
      </c>
      <c r="P52" s="127">
        <f>P48</f>
        <v>1</v>
      </c>
      <c r="Q52" s="124">
        <f>P52/P49*100</f>
        <v>3.3333333333333335</v>
      </c>
      <c r="R52" s="123">
        <f>B52+D52+F52+H52+J52+L52+P52+N52</f>
        <v>19</v>
      </c>
      <c r="S52" s="125">
        <f>R52/R49*100</f>
        <v>7.9497907949790791</v>
      </c>
    </row>
    <row r="53" spans="1:21" ht="15.75">
      <c r="A53" s="107" t="s">
        <v>41</v>
      </c>
      <c r="B53" s="349">
        <f>'2A'!U17</f>
        <v>99.5</v>
      </c>
      <c r="C53" s="350"/>
      <c r="D53" s="349">
        <f>'2B'!U17</f>
        <v>99.5</v>
      </c>
      <c r="E53" s="350"/>
      <c r="F53" s="349">
        <f>'2C'!U17</f>
        <v>100</v>
      </c>
      <c r="G53" s="350"/>
      <c r="H53" s="349">
        <f>'2D'!U17</f>
        <v>100</v>
      </c>
      <c r="I53" s="350"/>
      <c r="J53" s="349">
        <f>'2E'!U17</f>
        <v>99.5</v>
      </c>
      <c r="K53" s="350"/>
      <c r="L53" s="349">
        <f>'2F'!U17</f>
        <v>100</v>
      </c>
      <c r="M53" s="350"/>
      <c r="N53" s="349">
        <f>'2G'!U17</f>
        <v>96.5</v>
      </c>
      <c r="O53" s="350"/>
      <c r="P53" s="349">
        <f>'2H'!U17</f>
        <v>99</v>
      </c>
      <c r="Q53" s="350"/>
      <c r="R53" s="351">
        <f>Summary!M18</f>
        <v>100</v>
      </c>
      <c r="S53" s="352"/>
    </row>
    <row r="54" spans="1:21" ht="16.5" thickBot="1">
      <c r="A54" s="116" t="s">
        <v>42</v>
      </c>
      <c r="B54" s="353">
        <f>'2A'!U18</f>
        <v>37.5</v>
      </c>
      <c r="C54" s="354"/>
      <c r="D54" s="353">
        <f>'2B'!U18</f>
        <v>18.5</v>
      </c>
      <c r="E54" s="354"/>
      <c r="F54" s="353">
        <f>'2C'!U18</f>
        <v>32</v>
      </c>
      <c r="G54" s="354"/>
      <c r="H54" s="353">
        <f>'2D'!U18</f>
        <v>34.5</v>
      </c>
      <c r="I54" s="354"/>
      <c r="J54" s="353">
        <f>'2E'!U18</f>
        <v>46</v>
      </c>
      <c r="K54" s="354"/>
      <c r="L54" s="353">
        <f>'2F'!U18</f>
        <v>26.5</v>
      </c>
      <c r="M54" s="354"/>
      <c r="N54" s="353">
        <f>'2G'!U18</f>
        <v>17.5</v>
      </c>
      <c r="O54" s="354"/>
      <c r="P54" s="353">
        <f>'2H'!U18</f>
        <v>17</v>
      </c>
      <c r="Q54" s="354"/>
      <c r="R54" s="356">
        <f>Summary!M19</f>
        <v>17</v>
      </c>
      <c r="S54" s="357"/>
    </row>
  </sheetData>
  <mergeCells count="174">
    <mergeCell ref="P18:Q18"/>
    <mergeCell ref="R8:S8"/>
    <mergeCell ref="N42:O42"/>
    <mergeCell ref="N53:O53"/>
    <mergeCell ref="N43:O43"/>
    <mergeCell ref="N44:O44"/>
    <mergeCell ref="N49:O49"/>
    <mergeCell ref="R18:S18"/>
    <mergeCell ref="R44:S44"/>
    <mergeCell ref="P25:Q25"/>
    <mergeCell ref="N18:O18"/>
    <mergeCell ref="R13:S13"/>
    <mergeCell ref="P13:Q13"/>
    <mergeCell ref="P17:Q17"/>
    <mergeCell ref="R17:S17"/>
    <mergeCell ref="P8:Q8"/>
    <mergeCell ref="P43:Q43"/>
    <mergeCell ref="R43:S43"/>
    <mergeCell ref="R23:S23"/>
    <mergeCell ref="A40:S40"/>
    <mergeCell ref="R41:S41"/>
    <mergeCell ref="B42:C42"/>
    <mergeCell ref="D42:E42"/>
    <mergeCell ref="F42:G42"/>
    <mergeCell ref="N7:O7"/>
    <mergeCell ref="N8:O8"/>
    <mergeCell ref="N17:O17"/>
    <mergeCell ref="N13:O13"/>
    <mergeCell ref="B18:C18"/>
    <mergeCell ref="D18:E18"/>
    <mergeCell ref="F18:G18"/>
    <mergeCell ref="H18:I18"/>
    <mergeCell ref="B17:C17"/>
    <mergeCell ref="D17:E17"/>
    <mergeCell ref="F17:G17"/>
    <mergeCell ref="H17:I17"/>
    <mergeCell ref="J18:K18"/>
    <mergeCell ref="L18:M18"/>
    <mergeCell ref="D13:E13"/>
    <mergeCell ref="J17:K17"/>
    <mergeCell ref="L13:M13"/>
    <mergeCell ref="L17:M17"/>
    <mergeCell ref="B13:C13"/>
    <mergeCell ref="F13:G13"/>
    <mergeCell ref="H13:I13"/>
    <mergeCell ref="J13:K13"/>
    <mergeCell ref="L8:M8"/>
    <mergeCell ref="P7:Q7"/>
    <mergeCell ref="R7:S7"/>
    <mergeCell ref="A1:S1"/>
    <mergeCell ref="A19:S19"/>
    <mergeCell ref="A20:S20"/>
    <mergeCell ref="A4:S4"/>
    <mergeCell ref="R5:S5"/>
    <mergeCell ref="B6:C6"/>
    <mergeCell ref="F6:G6"/>
    <mergeCell ref="P6:Q6"/>
    <mergeCell ref="R6:S6"/>
    <mergeCell ref="D7:E7"/>
    <mergeCell ref="L6:M6"/>
    <mergeCell ref="B7:C7"/>
    <mergeCell ref="J8:K8"/>
    <mergeCell ref="B8:C8"/>
    <mergeCell ref="D8:E8"/>
    <mergeCell ref="F8:G8"/>
    <mergeCell ref="H8:I8"/>
    <mergeCell ref="F7:G7"/>
    <mergeCell ref="H7:I7"/>
    <mergeCell ref="J7:K7"/>
    <mergeCell ref="L7:M7"/>
    <mergeCell ref="N6:O6"/>
    <mergeCell ref="B44:C44"/>
    <mergeCell ref="D44:E44"/>
    <mergeCell ref="F44:G44"/>
    <mergeCell ref="H44:I44"/>
    <mergeCell ref="J44:K44"/>
    <mergeCell ref="L44:M44"/>
    <mergeCell ref="P44:Q44"/>
    <mergeCell ref="B43:C43"/>
    <mergeCell ref="D43:E43"/>
    <mergeCell ref="F43:G43"/>
    <mergeCell ref="H43:I43"/>
    <mergeCell ref="J43:K43"/>
    <mergeCell ref="L43:M43"/>
    <mergeCell ref="H42:I42"/>
    <mergeCell ref="J42:K42"/>
    <mergeCell ref="B24:C24"/>
    <mergeCell ref="D24:E24"/>
    <mergeCell ref="F24:G24"/>
    <mergeCell ref="H24:I24"/>
    <mergeCell ref="A2:S2"/>
    <mergeCell ref="A37:S37"/>
    <mergeCell ref="D6:E6"/>
    <mergeCell ref="A22:S22"/>
    <mergeCell ref="H6:I6"/>
    <mergeCell ref="J6:K6"/>
    <mergeCell ref="J24:K24"/>
    <mergeCell ref="L24:M24"/>
    <mergeCell ref="P24:Q24"/>
    <mergeCell ref="R24:S24"/>
    <mergeCell ref="N24:O24"/>
    <mergeCell ref="B25:C25"/>
    <mergeCell ref="D25:E25"/>
    <mergeCell ref="F25:G25"/>
    <mergeCell ref="H25:I25"/>
    <mergeCell ref="J25:K25"/>
    <mergeCell ref="L25:M25"/>
    <mergeCell ref="J26:K26"/>
    <mergeCell ref="L26:M26"/>
    <mergeCell ref="P26:Q26"/>
    <mergeCell ref="R26:S26"/>
    <mergeCell ref="N26:O26"/>
    <mergeCell ref="R25:S25"/>
    <mergeCell ref="N25:O25"/>
    <mergeCell ref="B26:C26"/>
    <mergeCell ref="D26:E26"/>
    <mergeCell ref="F26:G26"/>
    <mergeCell ref="H26:I26"/>
    <mergeCell ref="J31:K31"/>
    <mergeCell ref="L31:M31"/>
    <mergeCell ref="P31:Q31"/>
    <mergeCell ref="R31:S31"/>
    <mergeCell ref="N31:O31"/>
    <mergeCell ref="B31:C31"/>
    <mergeCell ref="D31:E31"/>
    <mergeCell ref="F31:G31"/>
    <mergeCell ref="H31:I31"/>
    <mergeCell ref="J35:K35"/>
    <mergeCell ref="L35:M35"/>
    <mergeCell ref="P35:Q35"/>
    <mergeCell ref="R35:S35"/>
    <mergeCell ref="N35:O35"/>
    <mergeCell ref="B35:C35"/>
    <mergeCell ref="D35:E35"/>
    <mergeCell ref="F35:G35"/>
    <mergeCell ref="H35:I35"/>
    <mergeCell ref="R42:S42"/>
    <mergeCell ref="P36:Q36"/>
    <mergeCell ref="R36:S36"/>
    <mergeCell ref="N36:O36"/>
    <mergeCell ref="B36:C36"/>
    <mergeCell ref="D36:E36"/>
    <mergeCell ref="F36:G36"/>
    <mergeCell ref="H36:I36"/>
    <mergeCell ref="P54:Q54"/>
    <mergeCell ref="B49:C49"/>
    <mergeCell ref="D49:E49"/>
    <mergeCell ref="F49:G49"/>
    <mergeCell ref="H49:I49"/>
    <mergeCell ref="J36:K36"/>
    <mergeCell ref="L36:M36"/>
    <mergeCell ref="A38:S38"/>
    <mergeCell ref="L42:M42"/>
    <mergeCell ref="P42:Q42"/>
    <mergeCell ref="J54:K54"/>
    <mergeCell ref="J49:K49"/>
    <mergeCell ref="L49:M49"/>
    <mergeCell ref="P49:Q49"/>
    <mergeCell ref="R49:S49"/>
    <mergeCell ref="R54:S54"/>
    <mergeCell ref="L53:M53"/>
    <mergeCell ref="P53:Q53"/>
    <mergeCell ref="R53:S53"/>
    <mergeCell ref="L54:M54"/>
    <mergeCell ref="N54:O54"/>
    <mergeCell ref="B54:C54"/>
    <mergeCell ref="D54:E54"/>
    <mergeCell ref="F54:G54"/>
    <mergeCell ref="H54:I54"/>
    <mergeCell ref="D53:E53"/>
    <mergeCell ref="F53:G53"/>
    <mergeCell ref="H53:I53"/>
    <mergeCell ref="B53:C53"/>
    <mergeCell ref="J53:K53"/>
  </mergeCells>
  <phoneticPr fontId="0" type="noConversion"/>
  <printOptions horizontalCentered="1"/>
  <pageMargins left="0.39370078740157483" right="0.39370078740157483" top="0.78740157480314965" bottom="0.39370078740157483" header="0.31496062992125984" footer="0.31496062992125984"/>
  <pageSetup paperSize="9" scale="116" orientation="landscape" r:id="rId1"/>
  <headerFooter alignWithMargins="0"/>
  <rowBreaks count="2" manualBreakCount="2">
    <brk id="18" max="20" man="1"/>
    <brk id="36" max="20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5121" r:id="rId4">
          <objectPr defaultSize="0" autoPict="0" r:id="rId5">
            <anchor moveWithCells="1" sizeWithCells="1">
              <from>
                <xdr:col>5</xdr:col>
                <xdr:colOff>266700</xdr:colOff>
                <xdr:row>0</xdr:row>
                <xdr:rowOff>0</xdr:rowOff>
              </from>
              <to>
                <xdr:col>6</xdr:col>
                <xdr:colOff>333375</xdr:colOff>
                <xdr:row>0</xdr:row>
                <xdr:rowOff>0</xdr:rowOff>
              </to>
            </anchor>
          </objectPr>
        </oleObject>
      </mc:Choice>
      <mc:Fallback>
        <oleObject progId="Word.Picture.8" shapeId="5121" r:id="rId4"/>
      </mc:Fallback>
    </mc:AlternateContent>
    <mc:AlternateContent xmlns:mc="http://schemas.openxmlformats.org/markup-compatibility/2006">
      <mc:Choice Requires="x14">
        <oleObject progId="Word.Picture.8" shapeId="5122" r:id="rId6">
          <objectPr defaultSize="0" autoPict="0" r:id="rId5">
            <anchor moveWithCells="1" sizeWithCells="1">
              <from>
                <xdr:col>0</xdr:col>
                <xdr:colOff>66675</xdr:colOff>
                <xdr:row>0</xdr:row>
                <xdr:rowOff>76200</xdr:rowOff>
              </from>
              <to>
                <xdr:col>0</xdr:col>
                <xdr:colOff>523875</xdr:colOff>
                <xdr:row>2</xdr:row>
                <xdr:rowOff>142875</xdr:rowOff>
              </to>
            </anchor>
          </objectPr>
        </oleObject>
      </mc:Choice>
      <mc:Fallback>
        <oleObject progId="Word.Picture.8" shapeId="5122" r:id="rId6"/>
      </mc:Fallback>
    </mc:AlternateContent>
    <mc:AlternateContent xmlns:mc="http://schemas.openxmlformats.org/markup-compatibility/2006">
      <mc:Choice Requires="x14">
        <oleObject progId="Word.Picture.8" shapeId="5125" r:id="rId7">
          <objectPr defaultSize="0" autoPict="0" r:id="rId5">
            <anchor moveWithCells="1" sizeWithCells="1">
              <from>
                <xdr:col>0</xdr:col>
                <xdr:colOff>57150</xdr:colOff>
                <xdr:row>21</xdr:row>
                <xdr:rowOff>76200</xdr:rowOff>
              </from>
              <to>
                <xdr:col>0</xdr:col>
                <xdr:colOff>504825</xdr:colOff>
                <xdr:row>23</xdr:row>
                <xdr:rowOff>142875</xdr:rowOff>
              </to>
            </anchor>
          </objectPr>
        </oleObject>
      </mc:Choice>
      <mc:Fallback>
        <oleObject progId="Word.Picture.8" shapeId="5125" r:id="rId7"/>
      </mc:Fallback>
    </mc:AlternateContent>
    <mc:AlternateContent xmlns:mc="http://schemas.openxmlformats.org/markup-compatibility/2006">
      <mc:Choice Requires="x14">
        <oleObject progId="Word.Picture.8" shapeId="5126" r:id="rId8">
          <objectPr defaultSize="0" autoPict="0" r:id="rId5">
            <anchor moveWithCells="1" sizeWithCells="1">
              <from>
                <xdr:col>0</xdr:col>
                <xdr:colOff>47625</xdr:colOff>
                <xdr:row>42</xdr:row>
                <xdr:rowOff>38100</xdr:rowOff>
              </from>
              <to>
                <xdr:col>0</xdr:col>
                <xdr:colOff>504825</xdr:colOff>
                <xdr:row>44</xdr:row>
                <xdr:rowOff>95250</xdr:rowOff>
              </to>
            </anchor>
          </objectPr>
        </oleObject>
      </mc:Choice>
      <mc:Fallback>
        <oleObject progId="Word.Picture.8" shapeId="5126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Y52"/>
  <sheetViews>
    <sheetView topLeftCell="A4" zoomScale="110" zoomScaleNormal="110" workbookViewId="0">
      <pane xSplit="1" ySplit="1" topLeftCell="B32" activePane="bottomRight" state="frozen"/>
      <selection activeCell="A4" sqref="A4"/>
      <selection pane="topRight" activeCell="B4" sqref="B4"/>
      <selection pane="bottomLeft" activeCell="A5" sqref="A5"/>
      <selection pane="bottomRight" activeCell="Q24" sqref="Q24"/>
    </sheetView>
  </sheetViews>
  <sheetFormatPr defaultColWidth="11.42578125" defaultRowHeight="15.75"/>
  <cols>
    <col min="1" max="1" width="5.42578125" style="1" customWidth="1"/>
    <col min="2" max="2" width="33.85546875" style="1" customWidth="1"/>
    <col min="3" max="5" width="6.7109375" style="3" customWidth="1"/>
    <col min="6" max="20" width="6.7109375" style="1" customWidth="1"/>
    <col min="21" max="24" width="6.7109375" style="3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teachers!B2</f>
        <v>TEACHER: MDM RASHEEDAH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0" t="s">
        <v>9</v>
      </c>
      <c r="B5" s="161" t="str">
        <f>teachers!A2</f>
        <v>2 AGAPE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391"/>
      <c r="B6" s="162" t="s">
        <v>11</v>
      </c>
      <c r="C6" s="158">
        <f>AVERAGE(C21:C52)</f>
        <v>14.870967741935484</v>
      </c>
      <c r="D6" s="11">
        <f>AVERAGE(D21:D52)</f>
        <v>74.354838709677423</v>
      </c>
      <c r="E6" s="378"/>
      <c r="F6" s="137">
        <f>AVERAGE(F21:F52)</f>
        <v>16.516129032258064</v>
      </c>
      <c r="G6" s="11">
        <f>AVERAGE(G21:G52)</f>
        <v>82.58064516129032</v>
      </c>
      <c r="H6" s="378"/>
      <c r="I6" s="11">
        <f>AVERAGE(I21:I52)</f>
        <v>79.838709677419331</v>
      </c>
      <c r="J6" s="378"/>
      <c r="K6" s="137">
        <f>AVERAGE(K21:K52)</f>
        <v>34.1</v>
      </c>
      <c r="L6" s="11">
        <f>AVERAGE(L21:L52)</f>
        <v>85.25</v>
      </c>
      <c r="M6" s="378"/>
      <c r="N6" s="217">
        <f>AVERAGE(N21:N52)</f>
        <v>8.2758620689655178</v>
      </c>
      <c r="O6" s="217">
        <f>AVERAGE(O21:O52)</f>
        <v>33.551724137931032</v>
      </c>
      <c r="P6" s="217">
        <f>AVERAGE(P21:P52)</f>
        <v>41.827586206896555</v>
      </c>
      <c r="Q6" s="217">
        <f>AVERAGE(Q21:Q52)</f>
        <v>83.65517241379311</v>
      </c>
      <c r="R6" s="378"/>
      <c r="S6" s="215">
        <f>AVERAGE(S21:S52)</f>
        <v>83.071428571428569</v>
      </c>
      <c r="T6" s="215"/>
      <c r="U6" s="11">
        <f>AVERAGE(U21:U52)</f>
        <v>81.166666666666657</v>
      </c>
      <c r="V6" s="378"/>
      <c r="W6" s="11">
        <f>AVERAGE(W21:W52)</f>
        <v>79.225806451612897</v>
      </c>
      <c r="X6" s="378"/>
    </row>
    <row r="7" spans="1:24" s="13" customFormat="1">
      <c r="A7" s="391"/>
      <c r="B7" s="163" t="s">
        <v>12</v>
      </c>
      <c r="C7" s="159">
        <f>MEDIAN(C21:C52)</f>
        <v>16</v>
      </c>
      <c r="D7" s="14">
        <f>MEDIAN(D21:D52)</f>
        <v>80</v>
      </c>
      <c r="E7" s="379"/>
      <c r="F7" s="138">
        <f>MEDIAN(F21:F52)</f>
        <v>18</v>
      </c>
      <c r="G7" s="14">
        <f>MEDIAN(G21:G52)</f>
        <v>90</v>
      </c>
      <c r="H7" s="379"/>
      <c r="I7" s="14">
        <f>MEDIAN(I21:I52)</f>
        <v>88.333333333333329</v>
      </c>
      <c r="J7" s="379"/>
      <c r="K7" s="138">
        <f>MEDIAN(K21:K52)</f>
        <v>35</v>
      </c>
      <c r="L7" s="14">
        <f>MEDIAN(L21:L52)</f>
        <v>87.5</v>
      </c>
      <c r="M7" s="379"/>
      <c r="N7" s="14">
        <f>MEDIAN(N21:N52)</f>
        <v>9</v>
      </c>
      <c r="O7" s="14">
        <f>MEDIAN(O21:O52)</f>
        <v>37</v>
      </c>
      <c r="P7" s="14">
        <f>MEDIAN(P21:P52)</f>
        <v>45</v>
      </c>
      <c r="Q7" s="14">
        <f>MEDIAN(Q21:Q52)</f>
        <v>90</v>
      </c>
      <c r="R7" s="379"/>
      <c r="S7" s="138">
        <f>MEDIAN(S21:S52)</f>
        <v>90.357142857142861</v>
      </c>
      <c r="T7" s="215"/>
      <c r="U7" s="14">
        <f>MEDIAN(U21:U52)</f>
        <v>90</v>
      </c>
      <c r="V7" s="379"/>
      <c r="W7" s="14">
        <f>MEDIAN(W21:W52)</f>
        <v>81</v>
      </c>
      <c r="X7" s="379"/>
    </row>
    <row r="8" spans="1:24" s="13" customFormat="1" ht="16.5" thickBot="1">
      <c r="A8" s="391"/>
      <c r="B8" s="164" t="s">
        <v>13</v>
      </c>
      <c r="C8" s="160">
        <f>STDEVPA(C21:C52)</f>
        <v>4.7569435530287043</v>
      </c>
      <c r="D8" s="16">
        <f>STDEVPA(D21:D52)</f>
        <v>23.784717765143522</v>
      </c>
      <c r="E8" s="380"/>
      <c r="F8" s="139">
        <f>STDEVPA(F21:F52)</f>
        <v>4.3170402625539603</v>
      </c>
      <c r="G8" s="16">
        <f>STDEVPA(G21:G52)</f>
        <v>21.585201312769801</v>
      </c>
      <c r="H8" s="380"/>
      <c r="I8" s="16">
        <f>STDEVPA(I21:I52)</f>
        <v>20.601853096827117</v>
      </c>
      <c r="J8" s="380"/>
      <c r="K8" s="139">
        <f>STDEVPA(K21:K52)</f>
        <v>5.5458693337173628</v>
      </c>
      <c r="L8" s="16">
        <f>STDEVPA(L21:L52)</f>
        <v>13.864673334293407</v>
      </c>
      <c r="M8" s="380"/>
      <c r="N8" s="218">
        <f>STDEVPA(N21:N52)</f>
        <v>2.049332132152224</v>
      </c>
      <c r="O8" s="218">
        <f>STDEVPA(O21:O52)</f>
        <v>6.8157333549134265</v>
      </c>
      <c r="P8" s="218">
        <f>STDEVPA(P21:P52)</f>
        <v>8.4284778579046566</v>
      </c>
      <c r="Q8" s="218">
        <f>STDEVPA(Q21:Q52)</f>
        <v>16.856955715809313</v>
      </c>
      <c r="R8" s="380"/>
      <c r="S8" s="216">
        <f>STDEVPA(S21:S52)</f>
        <v>16.631408283624108</v>
      </c>
      <c r="T8" s="216"/>
      <c r="U8" s="16">
        <f>STDEVPA(U21:U52)</f>
        <v>18.209798850990897</v>
      </c>
      <c r="V8" s="380"/>
      <c r="W8" s="16">
        <f>STDEVPA(W21:W52)</f>
        <v>17.895232159071174</v>
      </c>
      <c r="X8" s="380"/>
    </row>
    <row r="9" spans="1:24" s="13" customFormat="1">
      <c r="A9" s="391"/>
      <c r="B9" s="162" t="s">
        <v>21</v>
      </c>
      <c r="C9" s="225"/>
      <c r="D9" s="149">
        <f>COUNTIF(E21:E52,"1")</f>
        <v>15</v>
      </c>
      <c r="E9" s="17">
        <f>D9/D13*100</f>
        <v>48.387096774193552</v>
      </c>
      <c r="F9" s="225"/>
      <c r="G9" s="149">
        <f>COUNTIF(H21:H52,"1")</f>
        <v>22</v>
      </c>
      <c r="H9" s="17">
        <f>G9/G13*100</f>
        <v>70.967741935483872</v>
      </c>
      <c r="I9" s="149">
        <f>COUNTIF(J21:J52,"1")</f>
        <v>18</v>
      </c>
      <c r="J9" s="17">
        <f>I9/I13*100</f>
        <v>58.064516129032263</v>
      </c>
      <c r="K9" s="225"/>
      <c r="L9" s="149">
        <f>COUNTIF(M21:M52,"1")</f>
        <v>20</v>
      </c>
      <c r="M9" s="17">
        <f>L9/L13*100</f>
        <v>66.666666666666657</v>
      </c>
      <c r="N9" s="393"/>
      <c r="O9" s="394"/>
      <c r="P9" s="149"/>
      <c r="Q9" s="149">
        <f>COUNTIF(R21:R52,"1")</f>
        <v>18</v>
      </c>
      <c r="R9" s="17">
        <f>Q9/Q13*100</f>
        <v>62.068965517241381</v>
      </c>
      <c r="S9" s="17">
        <f>COUNTIF(T21:T52,"1")</f>
        <v>19</v>
      </c>
      <c r="T9" s="17">
        <f>S9/S13*100</f>
        <v>63.333333333333329</v>
      </c>
      <c r="U9" s="149">
        <f>COUNTIF(V21:V52,"1")</f>
        <v>18</v>
      </c>
      <c r="V9" s="17">
        <f>U9/U13*100</f>
        <v>58.064516129032263</v>
      </c>
      <c r="W9" s="149">
        <f>COUNTIF(X21:X52,"1")</f>
        <v>13</v>
      </c>
      <c r="X9" s="17">
        <f>W9/W13*100</f>
        <v>41.935483870967744</v>
      </c>
    </row>
    <row r="10" spans="1:24" s="13" customFormat="1">
      <c r="A10" s="391"/>
      <c r="B10" s="163" t="s">
        <v>22</v>
      </c>
      <c r="C10" s="226"/>
      <c r="D10" s="150">
        <f>COUNTIF(E21:E52,"2")</f>
        <v>4</v>
      </c>
      <c r="E10" s="19">
        <f>D10/D13*100</f>
        <v>12.903225806451612</v>
      </c>
      <c r="F10" s="226"/>
      <c r="G10" s="150">
        <f>COUNTIF(H21:H52,"2")</f>
        <v>2</v>
      </c>
      <c r="H10" s="19">
        <f>G10/G13*100</f>
        <v>6.4516129032258061</v>
      </c>
      <c r="I10" s="150">
        <f>COUNTIF(J21:J52,"2")</f>
        <v>5</v>
      </c>
      <c r="J10" s="19">
        <f>I10/I13*100</f>
        <v>16.129032258064516</v>
      </c>
      <c r="K10" s="226"/>
      <c r="L10" s="150">
        <f>COUNTIF(M21:M52,"2")</f>
        <v>7</v>
      </c>
      <c r="M10" s="19">
        <f>L10/L13*100</f>
        <v>23.333333333333332</v>
      </c>
      <c r="N10" s="395"/>
      <c r="O10" s="396"/>
      <c r="P10" s="150"/>
      <c r="Q10" s="150">
        <f>COUNTIF(R21:R52,"2")</f>
        <v>6</v>
      </c>
      <c r="R10" s="19">
        <f>Q10/Q13*100</f>
        <v>20.689655172413794</v>
      </c>
      <c r="S10" s="19">
        <f>COUNTIF(T21:T52,"2")</f>
        <v>6</v>
      </c>
      <c r="T10" s="19">
        <f>S10/S13*100</f>
        <v>20</v>
      </c>
      <c r="U10" s="150">
        <f>COUNTIF(V21:V52,"2")</f>
        <v>7</v>
      </c>
      <c r="V10" s="19">
        <f>U10/U13*100</f>
        <v>22.58064516129032</v>
      </c>
      <c r="W10" s="150">
        <f>COUNTIF(X21:X52,"2")</f>
        <v>10</v>
      </c>
      <c r="X10" s="19">
        <f>W10/W13*100</f>
        <v>32.258064516129032</v>
      </c>
    </row>
    <row r="11" spans="1:24" s="13" customFormat="1">
      <c r="A11" s="391"/>
      <c r="B11" s="163" t="s">
        <v>23</v>
      </c>
      <c r="C11" s="226"/>
      <c r="D11" s="150">
        <f>COUNTIF(E21:E52,"3")</f>
        <v>6</v>
      </c>
      <c r="E11" s="19">
        <f>D11/D13*100</f>
        <v>19.35483870967742</v>
      </c>
      <c r="F11" s="226"/>
      <c r="G11" s="150">
        <f>COUNTIF(H21:H52,"3")</f>
        <v>4</v>
      </c>
      <c r="H11" s="19">
        <f>G11/G13*100</f>
        <v>12.903225806451612</v>
      </c>
      <c r="I11" s="150">
        <f>COUNTIF(J21:J52,"3")</f>
        <v>4</v>
      </c>
      <c r="J11" s="19">
        <f>I11/I13*100</f>
        <v>12.903225806451612</v>
      </c>
      <c r="K11" s="226"/>
      <c r="L11" s="150">
        <f>COUNTIF(M21:M52,"3")</f>
        <v>2</v>
      </c>
      <c r="M11" s="19">
        <f>L11/L13*100</f>
        <v>6.666666666666667</v>
      </c>
      <c r="N11" s="395"/>
      <c r="O11" s="396"/>
      <c r="P11" s="150"/>
      <c r="Q11" s="150">
        <f>COUNTIF(R21:R52,"3")</f>
        <v>2</v>
      </c>
      <c r="R11" s="19">
        <f>Q11/Q13*100</f>
        <v>6.8965517241379306</v>
      </c>
      <c r="S11" s="19">
        <f>COUNTIF(T21:T52,"3")</f>
        <v>3</v>
      </c>
      <c r="T11" s="19">
        <f>S11/S13*100</f>
        <v>10</v>
      </c>
      <c r="U11" s="150">
        <f>COUNTIF(V21:V52,"3")</f>
        <v>2</v>
      </c>
      <c r="V11" s="19">
        <f>U11/U13*100</f>
        <v>6.4516129032258061</v>
      </c>
      <c r="W11" s="150">
        <f>COUNTIF(X21:X52,"3")</f>
        <v>7</v>
      </c>
      <c r="X11" s="19">
        <f>W11/W13*100</f>
        <v>22.58064516129032</v>
      </c>
    </row>
    <row r="12" spans="1:24" s="13" customFormat="1" ht="16.5" thickBot="1">
      <c r="A12" s="391"/>
      <c r="B12" s="165" t="s">
        <v>24</v>
      </c>
      <c r="C12" s="226"/>
      <c r="D12" s="151">
        <f>COUNTIF(E21:E52,"4")</f>
        <v>6</v>
      </c>
      <c r="E12" s="20">
        <f>D12/D13*100</f>
        <v>19.35483870967742</v>
      </c>
      <c r="F12" s="226"/>
      <c r="G12" s="151">
        <f>COUNTIF(H21:H52,"4")</f>
        <v>3</v>
      </c>
      <c r="H12" s="20">
        <f>G12/G13*100</f>
        <v>9.67741935483871</v>
      </c>
      <c r="I12" s="151">
        <f>COUNTIF(J21:J52,"4")</f>
        <v>4</v>
      </c>
      <c r="J12" s="20">
        <f>I12/I13*100</f>
        <v>12.903225806451612</v>
      </c>
      <c r="K12" s="226"/>
      <c r="L12" s="151">
        <f>COUNTIF(M21:M52,"4")</f>
        <v>1</v>
      </c>
      <c r="M12" s="20">
        <f>L12/L13*100</f>
        <v>3.3333333333333335</v>
      </c>
      <c r="N12" s="395"/>
      <c r="O12" s="396"/>
      <c r="P12" s="151"/>
      <c r="Q12" s="151">
        <f>COUNTIF(R21:R52,"4")</f>
        <v>3</v>
      </c>
      <c r="R12" s="20">
        <f>Q12/Q13*100</f>
        <v>10.344827586206897</v>
      </c>
      <c r="S12" s="20">
        <f>COUNTIF(T21:T52,"4")</f>
        <v>2</v>
      </c>
      <c r="T12" s="20">
        <f>S12/S13*100</f>
        <v>6.666666666666667</v>
      </c>
      <c r="U12" s="151">
        <f>COUNTIF(V21:V52,"4")</f>
        <v>4</v>
      </c>
      <c r="V12" s="20">
        <f>U12/U13*100</f>
        <v>12.903225806451612</v>
      </c>
      <c r="W12" s="151">
        <f>COUNTIF(X21:X52,"4")</f>
        <v>1</v>
      </c>
      <c r="X12" s="20">
        <f>W12/W13*100</f>
        <v>3.225806451612903</v>
      </c>
    </row>
    <row r="13" spans="1:24" s="13" customFormat="1" ht="16.5" thickBot="1">
      <c r="A13" s="391"/>
      <c r="B13" s="166" t="s">
        <v>14</v>
      </c>
      <c r="C13" s="226"/>
      <c r="D13" s="22">
        <f>SUM(D9:D12)</f>
        <v>31</v>
      </c>
      <c r="E13" s="22">
        <f>SUM(E9:E12)</f>
        <v>100.00000000000001</v>
      </c>
      <c r="F13" s="226"/>
      <c r="G13" s="22">
        <f>SUM(G9:G12)</f>
        <v>31</v>
      </c>
      <c r="H13" s="22">
        <f>SUM(H9:H12)</f>
        <v>100</v>
      </c>
      <c r="I13" s="22">
        <f>SUM(I9:I12)</f>
        <v>31</v>
      </c>
      <c r="J13" s="22">
        <f>SUM(J9:J12)</f>
        <v>100.00000000000001</v>
      </c>
      <c r="K13" s="226"/>
      <c r="L13" s="22">
        <f>SUM(L9:L12)</f>
        <v>30</v>
      </c>
      <c r="M13" s="22">
        <f>SUM(M9:M12)</f>
        <v>99.999999999999986</v>
      </c>
      <c r="N13" s="395"/>
      <c r="O13" s="396"/>
      <c r="P13" s="22"/>
      <c r="Q13" s="22">
        <f t="shared" ref="Q13:X13" si="0">SUM(Q9:Q12)</f>
        <v>29</v>
      </c>
      <c r="R13" s="22">
        <f t="shared" si="0"/>
        <v>100</v>
      </c>
      <c r="S13" s="22">
        <f t="shared" si="0"/>
        <v>30</v>
      </c>
      <c r="T13" s="22">
        <f t="shared" si="0"/>
        <v>100</v>
      </c>
      <c r="U13" s="22">
        <f t="shared" si="0"/>
        <v>31</v>
      </c>
      <c r="V13" s="22">
        <f t="shared" si="0"/>
        <v>100.00000000000001</v>
      </c>
      <c r="W13" s="22">
        <f t="shared" si="0"/>
        <v>31</v>
      </c>
      <c r="X13" s="22">
        <f t="shared" si="0"/>
        <v>99.999999999999986</v>
      </c>
    </row>
    <row r="14" spans="1:24" s="13" customFormat="1">
      <c r="A14" s="391"/>
      <c r="B14" s="162" t="s">
        <v>15</v>
      </c>
      <c r="C14" s="226"/>
      <c r="D14" s="152">
        <f>SUM(D9:D11)</f>
        <v>25</v>
      </c>
      <c r="E14" s="23">
        <f>D14/D13*100</f>
        <v>80.645161290322577</v>
      </c>
      <c r="F14" s="226"/>
      <c r="G14" s="152">
        <f>SUM(G9:G11)</f>
        <v>28</v>
      </c>
      <c r="H14" s="23">
        <f>G14/G13*100</f>
        <v>90.322580645161281</v>
      </c>
      <c r="I14" s="152">
        <f>SUM(I9:I11)</f>
        <v>27</v>
      </c>
      <c r="J14" s="23">
        <f>I14/I13*100</f>
        <v>87.096774193548384</v>
      </c>
      <c r="K14" s="226"/>
      <c r="L14" s="152">
        <f>SUM(L9:L11)</f>
        <v>29</v>
      </c>
      <c r="M14" s="23">
        <f>L14/L13*100</f>
        <v>96.666666666666671</v>
      </c>
      <c r="N14" s="395"/>
      <c r="O14" s="396"/>
      <c r="P14" s="152"/>
      <c r="Q14" s="152">
        <f>SUM(Q9:Q11)</f>
        <v>26</v>
      </c>
      <c r="R14" s="23">
        <f>Q14/Q13*100</f>
        <v>89.65517241379311</v>
      </c>
      <c r="S14" s="23">
        <f>SUM(S9:S11)</f>
        <v>28</v>
      </c>
      <c r="T14" s="23">
        <f>S14/S13*100</f>
        <v>93.333333333333329</v>
      </c>
      <c r="U14" s="152">
        <f>SUM(U9:U11)</f>
        <v>27</v>
      </c>
      <c r="V14" s="23">
        <f>U14/U13*100</f>
        <v>87.096774193548384</v>
      </c>
      <c r="W14" s="152">
        <f>SUM(W9:W11)</f>
        <v>30</v>
      </c>
      <c r="X14" s="23">
        <f>W14/W13*100</f>
        <v>96.774193548387103</v>
      </c>
    </row>
    <row r="15" spans="1:24" s="13" customFormat="1">
      <c r="A15" s="391"/>
      <c r="B15" s="167" t="s">
        <v>16</v>
      </c>
      <c r="C15" s="226"/>
      <c r="D15" s="153">
        <f>D9</f>
        <v>15</v>
      </c>
      <c r="E15" s="24">
        <f>D15/D13*100</f>
        <v>48.387096774193552</v>
      </c>
      <c r="F15" s="226"/>
      <c r="G15" s="153">
        <f>G9</f>
        <v>22</v>
      </c>
      <c r="H15" s="24">
        <f>G15/G13*100</f>
        <v>70.967741935483872</v>
      </c>
      <c r="I15" s="153">
        <f>I9</f>
        <v>18</v>
      </c>
      <c r="J15" s="24">
        <f>I15/I13*100</f>
        <v>58.064516129032263</v>
      </c>
      <c r="K15" s="226"/>
      <c r="L15" s="153">
        <f>L9</f>
        <v>20</v>
      </c>
      <c r="M15" s="24">
        <f>L15/L13*100</f>
        <v>66.666666666666657</v>
      </c>
      <c r="N15" s="395"/>
      <c r="O15" s="396"/>
      <c r="P15" s="153"/>
      <c r="Q15" s="153">
        <f>Q9</f>
        <v>18</v>
      </c>
      <c r="R15" s="24">
        <f>Q15/Q13*100</f>
        <v>62.068965517241381</v>
      </c>
      <c r="S15" s="24">
        <f>S9</f>
        <v>19</v>
      </c>
      <c r="T15" s="24">
        <f>S15/S13*100</f>
        <v>63.333333333333329</v>
      </c>
      <c r="U15" s="153">
        <f>U9</f>
        <v>18</v>
      </c>
      <c r="V15" s="24">
        <f>U15/U13*100</f>
        <v>58.064516129032263</v>
      </c>
      <c r="W15" s="153">
        <f>W9</f>
        <v>13</v>
      </c>
      <c r="X15" s="24">
        <f>W15/W13*100</f>
        <v>41.935483870967744</v>
      </c>
    </row>
    <row r="16" spans="1:24" s="13" customFormat="1" ht="16.5" thickBot="1">
      <c r="A16" s="391"/>
      <c r="B16" s="168" t="s">
        <v>17</v>
      </c>
      <c r="C16" s="227"/>
      <c r="D16" s="154">
        <f>D12</f>
        <v>6</v>
      </c>
      <c r="E16" s="26">
        <f>D16/D13*100</f>
        <v>19.35483870967742</v>
      </c>
      <c r="F16" s="227"/>
      <c r="G16" s="154">
        <f>G12</f>
        <v>3</v>
      </c>
      <c r="H16" s="26">
        <f>G16/G13*100</f>
        <v>9.67741935483871</v>
      </c>
      <c r="I16" s="154">
        <f>I12</f>
        <v>4</v>
      </c>
      <c r="J16" s="26">
        <f>I16/I13*100</f>
        <v>12.903225806451612</v>
      </c>
      <c r="K16" s="227"/>
      <c r="L16" s="154">
        <f>L12</f>
        <v>1</v>
      </c>
      <c r="M16" s="26">
        <f>L16/L13*100</f>
        <v>3.3333333333333335</v>
      </c>
      <c r="N16" s="397"/>
      <c r="O16" s="398"/>
      <c r="P16" s="154"/>
      <c r="Q16" s="154">
        <f>Q12</f>
        <v>3</v>
      </c>
      <c r="R16" s="26">
        <f>Q16/Q13*100</f>
        <v>10.344827586206897</v>
      </c>
      <c r="S16" s="26">
        <f>S12</f>
        <v>2</v>
      </c>
      <c r="T16" s="26">
        <f>S16/S13*100</f>
        <v>6.666666666666667</v>
      </c>
      <c r="U16" s="154">
        <f>U12</f>
        <v>4</v>
      </c>
      <c r="V16" s="26">
        <f>U16/U13*100</f>
        <v>12.903225806451612</v>
      </c>
      <c r="W16" s="154">
        <f>W12</f>
        <v>1</v>
      </c>
      <c r="X16" s="26">
        <f>W16/W13*100</f>
        <v>3.225806451612903</v>
      </c>
    </row>
    <row r="17" spans="1:25" s="13" customFormat="1">
      <c r="A17" s="391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99.285714285714292</v>
      </c>
      <c r="T17" s="28"/>
      <c r="U17" s="28">
        <f>MAX(U21:U52)</f>
        <v>99.5</v>
      </c>
      <c r="V17" s="28"/>
      <c r="W17" s="28">
        <f>MAX(W21:W52)</f>
        <v>97</v>
      </c>
      <c r="X17" s="28"/>
    </row>
    <row r="18" spans="1:25" s="13" customFormat="1" ht="16.5" thickBot="1">
      <c r="A18" s="392"/>
      <c r="B18" s="164" t="s">
        <v>19</v>
      </c>
      <c r="C18" s="292">
        <f>MIN(C21:C52)</f>
        <v>3</v>
      </c>
      <c r="D18" s="30"/>
      <c r="E18" s="30"/>
      <c r="F18" s="292">
        <f>MIN(F21:F52)</f>
        <v>5</v>
      </c>
      <c r="G18" s="30"/>
      <c r="H18" s="30"/>
      <c r="I18" s="30">
        <f>MIN(I21:I52)</f>
        <v>28.333333333333332</v>
      </c>
      <c r="J18" s="30"/>
      <c r="K18" s="293">
        <f>MIN(K21:K52)</f>
        <v>16</v>
      </c>
      <c r="L18" s="30"/>
      <c r="M18" s="30"/>
      <c r="N18" s="30">
        <f>MIN(N21:N52)</f>
        <v>2</v>
      </c>
      <c r="O18" s="30">
        <f>MIN(O21:O52)</f>
        <v>18</v>
      </c>
      <c r="P18" s="30">
        <f>MIN(P21:P52)</f>
        <v>20</v>
      </c>
      <c r="Q18" s="30">
        <f>MIN(Q21:Q52)</f>
        <v>40</v>
      </c>
      <c r="R18" s="30"/>
      <c r="S18" s="30">
        <f>MIN(S21:S52)</f>
        <v>40</v>
      </c>
      <c r="T18" s="30"/>
      <c r="U18" s="30">
        <f>MIN(U21:U52)</f>
        <v>37.5</v>
      </c>
      <c r="V18" s="30"/>
      <c r="W18" s="30">
        <f>MIN(W21:W52)</f>
        <v>11</v>
      </c>
      <c r="X18" s="30"/>
    </row>
    <row r="19" spans="1:25" s="13" customFormat="1" ht="16.5" thickBot="1">
      <c r="A19" s="287"/>
      <c r="B19" s="288"/>
      <c r="C19" s="289"/>
      <c r="D19" s="290"/>
      <c r="E19" s="291"/>
      <c r="F19" s="289"/>
      <c r="G19" s="290"/>
      <c r="H19" s="290"/>
      <c r="I19" s="290"/>
      <c r="J19" s="290"/>
      <c r="K19" s="58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</row>
    <row r="20" spans="1:25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99" t="s">
        <v>8</v>
      </c>
      <c r="W20" s="200" t="s">
        <v>4</v>
      </c>
      <c r="X20" s="201" t="s">
        <v>8</v>
      </c>
      <c r="Y20" s="300" t="s">
        <v>33</v>
      </c>
    </row>
    <row r="21" spans="1:25" s="270" customFormat="1">
      <c r="A21" s="301">
        <v>1</v>
      </c>
      <c r="B21" s="252" t="s">
        <v>113</v>
      </c>
      <c r="C21" s="209">
        <v>20</v>
      </c>
      <c r="D21" s="155">
        <f>C21/20*100</f>
        <v>100</v>
      </c>
      <c r="E21" s="156" t="str">
        <f>IF(D21&gt;84.99,"1",IF(D21&gt;69.99,"2",IF(D21&gt;49.99,"3",IF(D21&gt;0,"4"))))</f>
        <v>1</v>
      </c>
      <c r="F21" s="302">
        <v>18</v>
      </c>
      <c r="G21" s="303">
        <f>F21/20*100</f>
        <v>90</v>
      </c>
      <c r="H21" s="156" t="str">
        <f>IF(G21&gt;84.99,"1",IF(G21&gt;69.99,"2",IF(G21&gt;49.99,"3",IF(G21&gt;0,"4"))))</f>
        <v>1</v>
      </c>
      <c r="I21" s="304">
        <f>((C21/2)+F21)/30*100</f>
        <v>93.333333333333329</v>
      </c>
      <c r="J21" s="305" t="str">
        <f>IF(I21&gt;84.99,"1",IF(I21&gt;69.99,"2",IF(I21&gt;49.99,"3",IF(I21&gt;0,"4"))))</f>
        <v>1</v>
      </c>
      <c r="K21" s="338">
        <v>40</v>
      </c>
      <c r="L21" s="303">
        <f>K21/40*100</f>
        <v>100</v>
      </c>
      <c r="M21" s="306" t="str">
        <f>IF(L21&gt;84.99,"1",IF(L21&gt;69.99,"2",IF(L21&gt;49.99,"3",IF(L21&gt;0,"4"))))</f>
        <v>1</v>
      </c>
      <c r="N21" s="307">
        <v>10</v>
      </c>
      <c r="O21" s="308">
        <v>38</v>
      </c>
      <c r="P21" s="157">
        <f>N21+O21</f>
        <v>48</v>
      </c>
      <c r="Q21" s="309">
        <f>P21*2</f>
        <v>96</v>
      </c>
      <c r="R21" s="310" t="str">
        <f>IF(Q21&gt;84.99,"1",IF(Q21&gt;69.99,"2",IF(Q21&gt;49.99,"3",IF(Q21&gt;0,"4"))))</f>
        <v>1</v>
      </c>
      <c r="S21" s="304">
        <f>((K21/2)+P21)/70*100</f>
        <v>97.142857142857139</v>
      </c>
      <c r="T21" s="311" t="str">
        <f>IF(S21&gt;84.99,"1",IF(S21&gt;69.99,"2",IF(S21&gt;49.99,"3",IF(S21&gt;0,"4"))))</f>
        <v>1</v>
      </c>
      <c r="U21" s="304">
        <f>(I21*0.3)+(S21*0.7)</f>
        <v>95.999999999999986</v>
      </c>
      <c r="V21" s="156" t="str">
        <f>IF(U21&gt;84.99,"1",IF(U21&gt;69.99,"2",IF(U21&gt;49.99,"3",IF(U21&gt;0,"4"))))</f>
        <v>1</v>
      </c>
      <c r="W21" s="301">
        <v>96</v>
      </c>
      <c r="X21" s="305" t="str">
        <f>IF(W21&gt;84.99,"1",IF(W21&gt;69.99,"2",IF(W21&gt;49.99,"3",IF(W21&gt;0,"4"))))</f>
        <v>1</v>
      </c>
      <c r="Y21" s="312" t="s">
        <v>59</v>
      </c>
    </row>
    <row r="22" spans="1:25">
      <c r="A22" s="301">
        <v>2</v>
      </c>
      <c r="B22" s="252" t="s">
        <v>114</v>
      </c>
      <c r="C22" s="209">
        <v>20</v>
      </c>
      <c r="D22" s="155">
        <f t="shared" ref="D22:D51" si="1">C22/20*100</f>
        <v>100</v>
      </c>
      <c r="E22" s="156" t="str">
        <f t="shared" ref="E22:E51" si="2">IF(D22&gt;84.99,"1",IF(D22&gt;69.99,"2",IF(D22&gt;49.99,"3",IF(D22&gt;0,"4"))))</f>
        <v>1</v>
      </c>
      <c r="F22" s="302">
        <v>20</v>
      </c>
      <c r="G22" s="303">
        <f t="shared" ref="G22:G51" si="3">F22/20*100</f>
        <v>100</v>
      </c>
      <c r="H22" s="156" t="str">
        <f t="shared" ref="H22:H51" si="4">IF(G22&gt;84.99,"1",IF(G22&gt;69.99,"2",IF(G22&gt;49.99,"3",IF(G22&gt;0,"4"))))</f>
        <v>1</v>
      </c>
      <c r="I22" s="304">
        <f t="shared" ref="I22:I49" si="5">((C22/2)+F22)/30*100</f>
        <v>100</v>
      </c>
      <c r="J22" s="305" t="str">
        <f t="shared" ref="J22:J49" si="6">IF(I22&gt;84.99,"1",IF(I22&gt;69.99,"2",IF(I22&gt;49.99,"3",IF(I22&gt;0,"4"))))</f>
        <v>1</v>
      </c>
      <c r="K22" s="303">
        <v>34</v>
      </c>
      <c r="L22" s="303">
        <f t="shared" ref="L22:L49" si="7">K22/40*100</f>
        <v>85</v>
      </c>
      <c r="M22" s="306" t="str">
        <f t="shared" ref="M22:M49" si="8">IF(L22&gt;84.99,"1",IF(L22&gt;69.99,"2",IF(L22&gt;49.99,"3",IF(L22&gt;0,"4"))))</f>
        <v>1</v>
      </c>
      <c r="N22" s="307">
        <v>10</v>
      </c>
      <c r="O22" s="308">
        <v>38</v>
      </c>
      <c r="P22" s="157">
        <f t="shared" ref="P22:P49" si="9">N22+O22</f>
        <v>48</v>
      </c>
      <c r="Q22" s="309">
        <f t="shared" ref="Q22:Q49" si="10">P22*2</f>
        <v>96</v>
      </c>
      <c r="R22" s="310" t="str">
        <f t="shared" ref="R22:R49" si="11">IF(Q22&gt;84.99,"1",IF(Q22&gt;69.99,"2",IF(Q22&gt;49.99,"3",IF(Q22&gt;0,"4"))))</f>
        <v>1</v>
      </c>
      <c r="S22" s="304">
        <f t="shared" ref="S22:S49" si="12">((K22/2)+P22)/70*100</f>
        <v>92.857142857142861</v>
      </c>
      <c r="T22" s="311" t="str">
        <f t="shared" ref="T22:T49" si="13">IF(S22&gt;84.99,"1",IF(S22&gt;69.99,"2",IF(S22&gt;49.99,"3",IF(S22&gt;0,"4"))))</f>
        <v>1</v>
      </c>
      <c r="U22" s="304">
        <f t="shared" ref="U22:U49" si="14">(I22*0.3)+(S22*0.7)</f>
        <v>95</v>
      </c>
      <c r="V22" s="156" t="str">
        <f t="shared" ref="V22:V49" si="15">IF(U22&gt;84.99,"1",IF(U22&gt;69.99,"2",IF(U22&gt;49.99,"3",IF(U22&gt;0,"4"))))</f>
        <v>1</v>
      </c>
      <c r="W22" s="301">
        <v>81</v>
      </c>
      <c r="X22" s="305" t="str">
        <f t="shared" ref="X22:X49" si="16">IF(W22&gt;84.99,"1",IF(W22&gt;69.99,"2",IF(W22&gt;49.99,"3",IF(W22&gt;0,"4"))))</f>
        <v>2</v>
      </c>
      <c r="Y22" s="312" t="s">
        <v>59</v>
      </c>
    </row>
    <row r="23" spans="1:25">
      <c r="A23" s="301">
        <v>3</v>
      </c>
      <c r="B23" s="252" t="s">
        <v>115</v>
      </c>
      <c r="C23" s="209">
        <v>7</v>
      </c>
      <c r="D23" s="155">
        <f t="shared" si="1"/>
        <v>35</v>
      </c>
      <c r="E23" s="156" t="str">
        <f t="shared" si="2"/>
        <v>4</v>
      </c>
      <c r="F23" s="302">
        <v>5</v>
      </c>
      <c r="G23" s="303">
        <f t="shared" si="3"/>
        <v>25</v>
      </c>
      <c r="H23" s="156" t="str">
        <f t="shared" si="4"/>
        <v>4</v>
      </c>
      <c r="I23" s="304">
        <f t="shared" si="5"/>
        <v>28.333333333333332</v>
      </c>
      <c r="J23" s="305" t="str">
        <f t="shared" si="6"/>
        <v>4</v>
      </c>
      <c r="K23" s="303">
        <v>29</v>
      </c>
      <c r="L23" s="303">
        <f t="shared" si="7"/>
        <v>72.5</v>
      </c>
      <c r="M23" s="306" t="str">
        <f t="shared" si="8"/>
        <v>2</v>
      </c>
      <c r="N23" s="307">
        <v>2</v>
      </c>
      <c r="O23" s="308">
        <v>18</v>
      </c>
      <c r="P23" s="157">
        <f t="shared" si="9"/>
        <v>20</v>
      </c>
      <c r="Q23" s="309">
        <f t="shared" si="10"/>
        <v>40</v>
      </c>
      <c r="R23" s="310" t="str">
        <f t="shared" si="11"/>
        <v>4</v>
      </c>
      <c r="S23" s="304">
        <f t="shared" si="12"/>
        <v>49.285714285714292</v>
      </c>
      <c r="T23" s="311" t="str">
        <f t="shared" si="13"/>
        <v>4</v>
      </c>
      <c r="U23" s="304">
        <f t="shared" si="14"/>
        <v>43</v>
      </c>
      <c r="V23" s="156" t="str">
        <f t="shared" si="15"/>
        <v>4</v>
      </c>
      <c r="W23" s="301">
        <v>64</v>
      </c>
      <c r="X23" s="305" t="str">
        <f t="shared" si="16"/>
        <v>3</v>
      </c>
      <c r="Y23" s="312" t="s">
        <v>60</v>
      </c>
    </row>
    <row r="24" spans="1:25">
      <c r="A24" s="301">
        <v>4</v>
      </c>
      <c r="B24" s="252" t="s">
        <v>116</v>
      </c>
      <c r="C24" s="209">
        <v>3</v>
      </c>
      <c r="D24" s="155">
        <f t="shared" si="1"/>
        <v>15</v>
      </c>
      <c r="E24" s="156" t="str">
        <f t="shared" si="2"/>
        <v>4</v>
      </c>
      <c r="F24" s="302">
        <v>8</v>
      </c>
      <c r="G24" s="303">
        <f t="shared" si="3"/>
        <v>40</v>
      </c>
      <c r="H24" s="156" t="str">
        <f t="shared" si="4"/>
        <v>4</v>
      </c>
      <c r="I24" s="304">
        <f t="shared" si="5"/>
        <v>31.666666666666664</v>
      </c>
      <c r="J24" s="305" t="str">
        <f t="shared" si="6"/>
        <v>4</v>
      </c>
      <c r="K24" s="303">
        <v>16</v>
      </c>
      <c r="L24" s="303">
        <f t="shared" si="7"/>
        <v>40</v>
      </c>
      <c r="M24" s="306" t="str">
        <f t="shared" si="8"/>
        <v>4</v>
      </c>
      <c r="N24" s="307"/>
      <c r="O24" s="308"/>
      <c r="P24" s="157"/>
      <c r="Q24" s="309"/>
      <c r="R24" s="310" t="b">
        <f t="shared" si="11"/>
        <v>0</v>
      </c>
      <c r="S24" s="342">
        <f>L24</f>
        <v>40</v>
      </c>
      <c r="T24" s="311" t="str">
        <f t="shared" si="13"/>
        <v>4</v>
      </c>
      <c r="U24" s="304">
        <f t="shared" si="14"/>
        <v>37.5</v>
      </c>
      <c r="V24" s="156" t="str">
        <f t="shared" si="15"/>
        <v>4</v>
      </c>
      <c r="W24" s="301">
        <v>11</v>
      </c>
      <c r="X24" s="305" t="str">
        <f t="shared" si="16"/>
        <v>4</v>
      </c>
      <c r="Y24" s="312" t="s">
        <v>60</v>
      </c>
    </row>
    <row r="25" spans="1:25">
      <c r="A25" s="301">
        <v>5</v>
      </c>
      <c r="B25" s="252" t="s">
        <v>117</v>
      </c>
      <c r="C25" s="209">
        <v>19</v>
      </c>
      <c r="D25" s="155">
        <f t="shared" si="1"/>
        <v>95</v>
      </c>
      <c r="E25" s="156" t="str">
        <f t="shared" si="2"/>
        <v>1</v>
      </c>
      <c r="F25" s="302">
        <v>18</v>
      </c>
      <c r="G25" s="303">
        <f t="shared" si="3"/>
        <v>90</v>
      </c>
      <c r="H25" s="156" t="str">
        <f t="shared" si="4"/>
        <v>1</v>
      </c>
      <c r="I25" s="304">
        <f t="shared" si="5"/>
        <v>91.666666666666657</v>
      </c>
      <c r="J25" s="305" t="str">
        <f t="shared" si="6"/>
        <v>1</v>
      </c>
      <c r="K25" s="303">
        <v>37</v>
      </c>
      <c r="L25" s="303">
        <f t="shared" si="7"/>
        <v>92.5</v>
      </c>
      <c r="M25" s="306" t="str">
        <f t="shared" si="8"/>
        <v>1</v>
      </c>
      <c r="N25" s="307">
        <v>10</v>
      </c>
      <c r="O25" s="308">
        <v>39</v>
      </c>
      <c r="P25" s="157">
        <f t="shared" si="9"/>
        <v>49</v>
      </c>
      <c r="Q25" s="309">
        <f t="shared" si="10"/>
        <v>98</v>
      </c>
      <c r="R25" s="310" t="str">
        <f t="shared" si="11"/>
        <v>1</v>
      </c>
      <c r="S25" s="304">
        <f t="shared" si="12"/>
        <v>96.428571428571431</v>
      </c>
      <c r="T25" s="311" t="str">
        <f t="shared" si="13"/>
        <v>1</v>
      </c>
      <c r="U25" s="304">
        <f t="shared" si="14"/>
        <v>95</v>
      </c>
      <c r="V25" s="156" t="str">
        <f t="shared" si="15"/>
        <v>1</v>
      </c>
      <c r="W25" s="301">
        <v>97</v>
      </c>
      <c r="X25" s="305" t="str">
        <f t="shared" si="16"/>
        <v>1</v>
      </c>
      <c r="Y25" s="312" t="s">
        <v>59</v>
      </c>
    </row>
    <row r="26" spans="1:25" s="270" customFormat="1">
      <c r="A26" s="301">
        <v>6</v>
      </c>
      <c r="B26" s="252" t="s">
        <v>118</v>
      </c>
      <c r="C26" s="209">
        <v>18</v>
      </c>
      <c r="D26" s="155">
        <f t="shared" si="1"/>
        <v>90</v>
      </c>
      <c r="E26" s="156" t="str">
        <f t="shared" si="2"/>
        <v>1</v>
      </c>
      <c r="F26" s="302">
        <v>20</v>
      </c>
      <c r="G26" s="303">
        <f t="shared" si="3"/>
        <v>100</v>
      </c>
      <c r="H26" s="156" t="str">
        <f t="shared" si="4"/>
        <v>1</v>
      </c>
      <c r="I26" s="304">
        <f t="shared" si="5"/>
        <v>96.666666666666671</v>
      </c>
      <c r="J26" s="305" t="str">
        <f t="shared" si="6"/>
        <v>1</v>
      </c>
      <c r="K26" s="303">
        <v>39</v>
      </c>
      <c r="L26" s="303">
        <f t="shared" si="7"/>
        <v>97.5</v>
      </c>
      <c r="M26" s="306" t="str">
        <f t="shared" si="8"/>
        <v>1</v>
      </c>
      <c r="N26" s="307">
        <v>10</v>
      </c>
      <c r="O26" s="308">
        <v>40</v>
      </c>
      <c r="P26" s="157">
        <f t="shared" si="9"/>
        <v>50</v>
      </c>
      <c r="Q26" s="309">
        <f t="shared" si="10"/>
        <v>100</v>
      </c>
      <c r="R26" s="310" t="str">
        <f t="shared" si="11"/>
        <v>1</v>
      </c>
      <c r="S26" s="304">
        <f t="shared" si="12"/>
        <v>99.285714285714292</v>
      </c>
      <c r="T26" s="311" t="str">
        <f t="shared" si="13"/>
        <v>1</v>
      </c>
      <c r="U26" s="304">
        <f t="shared" si="14"/>
        <v>98.5</v>
      </c>
      <c r="V26" s="156" t="str">
        <f t="shared" si="15"/>
        <v>1</v>
      </c>
      <c r="W26" s="301">
        <v>96</v>
      </c>
      <c r="X26" s="305" t="str">
        <f t="shared" si="16"/>
        <v>1</v>
      </c>
      <c r="Y26" s="312" t="s">
        <v>59</v>
      </c>
    </row>
    <row r="27" spans="1:25">
      <c r="A27" s="301">
        <v>7</v>
      </c>
      <c r="B27" s="252" t="s">
        <v>119</v>
      </c>
      <c r="C27" s="209">
        <v>7</v>
      </c>
      <c r="D27" s="155">
        <f t="shared" si="1"/>
        <v>35</v>
      </c>
      <c r="E27" s="156" t="str">
        <f t="shared" si="2"/>
        <v>4</v>
      </c>
      <c r="F27" s="302">
        <v>15</v>
      </c>
      <c r="G27" s="303">
        <f t="shared" si="3"/>
        <v>75</v>
      </c>
      <c r="H27" s="156" t="str">
        <f t="shared" si="4"/>
        <v>2</v>
      </c>
      <c r="I27" s="304">
        <f t="shared" si="5"/>
        <v>61.666666666666671</v>
      </c>
      <c r="J27" s="305" t="str">
        <f t="shared" si="6"/>
        <v>3</v>
      </c>
      <c r="K27" s="303">
        <v>27</v>
      </c>
      <c r="L27" s="303">
        <f t="shared" si="7"/>
        <v>67.5</v>
      </c>
      <c r="M27" s="306" t="str">
        <f t="shared" si="8"/>
        <v>3</v>
      </c>
      <c r="N27" s="307">
        <v>4</v>
      </c>
      <c r="O27" s="308">
        <v>19</v>
      </c>
      <c r="P27" s="157">
        <f t="shared" si="9"/>
        <v>23</v>
      </c>
      <c r="Q27" s="309">
        <f t="shared" si="10"/>
        <v>46</v>
      </c>
      <c r="R27" s="310" t="str">
        <f t="shared" si="11"/>
        <v>4</v>
      </c>
      <c r="S27" s="304">
        <f t="shared" si="12"/>
        <v>52.142857142857146</v>
      </c>
      <c r="T27" s="311" t="str">
        <f t="shared" si="13"/>
        <v>3</v>
      </c>
      <c r="U27" s="304">
        <f t="shared" si="14"/>
        <v>55</v>
      </c>
      <c r="V27" s="156" t="str">
        <f t="shared" si="15"/>
        <v>3</v>
      </c>
      <c r="W27" s="301">
        <v>66</v>
      </c>
      <c r="X27" s="305" t="str">
        <f t="shared" si="16"/>
        <v>3</v>
      </c>
      <c r="Y27" s="312" t="s">
        <v>60</v>
      </c>
    </row>
    <row r="28" spans="1:25">
      <c r="A28" s="301">
        <v>8</v>
      </c>
      <c r="B28" s="252" t="s">
        <v>120</v>
      </c>
      <c r="C28" s="209">
        <v>8</v>
      </c>
      <c r="D28" s="155">
        <f t="shared" si="1"/>
        <v>40</v>
      </c>
      <c r="E28" s="156" t="str">
        <f t="shared" si="2"/>
        <v>4</v>
      </c>
      <c r="F28" s="302">
        <v>20</v>
      </c>
      <c r="G28" s="303">
        <f t="shared" si="3"/>
        <v>100</v>
      </c>
      <c r="H28" s="156" t="str">
        <f t="shared" si="4"/>
        <v>1</v>
      </c>
      <c r="I28" s="304">
        <f t="shared" si="5"/>
        <v>80</v>
      </c>
      <c r="J28" s="305" t="str">
        <f t="shared" si="6"/>
        <v>2</v>
      </c>
      <c r="K28" s="303">
        <v>31</v>
      </c>
      <c r="L28" s="303">
        <f t="shared" si="7"/>
        <v>77.5</v>
      </c>
      <c r="M28" s="306" t="str">
        <f t="shared" si="8"/>
        <v>2</v>
      </c>
      <c r="N28" s="307">
        <v>7</v>
      </c>
      <c r="O28" s="308">
        <v>38</v>
      </c>
      <c r="P28" s="157">
        <f t="shared" si="9"/>
        <v>45</v>
      </c>
      <c r="Q28" s="309">
        <f t="shared" si="10"/>
        <v>90</v>
      </c>
      <c r="R28" s="310" t="str">
        <f t="shared" si="11"/>
        <v>1</v>
      </c>
      <c r="S28" s="304">
        <f t="shared" si="12"/>
        <v>86.428571428571431</v>
      </c>
      <c r="T28" s="311" t="str">
        <f t="shared" si="13"/>
        <v>1</v>
      </c>
      <c r="U28" s="304">
        <f t="shared" si="14"/>
        <v>84.5</v>
      </c>
      <c r="V28" s="156" t="str">
        <f t="shared" si="15"/>
        <v>2</v>
      </c>
      <c r="W28" s="301">
        <v>86</v>
      </c>
      <c r="X28" s="305" t="str">
        <f t="shared" si="16"/>
        <v>1</v>
      </c>
      <c r="Y28" s="312" t="s">
        <v>59</v>
      </c>
    </row>
    <row r="29" spans="1:25" s="270" customFormat="1">
      <c r="A29" s="301">
        <v>9</v>
      </c>
      <c r="B29" s="252" t="s">
        <v>121</v>
      </c>
      <c r="C29" s="209">
        <v>16</v>
      </c>
      <c r="D29" s="155">
        <f t="shared" si="1"/>
        <v>80</v>
      </c>
      <c r="E29" s="156" t="str">
        <f t="shared" si="2"/>
        <v>2</v>
      </c>
      <c r="F29" s="302">
        <v>15</v>
      </c>
      <c r="G29" s="303">
        <f t="shared" si="3"/>
        <v>75</v>
      </c>
      <c r="H29" s="156" t="str">
        <f t="shared" si="4"/>
        <v>2</v>
      </c>
      <c r="I29" s="304">
        <f t="shared" si="5"/>
        <v>76.666666666666671</v>
      </c>
      <c r="J29" s="305" t="str">
        <f t="shared" si="6"/>
        <v>2</v>
      </c>
      <c r="K29" s="303">
        <v>34</v>
      </c>
      <c r="L29" s="303">
        <f t="shared" si="7"/>
        <v>85</v>
      </c>
      <c r="M29" s="306" t="str">
        <f t="shared" si="8"/>
        <v>1</v>
      </c>
      <c r="N29" s="307">
        <v>8</v>
      </c>
      <c r="O29" s="308">
        <v>29</v>
      </c>
      <c r="P29" s="157">
        <f t="shared" si="9"/>
        <v>37</v>
      </c>
      <c r="Q29" s="309">
        <f t="shared" si="10"/>
        <v>74</v>
      </c>
      <c r="R29" s="310" t="str">
        <f t="shared" si="11"/>
        <v>2</v>
      </c>
      <c r="S29" s="304">
        <f t="shared" si="12"/>
        <v>77.142857142857153</v>
      </c>
      <c r="T29" s="311" t="str">
        <f t="shared" si="13"/>
        <v>2</v>
      </c>
      <c r="U29" s="304">
        <f t="shared" si="14"/>
        <v>77</v>
      </c>
      <c r="V29" s="156" t="str">
        <f t="shared" si="15"/>
        <v>2</v>
      </c>
      <c r="W29" s="301">
        <v>82</v>
      </c>
      <c r="X29" s="305" t="str">
        <f t="shared" si="16"/>
        <v>2</v>
      </c>
      <c r="Y29" s="312" t="s">
        <v>59</v>
      </c>
    </row>
    <row r="30" spans="1:25">
      <c r="A30" s="301">
        <v>10</v>
      </c>
      <c r="B30" s="252" t="s">
        <v>122</v>
      </c>
      <c r="C30" s="209">
        <v>17</v>
      </c>
      <c r="D30" s="155">
        <f t="shared" si="1"/>
        <v>85</v>
      </c>
      <c r="E30" s="156" t="str">
        <f t="shared" si="2"/>
        <v>1</v>
      </c>
      <c r="F30" s="302">
        <v>18</v>
      </c>
      <c r="G30" s="303">
        <f t="shared" si="3"/>
        <v>90</v>
      </c>
      <c r="H30" s="156" t="str">
        <f t="shared" si="4"/>
        <v>1</v>
      </c>
      <c r="I30" s="304">
        <f t="shared" si="5"/>
        <v>88.333333333333329</v>
      </c>
      <c r="J30" s="305" t="str">
        <f t="shared" si="6"/>
        <v>1</v>
      </c>
      <c r="K30" s="303">
        <v>39</v>
      </c>
      <c r="L30" s="303">
        <f t="shared" si="7"/>
        <v>97.5</v>
      </c>
      <c r="M30" s="306" t="str">
        <f t="shared" si="8"/>
        <v>1</v>
      </c>
      <c r="N30" s="307">
        <v>10</v>
      </c>
      <c r="O30" s="308">
        <v>40</v>
      </c>
      <c r="P30" s="157">
        <f t="shared" si="9"/>
        <v>50</v>
      </c>
      <c r="Q30" s="309">
        <f t="shared" si="10"/>
        <v>100</v>
      </c>
      <c r="R30" s="310" t="str">
        <f t="shared" si="11"/>
        <v>1</v>
      </c>
      <c r="S30" s="304">
        <f t="shared" si="12"/>
        <v>99.285714285714292</v>
      </c>
      <c r="T30" s="311" t="str">
        <f t="shared" si="13"/>
        <v>1</v>
      </c>
      <c r="U30" s="304">
        <f t="shared" si="14"/>
        <v>96</v>
      </c>
      <c r="V30" s="156" t="str">
        <f t="shared" si="15"/>
        <v>1</v>
      </c>
      <c r="W30" s="301">
        <v>77</v>
      </c>
      <c r="X30" s="305" t="str">
        <f t="shared" si="16"/>
        <v>2</v>
      </c>
      <c r="Y30" s="312" t="s">
        <v>59</v>
      </c>
    </row>
    <row r="31" spans="1:25">
      <c r="A31" s="301">
        <v>11</v>
      </c>
      <c r="B31" s="252" t="s">
        <v>123</v>
      </c>
      <c r="C31" s="209">
        <v>18</v>
      </c>
      <c r="D31" s="155">
        <f t="shared" si="1"/>
        <v>90</v>
      </c>
      <c r="E31" s="156" t="str">
        <f t="shared" si="2"/>
        <v>1</v>
      </c>
      <c r="F31" s="302">
        <v>18</v>
      </c>
      <c r="G31" s="303">
        <f t="shared" si="3"/>
        <v>90</v>
      </c>
      <c r="H31" s="156" t="str">
        <f t="shared" si="4"/>
        <v>1</v>
      </c>
      <c r="I31" s="304">
        <f t="shared" si="5"/>
        <v>90</v>
      </c>
      <c r="J31" s="305" t="str">
        <f t="shared" si="6"/>
        <v>1</v>
      </c>
      <c r="K31" s="303">
        <v>37</v>
      </c>
      <c r="L31" s="303">
        <f t="shared" si="7"/>
        <v>92.5</v>
      </c>
      <c r="M31" s="306" t="str">
        <f t="shared" si="8"/>
        <v>1</v>
      </c>
      <c r="N31" s="307">
        <v>10</v>
      </c>
      <c r="O31" s="308">
        <v>38</v>
      </c>
      <c r="P31" s="157">
        <f t="shared" si="9"/>
        <v>48</v>
      </c>
      <c r="Q31" s="309">
        <f t="shared" si="10"/>
        <v>96</v>
      </c>
      <c r="R31" s="310" t="str">
        <f t="shared" si="11"/>
        <v>1</v>
      </c>
      <c r="S31" s="304">
        <f t="shared" si="12"/>
        <v>95</v>
      </c>
      <c r="T31" s="311" t="str">
        <f t="shared" si="13"/>
        <v>1</v>
      </c>
      <c r="U31" s="304">
        <f t="shared" si="14"/>
        <v>93.5</v>
      </c>
      <c r="V31" s="156" t="str">
        <f t="shared" si="15"/>
        <v>1</v>
      </c>
      <c r="W31" s="301">
        <v>87</v>
      </c>
      <c r="X31" s="305" t="str">
        <f t="shared" si="16"/>
        <v>1</v>
      </c>
      <c r="Y31" s="312" t="s">
        <v>59</v>
      </c>
    </row>
    <row r="32" spans="1:25" s="270" customFormat="1">
      <c r="A32" s="301">
        <v>12</v>
      </c>
      <c r="B32" s="252" t="s">
        <v>124</v>
      </c>
      <c r="C32" s="209">
        <v>19</v>
      </c>
      <c r="D32" s="155">
        <f t="shared" si="1"/>
        <v>95</v>
      </c>
      <c r="E32" s="156" t="str">
        <f t="shared" si="2"/>
        <v>1</v>
      </c>
      <c r="F32" s="302">
        <v>20</v>
      </c>
      <c r="G32" s="303">
        <f t="shared" si="3"/>
        <v>100</v>
      </c>
      <c r="H32" s="156" t="str">
        <f t="shared" si="4"/>
        <v>1</v>
      </c>
      <c r="I32" s="304">
        <f t="shared" si="5"/>
        <v>98.333333333333329</v>
      </c>
      <c r="J32" s="305" t="str">
        <f t="shared" si="6"/>
        <v>1</v>
      </c>
      <c r="K32" s="303">
        <v>38</v>
      </c>
      <c r="L32" s="303">
        <f t="shared" si="7"/>
        <v>95</v>
      </c>
      <c r="M32" s="306" t="str">
        <f t="shared" si="8"/>
        <v>1</v>
      </c>
      <c r="N32" s="307">
        <v>9</v>
      </c>
      <c r="O32" s="308">
        <v>40</v>
      </c>
      <c r="P32" s="157">
        <f t="shared" si="9"/>
        <v>49</v>
      </c>
      <c r="Q32" s="309">
        <f t="shared" si="10"/>
        <v>98</v>
      </c>
      <c r="R32" s="310" t="str">
        <f t="shared" si="11"/>
        <v>1</v>
      </c>
      <c r="S32" s="304">
        <f t="shared" si="12"/>
        <v>97.142857142857139</v>
      </c>
      <c r="T32" s="311" t="str">
        <f t="shared" si="13"/>
        <v>1</v>
      </c>
      <c r="U32" s="304">
        <f t="shared" si="14"/>
        <v>97.499999999999986</v>
      </c>
      <c r="V32" s="156" t="str">
        <f t="shared" si="15"/>
        <v>1</v>
      </c>
      <c r="W32" s="301">
        <v>97</v>
      </c>
      <c r="X32" s="305" t="str">
        <f t="shared" si="16"/>
        <v>1</v>
      </c>
      <c r="Y32" s="312" t="s">
        <v>59</v>
      </c>
    </row>
    <row r="33" spans="1:25">
      <c r="A33" s="301">
        <v>13</v>
      </c>
      <c r="B33" s="252" t="s">
        <v>125</v>
      </c>
      <c r="C33" s="209">
        <v>15</v>
      </c>
      <c r="D33" s="155">
        <f t="shared" si="1"/>
        <v>75</v>
      </c>
      <c r="E33" s="156" t="str">
        <f t="shared" si="2"/>
        <v>2</v>
      </c>
      <c r="F33" s="302">
        <v>19</v>
      </c>
      <c r="G33" s="303">
        <f t="shared" si="3"/>
        <v>95</v>
      </c>
      <c r="H33" s="156" t="str">
        <f t="shared" si="4"/>
        <v>1</v>
      </c>
      <c r="I33" s="304">
        <f t="shared" si="5"/>
        <v>88.333333333333329</v>
      </c>
      <c r="J33" s="305" t="str">
        <f t="shared" si="6"/>
        <v>1</v>
      </c>
      <c r="K33" s="303">
        <v>39</v>
      </c>
      <c r="L33" s="303">
        <f t="shared" si="7"/>
        <v>97.5</v>
      </c>
      <c r="M33" s="306" t="str">
        <f t="shared" si="8"/>
        <v>1</v>
      </c>
      <c r="N33" s="307">
        <v>10</v>
      </c>
      <c r="O33" s="308">
        <v>39</v>
      </c>
      <c r="P33" s="157">
        <f t="shared" si="9"/>
        <v>49</v>
      </c>
      <c r="Q33" s="309">
        <f t="shared" si="10"/>
        <v>98</v>
      </c>
      <c r="R33" s="310" t="str">
        <f t="shared" si="11"/>
        <v>1</v>
      </c>
      <c r="S33" s="304">
        <f t="shared" si="12"/>
        <v>97.857142857142847</v>
      </c>
      <c r="T33" s="311" t="str">
        <f t="shared" si="13"/>
        <v>1</v>
      </c>
      <c r="U33" s="304">
        <f t="shared" si="14"/>
        <v>94.999999999999986</v>
      </c>
      <c r="V33" s="156" t="str">
        <f t="shared" si="15"/>
        <v>1</v>
      </c>
      <c r="W33" s="301">
        <v>96</v>
      </c>
      <c r="X33" s="305" t="str">
        <f t="shared" si="16"/>
        <v>1</v>
      </c>
      <c r="Y33" s="312" t="s">
        <v>59</v>
      </c>
    </row>
    <row r="34" spans="1:25">
      <c r="A34" s="301">
        <v>14</v>
      </c>
      <c r="B34" s="252" t="s">
        <v>126</v>
      </c>
      <c r="C34" s="209">
        <v>19</v>
      </c>
      <c r="D34" s="155">
        <f t="shared" si="1"/>
        <v>95</v>
      </c>
      <c r="E34" s="156" t="str">
        <f t="shared" si="2"/>
        <v>1</v>
      </c>
      <c r="F34" s="302">
        <v>20</v>
      </c>
      <c r="G34" s="303">
        <f t="shared" si="3"/>
        <v>100</v>
      </c>
      <c r="H34" s="156" t="str">
        <f t="shared" si="4"/>
        <v>1</v>
      </c>
      <c r="I34" s="304">
        <f t="shared" si="5"/>
        <v>98.333333333333329</v>
      </c>
      <c r="J34" s="305" t="str">
        <f t="shared" si="6"/>
        <v>1</v>
      </c>
      <c r="K34" s="303">
        <v>37</v>
      </c>
      <c r="L34" s="303">
        <f t="shared" si="7"/>
        <v>92.5</v>
      </c>
      <c r="M34" s="306" t="str">
        <f t="shared" si="8"/>
        <v>1</v>
      </c>
      <c r="N34" s="307">
        <v>8</v>
      </c>
      <c r="O34" s="308">
        <v>37</v>
      </c>
      <c r="P34" s="157">
        <f t="shared" si="9"/>
        <v>45</v>
      </c>
      <c r="Q34" s="309">
        <f t="shared" si="10"/>
        <v>90</v>
      </c>
      <c r="R34" s="310" t="str">
        <f t="shared" si="11"/>
        <v>1</v>
      </c>
      <c r="S34" s="304">
        <f t="shared" si="12"/>
        <v>90.714285714285708</v>
      </c>
      <c r="T34" s="311" t="str">
        <f t="shared" si="13"/>
        <v>1</v>
      </c>
      <c r="U34" s="304">
        <f t="shared" si="14"/>
        <v>92.999999999999986</v>
      </c>
      <c r="V34" s="156" t="str">
        <f t="shared" si="15"/>
        <v>1</v>
      </c>
      <c r="W34" s="301">
        <v>80</v>
      </c>
      <c r="X34" s="305" t="str">
        <f t="shared" si="16"/>
        <v>2</v>
      </c>
      <c r="Y34" s="312" t="s">
        <v>59</v>
      </c>
    </row>
    <row r="35" spans="1:25">
      <c r="A35" s="301">
        <v>15</v>
      </c>
      <c r="B35" s="252" t="s">
        <v>127</v>
      </c>
      <c r="C35" s="209">
        <v>19</v>
      </c>
      <c r="D35" s="155">
        <f t="shared" si="1"/>
        <v>95</v>
      </c>
      <c r="E35" s="156" t="str">
        <f t="shared" si="2"/>
        <v>1</v>
      </c>
      <c r="F35" s="302">
        <v>18</v>
      </c>
      <c r="G35" s="303">
        <f t="shared" si="3"/>
        <v>90</v>
      </c>
      <c r="H35" s="156" t="str">
        <f t="shared" si="4"/>
        <v>1</v>
      </c>
      <c r="I35" s="304">
        <f t="shared" si="5"/>
        <v>91.666666666666657</v>
      </c>
      <c r="J35" s="305" t="str">
        <f t="shared" si="6"/>
        <v>1</v>
      </c>
      <c r="K35" s="303">
        <v>34</v>
      </c>
      <c r="L35" s="303">
        <f t="shared" si="7"/>
        <v>85</v>
      </c>
      <c r="M35" s="306" t="str">
        <f t="shared" si="8"/>
        <v>1</v>
      </c>
      <c r="N35" s="307">
        <v>7</v>
      </c>
      <c r="O35" s="308">
        <v>36</v>
      </c>
      <c r="P35" s="157">
        <f t="shared" si="9"/>
        <v>43</v>
      </c>
      <c r="Q35" s="309">
        <f t="shared" si="10"/>
        <v>86</v>
      </c>
      <c r="R35" s="310" t="str">
        <f t="shared" si="11"/>
        <v>1</v>
      </c>
      <c r="S35" s="304">
        <f t="shared" si="12"/>
        <v>85.714285714285708</v>
      </c>
      <c r="T35" s="311" t="str">
        <f t="shared" si="13"/>
        <v>1</v>
      </c>
      <c r="U35" s="304">
        <f t="shared" si="14"/>
        <v>87.499999999999986</v>
      </c>
      <c r="V35" s="156" t="str">
        <f t="shared" si="15"/>
        <v>1</v>
      </c>
      <c r="W35" s="301">
        <v>82</v>
      </c>
      <c r="X35" s="305" t="str">
        <f t="shared" si="16"/>
        <v>2</v>
      </c>
      <c r="Y35" s="312" t="s">
        <v>59</v>
      </c>
    </row>
    <row r="36" spans="1:25">
      <c r="A36" s="301">
        <v>16</v>
      </c>
      <c r="B36" s="252" t="s">
        <v>128</v>
      </c>
      <c r="C36" s="209">
        <v>19</v>
      </c>
      <c r="D36" s="155">
        <f t="shared" si="1"/>
        <v>95</v>
      </c>
      <c r="E36" s="156" t="str">
        <f t="shared" si="2"/>
        <v>1</v>
      </c>
      <c r="F36" s="302">
        <v>20</v>
      </c>
      <c r="G36" s="303">
        <f t="shared" si="3"/>
        <v>100</v>
      </c>
      <c r="H36" s="156" t="str">
        <f t="shared" si="4"/>
        <v>1</v>
      </c>
      <c r="I36" s="304">
        <f t="shared" si="5"/>
        <v>98.333333333333329</v>
      </c>
      <c r="J36" s="305" t="str">
        <f t="shared" si="6"/>
        <v>1</v>
      </c>
      <c r="K36" s="303">
        <v>35</v>
      </c>
      <c r="L36" s="303">
        <f t="shared" si="7"/>
        <v>87.5</v>
      </c>
      <c r="M36" s="306" t="str">
        <f t="shared" si="8"/>
        <v>1</v>
      </c>
      <c r="N36" s="307">
        <v>9</v>
      </c>
      <c r="O36" s="308">
        <v>33</v>
      </c>
      <c r="P36" s="157">
        <f t="shared" si="9"/>
        <v>42</v>
      </c>
      <c r="Q36" s="309">
        <f t="shared" si="10"/>
        <v>84</v>
      </c>
      <c r="R36" s="310" t="str">
        <f t="shared" si="11"/>
        <v>2</v>
      </c>
      <c r="S36" s="304">
        <f t="shared" si="12"/>
        <v>85</v>
      </c>
      <c r="T36" s="311" t="str">
        <f t="shared" si="13"/>
        <v>1</v>
      </c>
      <c r="U36" s="304">
        <f t="shared" si="14"/>
        <v>88.999999999999986</v>
      </c>
      <c r="V36" s="156" t="str">
        <f t="shared" si="15"/>
        <v>1</v>
      </c>
      <c r="W36" s="301">
        <v>95</v>
      </c>
      <c r="X36" s="305" t="str">
        <f t="shared" si="16"/>
        <v>1</v>
      </c>
      <c r="Y36" s="312" t="s">
        <v>59</v>
      </c>
    </row>
    <row r="37" spans="1:25" s="270" customFormat="1">
      <c r="A37" s="301">
        <v>17</v>
      </c>
      <c r="B37" s="252" t="s">
        <v>129</v>
      </c>
      <c r="C37" s="209">
        <v>16</v>
      </c>
      <c r="D37" s="155">
        <f t="shared" si="1"/>
        <v>80</v>
      </c>
      <c r="E37" s="156" t="str">
        <f t="shared" si="2"/>
        <v>2</v>
      </c>
      <c r="F37" s="302">
        <v>17</v>
      </c>
      <c r="G37" s="303">
        <f t="shared" si="3"/>
        <v>85</v>
      </c>
      <c r="H37" s="156" t="str">
        <f t="shared" si="4"/>
        <v>1</v>
      </c>
      <c r="I37" s="304">
        <f t="shared" si="5"/>
        <v>83.333333333333343</v>
      </c>
      <c r="J37" s="305" t="str">
        <f t="shared" si="6"/>
        <v>2</v>
      </c>
      <c r="K37" s="303">
        <v>35</v>
      </c>
      <c r="L37" s="303">
        <f t="shared" si="7"/>
        <v>87.5</v>
      </c>
      <c r="M37" s="306" t="str">
        <f t="shared" si="8"/>
        <v>1</v>
      </c>
      <c r="N37" s="307">
        <v>8</v>
      </c>
      <c r="O37" s="308">
        <v>24</v>
      </c>
      <c r="P37" s="157">
        <f t="shared" si="9"/>
        <v>32</v>
      </c>
      <c r="Q37" s="309">
        <f t="shared" si="10"/>
        <v>64</v>
      </c>
      <c r="R37" s="310" t="str">
        <f t="shared" si="11"/>
        <v>3</v>
      </c>
      <c r="S37" s="304">
        <f t="shared" si="12"/>
        <v>70.714285714285722</v>
      </c>
      <c r="T37" s="311" t="str">
        <f t="shared" si="13"/>
        <v>2</v>
      </c>
      <c r="U37" s="304">
        <f t="shared" si="14"/>
        <v>74.5</v>
      </c>
      <c r="V37" s="156" t="str">
        <f t="shared" si="15"/>
        <v>2</v>
      </c>
      <c r="W37" s="301">
        <v>76</v>
      </c>
      <c r="X37" s="305" t="str">
        <f t="shared" si="16"/>
        <v>2</v>
      </c>
      <c r="Y37" s="312" t="s">
        <v>59</v>
      </c>
    </row>
    <row r="38" spans="1:25">
      <c r="A38" s="301">
        <v>18</v>
      </c>
      <c r="B38" s="252" t="s">
        <v>130</v>
      </c>
      <c r="C38" s="209">
        <v>13</v>
      </c>
      <c r="D38" s="155">
        <f t="shared" si="1"/>
        <v>65</v>
      </c>
      <c r="E38" s="156" t="str">
        <f t="shared" si="2"/>
        <v>3</v>
      </c>
      <c r="F38" s="302">
        <v>11</v>
      </c>
      <c r="G38" s="303">
        <f t="shared" si="3"/>
        <v>55.000000000000007</v>
      </c>
      <c r="H38" s="156" t="str">
        <f t="shared" si="4"/>
        <v>3</v>
      </c>
      <c r="I38" s="304">
        <f t="shared" si="5"/>
        <v>58.333333333333336</v>
      </c>
      <c r="J38" s="305" t="str">
        <f t="shared" si="6"/>
        <v>3</v>
      </c>
      <c r="K38" s="303">
        <v>29</v>
      </c>
      <c r="L38" s="303">
        <f t="shared" si="7"/>
        <v>72.5</v>
      </c>
      <c r="M38" s="306" t="str">
        <f t="shared" si="8"/>
        <v>2</v>
      </c>
      <c r="N38" s="307">
        <v>8</v>
      </c>
      <c r="O38" s="308">
        <v>25</v>
      </c>
      <c r="P38" s="157">
        <f t="shared" si="9"/>
        <v>33</v>
      </c>
      <c r="Q38" s="309">
        <f t="shared" si="10"/>
        <v>66</v>
      </c>
      <c r="R38" s="310" t="str">
        <f t="shared" si="11"/>
        <v>3</v>
      </c>
      <c r="S38" s="304">
        <f t="shared" si="12"/>
        <v>67.857142857142861</v>
      </c>
      <c r="T38" s="311" t="str">
        <f t="shared" si="13"/>
        <v>3</v>
      </c>
      <c r="U38" s="304">
        <f t="shared" si="14"/>
        <v>65</v>
      </c>
      <c r="V38" s="156" t="str">
        <f t="shared" si="15"/>
        <v>3</v>
      </c>
      <c r="W38" s="301">
        <v>66</v>
      </c>
      <c r="X38" s="305" t="str">
        <f t="shared" si="16"/>
        <v>3</v>
      </c>
      <c r="Y38" s="312" t="s">
        <v>60</v>
      </c>
    </row>
    <row r="39" spans="1:25" s="270" customFormat="1">
      <c r="A39" s="301">
        <v>19</v>
      </c>
      <c r="B39" s="252" t="s">
        <v>131</v>
      </c>
      <c r="C39" s="209">
        <v>12</v>
      </c>
      <c r="D39" s="155">
        <f t="shared" si="1"/>
        <v>60</v>
      </c>
      <c r="E39" s="156" t="str">
        <f t="shared" si="2"/>
        <v>3</v>
      </c>
      <c r="F39" s="302">
        <v>12</v>
      </c>
      <c r="G39" s="303">
        <f t="shared" si="3"/>
        <v>60</v>
      </c>
      <c r="H39" s="156" t="str">
        <f t="shared" si="4"/>
        <v>3</v>
      </c>
      <c r="I39" s="304">
        <f t="shared" si="5"/>
        <v>60</v>
      </c>
      <c r="J39" s="305" t="str">
        <f t="shared" si="6"/>
        <v>3</v>
      </c>
      <c r="K39" s="303">
        <v>30</v>
      </c>
      <c r="L39" s="303">
        <f t="shared" si="7"/>
        <v>75</v>
      </c>
      <c r="M39" s="306" t="str">
        <f t="shared" si="8"/>
        <v>2</v>
      </c>
      <c r="N39" s="307">
        <v>7</v>
      </c>
      <c r="O39" s="308">
        <v>31</v>
      </c>
      <c r="P39" s="157">
        <f t="shared" si="9"/>
        <v>38</v>
      </c>
      <c r="Q39" s="309">
        <f t="shared" si="10"/>
        <v>76</v>
      </c>
      <c r="R39" s="310" t="str">
        <f t="shared" si="11"/>
        <v>2</v>
      </c>
      <c r="S39" s="304">
        <f t="shared" si="12"/>
        <v>75.714285714285708</v>
      </c>
      <c r="T39" s="311" t="str">
        <f t="shared" si="13"/>
        <v>2</v>
      </c>
      <c r="U39" s="304">
        <f t="shared" si="14"/>
        <v>71</v>
      </c>
      <c r="V39" s="156" t="str">
        <f t="shared" si="15"/>
        <v>2</v>
      </c>
      <c r="W39" s="301">
        <v>67</v>
      </c>
      <c r="X39" s="305" t="str">
        <f t="shared" si="16"/>
        <v>3</v>
      </c>
      <c r="Y39" s="312" t="s">
        <v>60</v>
      </c>
    </row>
    <row r="40" spans="1:25">
      <c r="A40" s="301">
        <v>20</v>
      </c>
      <c r="B40" s="252" t="s">
        <v>132</v>
      </c>
      <c r="C40" s="209">
        <v>19</v>
      </c>
      <c r="D40" s="155">
        <f t="shared" si="1"/>
        <v>95</v>
      </c>
      <c r="E40" s="156" t="str">
        <f t="shared" si="2"/>
        <v>1</v>
      </c>
      <c r="F40" s="302">
        <v>20</v>
      </c>
      <c r="G40" s="303">
        <f t="shared" si="3"/>
        <v>100</v>
      </c>
      <c r="H40" s="156" t="str">
        <f t="shared" si="4"/>
        <v>1</v>
      </c>
      <c r="I40" s="304">
        <f t="shared" si="5"/>
        <v>98.333333333333329</v>
      </c>
      <c r="J40" s="305" t="str">
        <f t="shared" si="6"/>
        <v>1</v>
      </c>
      <c r="K40" s="338">
        <v>40</v>
      </c>
      <c r="L40" s="303">
        <f t="shared" si="7"/>
        <v>100</v>
      </c>
      <c r="M40" s="306" t="str">
        <f t="shared" si="8"/>
        <v>1</v>
      </c>
      <c r="N40" s="307">
        <v>9</v>
      </c>
      <c r="O40" s="308">
        <v>39</v>
      </c>
      <c r="P40" s="157">
        <f t="shared" si="9"/>
        <v>48</v>
      </c>
      <c r="Q40" s="309">
        <f t="shared" si="10"/>
        <v>96</v>
      </c>
      <c r="R40" s="310" t="str">
        <f t="shared" si="11"/>
        <v>1</v>
      </c>
      <c r="S40" s="304">
        <f t="shared" si="12"/>
        <v>97.142857142857139</v>
      </c>
      <c r="T40" s="311" t="str">
        <f t="shared" si="13"/>
        <v>1</v>
      </c>
      <c r="U40" s="304">
        <f t="shared" si="14"/>
        <v>97.499999999999986</v>
      </c>
      <c r="V40" s="156" t="str">
        <f t="shared" si="15"/>
        <v>1</v>
      </c>
      <c r="W40" s="301">
        <v>97</v>
      </c>
      <c r="X40" s="305" t="str">
        <f t="shared" si="16"/>
        <v>1</v>
      </c>
      <c r="Y40" s="312" t="s">
        <v>59</v>
      </c>
    </row>
    <row r="41" spans="1:25">
      <c r="A41" s="301">
        <v>21</v>
      </c>
      <c r="B41" s="252" t="s">
        <v>133</v>
      </c>
      <c r="C41" s="209">
        <v>12</v>
      </c>
      <c r="D41" s="155">
        <f t="shared" si="1"/>
        <v>60</v>
      </c>
      <c r="E41" s="156" t="str">
        <f t="shared" si="2"/>
        <v>3</v>
      </c>
      <c r="F41" s="302">
        <v>19</v>
      </c>
      <c r="G41" s="303">
        <f t="shared" si="3"/>
        <v>95</v>
      </c>
      <c r="H41" s="156" t="str">
        <f t="shared" si="4"/>
        <v>1</v>
      </c>
      <c r="I41" s="304">
        <f t="shared" si="5"/>
        <v>83.333333333333343</v>
      </c>
      <c r="J41" s="305" t="str">
        <f t="shared" si="6"/>
        <v>2</v>
      </c>
      <c r="K41" s="303">
        <v>30</v>
      </c>
      <c r="L41" s="303">
        <f t="shared" si="7"/>
        <v>75</v>
      </c>
      <c r="M41" s="306" t="str">
        <f t="shared" si="8"/>
        <v>2</v>
      </c>
      <c r="N41" s="307">
        <v>8</v>
      </c>
      <c r="O41" s="308">
        <v>27</v>
      </c>
      <c r="P41" s="157">
        <f t="shared" si="9"/>
        <v>35</v>
      </c>
      <c r="Q41" s="309">
        <f t="shared" si="10"/>
        <v>70</v>
      </c>
      <c r="R41" s="310" t="str">
        <f t="shared" si="11"/>
        <v>2</v>
      </c>
      <c r="S41" s="304">
        <f t="shared" si="12"/>
        <v>71.428571428571431</v>
      </c>
      <c r="T41" s="311" t="str">
        <f t="shared" si="13"/>
        <v>2</v>
      </c>
      <c r="U41" s="304">
        <f t="shared" si="14"/>
        <v>75</v>
      </c>
      <c r="V41" s="156" t="str">
        <f t="shared" si="15"/>
        <v>2</v>
      </c>
      <c r="W41" s="301">
        <v>80</v>
      </c>
      <c r="X41" s="305" t="str">
        <f t="shared" si="16"/>
        <v>2</v>
      </c>
      <c r="Y41" s="312" t="s">
        <v>59</v>
      </c>
    </row>
    <row r="42" spans="1:25">
      <c r="A42" s="301">
        <v>22</v>
      </c>
      <c r="B42" s="252" t="s">
        <v>134</v>
      </c>
      <c r="C42" s="209">
        <v>10</v>
      </c>
      <c r="D42" s="155">
        <f t="shared" si="1"/>
        <v>50</v>
      </c>
      <c r="E42" s="156" t="str">
        <f t="shared" si="2"/>
        <v>3</v>
      </c>
      <c r="F42" s="302">
        <v>20</v>
      </c>
      <c r="G42" s="303">
        <f t="shared" si="3"/>
        <v>100</v>
      </c>
      <c r="H42" s="156" t="str">
        <f t="shared" si="4"/>
        <v>1</v>
      </c>
      <c r="I42" s="304">
        <f t="shared" si="5"/>
        <v>83.333333333333343</v>
      </c>
      <c r="J42" s="305" t="str">
        <f t="shared" si="6"/>
        <v>2</v>
      </c>
      <c r="K42" s="303">
        <v>38</v>
      </c>
      <c r="L42" s="303">
        <f t="shared" si="7"/>
        <v>95</v>
      </c>
      <c r="M42" s="306" t="str">
        <f t="shared" si="8"/>
        <v>1</v>
      </c>
      <c r="N42" s="307">
        <v>8</v>
      </c>
      <c r="O42" s="308">
        <v>39</v>
      </c>
      <c r="P42" s="157">
        <f t="shared" si="9"/>
        <v>47</v>
      </c>
      <c r="Q42" s="309">
        <f t="shared" si="10"/>
        <v>94</v>
      </c>
      <c r="R42" s="310" t="str">
        <f t="shared" si="11"/>
        <v>1</v>
      </c>
      <c r="S42" s="304">
        <f t="shared" si="12"/>
        <v>94.285714285714278</v>
      </c>
      <c r="T42" s="311" t="str">
        <f t="shared" si="13"/>
        <v>1</v>
      </c>
      <c r="U42" s="304">
        <f t="shared" si="14"/>
        <v>90.999999999999986</v>
      </c>
      <c r="V42" s="156" t="str">
        <f t="shared" si="15"/>
        <v>1</v>
      </c>
      <c r="W42" s="301">
        <v>80</v>
      </c>
      <c r="X42" s="305" t="str">
        <f t="shared" si="16"/>
        <v>2</v>
      </c>
      <c r="Y42" s="312" t="s">
        <v>59</v>
      </c>
    </row>
    <row r="43" spans="1:25">
      <c r="A43" s="301">
        <v>23</v>
      </c>
      <c r="B43" s="252" t="s">
        <v>135</v>
      </c>
      <c r="C43" s="209">
        <v>20</v>
      </c>
      <c r="D43" s="155">
        <f t="shared" si="1"/>
        <v>100</v>
      </c>
      <c r="E43" s="156" t="str">
        <f t="shared" si="2"/>
        <v>1</v>
      </c>
      <c r="F43" s="302">
        <v>17</v>
      </c>
      <c r="G43" s="303">
        <f t="shared" si="3"/>
        <v>85</v>
      </c>
      <c r="H43" s="156" t="str">
        <f t="shared" si="4"/>
        <v>1</v>
      </c>
      <c r="I43" s="304">
        <f t="shared" si="5"/>
        <v>90</v>
      </c>
      <c r="J43" s="305" t="str">
        <f t="shared" si="6"/>
        <v>1</v>
      </c>
      <c r="K43" s="303">
        <v>31</v>
      </c>
      <c r="L43" s="303">
        <f t="shared" si="7"/>
        <v>77.5</v>
      </c>
      <c r="M43" s="306" t="str">
        <f t="shared" si="8"/>
        <v>2</v>
      </c>
      <c r="N43" s="307">
        <v>10</v>
      </c>
      <c r="O43" s="308">
        <v>26</v>
      </c>
      <c r="P43" s="157">
        <f t="shared" si="9"/>
        <v>36</v>
      </c>
      <c r="Q43" s="309">
        <f t="shared" si="10"/>
        <v>72</v>
      </c>
      <c r="R43" s="310" t="str">
        <f t="shared" si="11"/>
        <v>2</v>
      </c>
      <c r="S43" s="304">
        <f t="shared" si="12"/>
        <v>73.571428571428584</v>
      </c>
      <c r="T43" s="311" t="str">
        <f t="shared" si="13"/>
        <v>2</v>
      </c>
      <c r="U43" s="304">
        <f t="shared" si="14"/>
        <v>78.5</v>
      </c>
      <c r="V43" s="156" t="str">
        <f t="shared" si="15"/>
        <v>2</v>
      </c>
      <c r="W43" s="301">
        <v>74</v>
      </c>
      <c r="X43" s="305" t="str">
        <f t="shared" si="16"/>
        <v>2</v>
      </c>
      <c r="Y43" s="312" t="s">
        <v>59</v>
      </c>
    </row>
    <row r="44" spans="1:25">
      <c r="A44" s="301">
        <v>24</v>
      </c>
      <c r="B44" s="252" t="s">
        <v>136</v>
      </c>
      <c r="C44" s="209">
        <v>8</v>
      </c>
      <c r="D44" s="155">
        <f t="shared" si="1"/>
        <v>40</v>
      </c>
      <c r="E44" s="156" t="str">
        <f t="shared" si="2"/>
        <v>4</v>
      </c>
      <c r="F44" s="302">
        <v>10</v>
      </c>
      <c r="G44" s="303">
        <f t="shared" si="3"/>
        <v>50</v>
      </c>
      <c r="H44" s="156" t="str">
        <f t="shared" si="4"/>
        <v>3</v>
      </c>
      <c r="I44" s="304">
        <f t="shared" si="5"/>
        <v>46.666666666666664</v>
      </c>
      <c r="J44" s="305" t="str">
        <f t="shared" si="6"/>
        <v>4</v>
      </c>
      <c r="K44" s="303">
        <v>22</v>
      </c>
      <c r="L44" s="303">
        <f t="shared" si="7"/>
        <v>55.000000000000007</v>
      </c>
      <c r="M44" s="306" t="str">
        <f t="shared" si="8"/>
        <v>3</v>
      </c>
      <c r="N44" s="307">
        <v>4</v>
      </c>
      <c r="O44" s="308">
        <v>20</v>
      </c>
      <c r="P44" s="157">
        <f t="shared" si="9"/>
        <v>24</v>
      </c>
      <c r="Q44" s="309">
        <f t="shared" si="10"/>
        <v>48</v>
      </c>
      <c r="R44" s="310" t="str">
        <f t="shared" si="11"/>
        <v>4</v>
      </c>
      <c r="S44" s="304">
        <f t="shared" si="12"/>
        <v>50</v>
      </c>
      <c r="T44" s="311" t="str">
        <f t="shared" si="13"/>
        <v>3</v>
      </c>
      <c r="U44" s="304">
        <f t="shared" si="14"/>
        <v>49</v>
      </c>
      <c r="V44" s="156" t="str">
        <f t="shared" si="15"/>
        <v>4</v>
      </c>
      <c r="W44" s="301">
        <v>66</v>
      </c>
      <c r="X44" s="305" t="str">
        <f t="shared" si="16"/>
        <v>3</v>
      </c>
      <c r="Y44" s="312" t="s">
        <v>60</v>
      </c>
    </row>
    <row r="45" spans="1:25">
      <c r="A45" s="301">
        <v>25</v>
      </c>
      <c r="B45" s="252" t="s">
        <v>137</v>
      </c>
      <c r="C45" s="209">
        <v>16</v>
      </c>
      <c r="D45" s="155">
        <f t="shared" si="1"/>
        <v>80</v>
      </c>
      <c r="E45" s="156" t="str">
        <f t="shared" si="2"/>
        <v>2</v>
      </c>
      <c r="F45" s="302">
        <v>19</v>
      </c>
      <c r="G45" s="303">
        <f t="shared" si="3"/>
        <v>95</v>
      </c>
      <c r="H45" s="156" t="str">
        <f t="shared" si="4"/>
        <v>1</v>
      </c>
      <c r="I45" s="304">
        <f t="shared" si="5"/>
        <v>90</v>
      </c>
      <c r="J45" s="305" t="str">
        <f t="shared" si="6"/>
        <v>1</v>
      </c>
      <c r="K45" s="338">
        <v>40</v>
      </c>
      <c r="L45" s="303">
        <f t="shared" si="7"/>
        <v>100</v>
      </c>
      <c r="M45" s="306" t="str">
        <f t="shared" si="8"/>
        <v>1</v>
      </c>
      <c r="N45" s="307">
        <v>9</v>
      </c>
      <c r="O45" s="308">
        <v>34</v>
      </c>
      <c r="P45" s="157">
        <f t="shared" si="9"/>
        <v>43</v>
      </c>
      <c r="Q45" s="309">
        <f t="shared" si="10"/>
        <v>86</v>
      </c>
      <c r="R45" s="310" t="str">
        <f t="shared" si="11"/>
        <v>1</v>
      </c>
      <c r="S45" s="304">
        <f t="shared" si="12"/>
        <v>90</v>
      </c>
      <c r="T45" s="311" t="str">
        <f t="shared" si="13"/>
        <v>1</v>
      </c>
      <c r="U45" s="304">
        <f t="shared" si="14"/>
        <v>90</v>
      </c>
      <c r="V45" s="156" t="str">
        <f t="shared" si="15"/>
        <v>1</v>
      </c>
      <c r="W45" s="301">
        <v>80</v>
      </c>
      <c r="X45" s="305" t="str">
        <f t="shared" si="16"/>
        <v>2</v>
      </c>
      <c r="Y45" s="312" t="s">
        <v>59</v>
      </c>
    </row>
    <row r="46" spans="1:25">
      <c r="A46" s="301">
        <v>26</v>
      </c>
      <c r="B46" s="252" t="s">
        <v>138</v>
      </c>
      <c r="C46" s="209">
        <v>13</v>
      </c>
      <c r="D46" s="155">
        <f t="shared" si="1"/>
        <v>65</v>
      </c>
      <c r="E46" s="156" t="str">
        <f t="shared" si="2"/>
        <v>3</v>
      </c>
      <c r="F46" s="302">
        <v>19</v>
      </c>
      <c r="G46" s="303">
        <f t="shared" si="3"/>
        <v>95</v>
      </c>
      <c r="H46" s="156" t="str">
        <f t="shared" si="4"/>
        <v>1</v>
      </c>
      <c r="I46" s="304">
        <f t="shared" si="5"/>
        <v>85</v>
      </c>
      <c r="J46" s="305" t="str">
        <f t="shared" si="6"/>
        <v>1</v>
      </c>
      <c r="K46" s="303">
        <v>38</v>
      </c>
      <c r="L46" s="303">
        <f t="shared" si="7"/>
        <v>95</v>
      </c>
      <c r="M46" s="306" t="str">
        <f t="shared" si="8"/>
        <v>1</v>
      </c>
      <c r="N46" s="307">
        <v>9</v>
      </c>
      <c r="O46" s="308">
        <v>37</v>
      </c>
      <c r="P46" s="157">
        <f t="shared" si="9"/>
        <v>46</v>
      </c>
      <c r="Q46" s="309">
        <f t="shared" si="10"/>
        <v>92</v>
      </c>
      <c r="R46" s="310" t="str">
        <f t="shared" si="11"/>
        <v>1</v>
      </c>
      <c r="S46" s="304">
        <f t="shared" si="12"/>
        <v>92.857142857142861</v>
      </c>
      <c r="T46" s="311" t="str">
        <f t="shared" si="13"/>
        <v>1</v>
      </c>
      <c r="U46" s="304">
        <f t="shared" si="14"/>
        <v>90.5</v>
      </c>
      <c r="V46" s="156" t="str">
        <f t="shared" si="15"/>
        <v>1</v>
      </c>
      <c r="W46" s="301">
        <v>94</v>
      </c>
      <c r="X46" s="305" t="str">
        <f t="shared" si="16"/>
        <v>1</v>
      </c>
      <c r="Y46" s="312" t="s">
        <v>59</v>
      </c>
    </row>
    <row r="47" spans="1:25">
      <c r="A47" s="301">
        <v>27</v>
      </c>
      <c r="B47" s="252" t="s">
        <v>139</v>
      </c>
      <c r="C47" s="209">
        <v>17</v>
      </c>
      <c r="D47" s="155">
        <f t="shared" si="1"/>
        <v>85</v>
      </c>
      <c r="E47" s="156" t="str">
        <f t="shared" si="2"/>
        <v>1</v>
      </c>
      <c r="F47" s="302">
        <v>20</v>
      </c>
      <c r="G47" s="303">
        <f t="shared" si="3"/>
        <v>100</v>
      </c>
      <c r="H47" s="156" t="str">
        <f t="shared" si="4"/>
        <v>1</v>
      </c>
      <c r="I47" s="304">
        <f t="shared" si="5"/>
        <v>95</v>
      </c>
      <c r="J47" s="305" t="str">
        <f t="shared" si="6"/>
        <v>1</v>
      </c>
      <c r="K47" s="303">
        <v>35</v>
      </c>
      <c r="L47" s="303">
        <f t="shared" si="7"/>
        <v>87.5</v>
      </c>
      <c r="M47" s="306" t="str">
        <f t="shared" si="8"/>
        <v>1</v>
      </c>
      <c r="N47" s="307">
        <v>10</v>
      </c>
      <c r="O47" s="308">
        <v>36</v>
      </c>
      <c r="P47" s="157">
        <f t="shared" si="9"/>
        <v>46</v>
      </c>
      <c r="Q47" s="309">
        <f t="shared" si="10"/>
        <v>92</v>
      </c>
      <c r="R47" s="310" t="str">
        <f t="shared" si="11"/>
        <v>1</v>
      </c>
      <c r="S47" s="304">
        <f t="shared" si="12"/>
        <v>90.714285714285708</v>
      </c>
      <c r="T47" s="311" t="str">
        <f t="shared" si="13"/>
        <v>1</v>
      </c>
      <c r="U47" s="304">
        <f t="shared" si="14"/>
        <v>92</v>
      </c>
      <c r="V47" s="156" t="str">
        <f t="shared" si="15"/>
        <v>1</v>
      </c>
      <c r="W47" s="301">
        <v>87</v>
      </c>
      <c r="X47" s="305" t="str">
        <f t="shared" si="16"/>
        <v>1</v>
      </c>
      <c r="Y47" s="312" t="s">
        <v>59</v>
      </c>
    </row>
    <row r="48" spans="1:25">
      <c r="A48" s="301">
        <v>28</v>
      </c>
      <c r="B48" s="252" t="s">
        <v>140</v>
      </c>
      <c r="C48" s="209">
        <v>13</v>
      </c>
      <c r="D48" s="155">
        <f t="shared" si="1"/>
        <v>65</v>
      </c>
      <c r="E48" s="156" t="str">
        <f t="shared" si="2"/>
        <v>3</v>
      </c>
      <c r="F48" s="302">
        <v>10</v>
      </c>
      <c r="G48" s="303">
        <f t="shared" si="3"/>
        <v>50</v>
      </c>
      <c r="H48" s="156" t="str">
        <f t="shared" si="4"/>
        <v>3</v>
      </c>
      <c r="I48" s="304">
        <f t="shared" si="5"/>
        <v>55.000000000000007</v>
      </c>
      <c r="J48" s="305" t="str">
        <f t="shared" si="6"/>
        <v>3</v>
      </c>
      <c r="K48" s="303">
        <v>32</v>
      </c>
      <c r="L48" s="303">
        <f t="shared" si="7"/>
        <v>80</v>
      </c>
      <c r="M48" s="306" t="str">
        <f t="shared" si="8"/>
        <v>2</v>
      </c>
      <c r="N48" s="307">
        <v>6</v>
      </c>
      <c r="O48" s="308">
        <v>36</v>
      </c>
      <c r="P48" s="157">
        <f t="shared" si="9"/>
        <v>42</v>
      </c>
      <c r="Q48" s="309">
        <f t="shared" si="10"/>
        <v>84</v>
      </c>
      <c r="R48" s="310" t="str">
        <f t="shared" si="11"/>
        <v>2</v>
      </c>
      <c r="S48" s="304">
        <f t="shared" si="12"/>
        <v>82.857142857142861</v>
      </c>
      <c r="T48" s="311" t="str">
        <f t="shared" si="13"/>
        <v>2</v>
      </c>
      <c r="U48" s="304">
        <f t="shared" si="14"/>
        <v>74.5</v>
      </c>
      <c r="V48" s="156" t="str">
        <f t="shared" si="15"/>
        <v>2</v>
      </c>
      <c r="W48" s="301">
        <v>54</v>
      </c>
      <c r="X48" s="305" t="str">
        <f t="shared" si="16"/>
        <v>3</v>
      </c>
      <c r="Y48" s="312" t="s">
        <v>60</v>
      </c>
    </row>
    <row r="49" spans="1:25" s="270" customFormat="1">
      <c r="A49" s="301">
        <v>29</v>
      </c>
      <c r="B49" s="252" t="s">
        <v>141</v>
      </c>
      <c r="C49" s="209">
        <v>19</v>
      </c>
      <c r="D49" s="155">
        <f t="shared" si="1"/>
        <v>95</v>
      </c>
      <c r="E49" s="156" t="str">
        <f t="shared" si="2"/>
        <v>1</v>
      </c>
      <c r="F49" s="302">
        <v>18</v>
      </c>
      <c r="G49" s="303">
        <f t="shared" si="3"/>
        <v>90</v>
      </c>
      <c r="H49" s="156" t="str">
        <f t="shared" si="4"/>
        <v>1</v>
      </c>
      <c r="I49" s="304">
        <f t="shared" si="5"/>
        <v>91.666666666666657</v>
      </c>
      <c r="J49" s="305" t="str">
        <f t="shared" si="6"/>
        <v>1</v>
      </c>
      <c r="K49" s="335">
        <v>38</v>
      </c>
      <c r="L49" s="303">
        <f t="shared" si="7"/>
        <v>95</v>
      </c>
      <c r="M49" s="306" t="str">
        <f t="shared" si="8"/>
        <v>1</v>
      </c>
      <c r="N49" s="307">
        <v>10</v>
      </c>
      <c r="O49" s="308">
        <v>37</v>
      </c>
      <c r="P49" s="157">
        <f t="shared" si="9"/>
        <v>47</v>
      </c>
      <c r="Q49" s="309">
        <f t="shared" si="10"/>
        <v>94</v>
      </c>
      <c r="R49" s="310" t="str">
        <f t="shared" si="11"/>
        <v>1</v>
      </c>
      <c r="S49" s="304">
        <f t="shared" si="12"/>
        <v>94.285714285714278</v>
      </c>
      <c r="T49" s="311" t="str">
        <f t="shared" si="13"/>
        <v>1</v>
      </c>
      <c r="U49" s="304">
        <f t="shared" si="14"/>
        <v>93.499999999999986</v>
      </c>
      <c r="V49" s="156" t="str">
        <f t="shared" si="15"/>
        <v>1</v>
      </c>
      <c r="W49" s="301">
        <v>94</v>
      </c>
      <c r="X49" s="305" t="str">
        <f t="shared" si="16"/>
        <v>1</v>
      </c>
      <c r="Y49" s="312" t="s">
        <v>59</v>
      </c>
    </row>
    <row r="50" spans="1:25" ht="11.25" customHeight="1">
      <c r="A50" s="255">
        <v>30</v>
      </c>
      <c r="B50" s="254" t="s">
        <v>142</v>
      </c>
      <c r="C50" s="255">
        <v>9</v>
      </c>
      <c r="D50" s="155">
        <f t="shared" si="1"/>
        <v>45</v>
      </c>
      <c r="E50" s="255" t="str">
        <f t="shared" si="2"/>
        <v>4</v>
      </c>
      <c r="F50" s="255">
        <v>8</v>
      </c>
      <c r="G50" s="303">
        <f t="shared" si="3"/>
        <v>40</v>
      </c>
      <c r="H50" s="156" t="str">
        <f t="shared" si="4"/>
        <v>4</v>
      </c>
      <c r="I50" s="304">
        <f t="shared" ref="I50:I51" si="17">((C50/2)+F50)/30*100</f>
        <v>41.666666666666671</v>
      </c>
      <c r="J50" s="156" t="str">
        <f t="shared" ref="J50:J51" si="18">IF(I50&gt;84.99,"1",IF(I50&gt;69.99,"2",IF(I50&gt;49.99,"3",IF(I50&gt;0,"4"))))</f>
        <v>4</v>
      </c>
      <c r="K50" s="336"/>
      <c r="L50" s="334"/>
      <c r="M50" s="340" t="b">
        <f t="shared" ref="M50:M51" si="19">IF(L50&gt;84.99,"1",IF(L50&gt;69.99,"2",IF(L50&gt;49.99,"3",IF(L50&gt;0,"4"))))</f>
        <v>0</v>
      </c>
      <c r="N50" s="13"/>
      <c r="O50" s="13"/>
      <c r="P50" s="157"/>
      <c r="Q50" s="309"/>
      <c r="R50" s="310" t="b">
        <f t="shared" ref="R50:R51" si="20">IF(Q50&gt;84.99,"1",IF(Q50&gt;69.99,"2",IF(Q50&gt;49.99,"3",IF(Q50&gt;0,"4"))))</f>
        <v>0</v>
      </c>
      <c r="S50" s="304"/>
      <c r="T50" s="311" t="b">
        <f t="shared" ref="T50:T51" si="21">IF(S50&gt;84.99,"1",IF(S50&gt;69.99,"2",IF(S50&gt;49.99,"3",IF(S50&gt;0,"4"))))</f>
        <v>0</v>
      </c>
      <c r="U50" s="342">
        <f>I50</f>
        <v>41.666666666666671</v>
      </c>
      <c r="V50" s="156" t="str">
        <f t="shared" ref="V50:V51" si="22">IF(U50&gt;84.99,"1",IF(U50&gt;69.99,"2",IF(U50&gt;49.99,"3",IF(U50&gt;0,"4"))))</f>
        <v>4</v>
      </c>
      <c r="W50" s="301">
        <v>52</v>
      </c>
      <c r="X50" s="305" t="str">
        <f t="shared" ref="X50:X51" si="23">IF(W50&gt;84.99,"1",IF(W50&gt;69.99,"2",IF(W50&gt;49.99,"3",IF(W50&gt;0,"4"))))</f>
        <v>3</v>
      </c>
      <c r="Y50" s="312" t="s">
        <v>60</v>
      </c>
    </row>
    <row r="51" spans="1:25">
      <c r="A51" s="255">
        <v>31</v>
      </c>
      <c r="B51" s="254" t="s">
        <v>143</v>
      </c>
      <c r="C51" s="255">
        <v>20</v>
      </c>
      <c r="D51" s="155">
        <f t="shared" si="1"/>
        <v>100</v>
      </c>
      <c r="E51" s="255" t="str">
        <f t="shared" si="2"/>
        <v>1</v>
      </c>
      <c r="F51" s="255">
        <v>20</v>
      </c>
      <c r="G51" s="303">
        <f t="shared" si="3"/>
        <v>100</v>
      </c>
      <c r="H51" s="156" t="str">
        <f t="shared" si="4"/>
        <v>1</v>
      </c>
      <c r="I51" s="304">
        <f t="shared" si="17"/>
        <v>100</v>
      </c>
      <c r="J51" s="156" t="str">
        <f t="shared" si="18"/>
        <v>1</v>
      </c>
      <c r="K51" s="336">
        <v>39</v>
      </c>
      <c r="L51" s="334">
        <f t="shared" ref="L51" si="24">K51/40*100</f>
        <v>97.5</v>
      </c>
      <c r="M51" s="306" t="str">
        <f t="shared" si="19"/>
        <v>1</v>
      </c>
      <c r="N51" s="13">
        <v>10</v>
      </c>
      <c r="O51" s="13">
        <v>40</v>
      </c>
      <c r="P51" s="157">
        <f t="shared" ref="P50:P51" si="25">N51+O51</f>
        <v>50</v>
      </c>
      <c r="Q51" s="309">
        <f t="shared" ref="Q50:Q51" si="26">P51*2</f>
        <v>100</v>
      </c>
      <c r="R51" s="310" t="str">
        <f t="shared" si="20"/>
        <v>1</v>
      </c>
      <c r="S51" s="304">
        <f t="shared" ref="S51" si="27">((K51/2)+P51)/70*100</f>
        <v>99.285714285714292</v>
      </c>
      <c r="T51" s="311" t="str">
        <f t="shared" si="21"/>
        <v>1</v>
      </c>
      <c r="U51" s="304">
        <f t="shared" ref="U50:U51" si="28">(I51*0.3)+(S51*0.7)</f>
        <v>99.5</v>
      </c>
      <c r="V51" s="156" t="str">
        <f t="shared" si="22"/>
        <v>1</v>
      </c>
      <c r="W51" s="301">
        <v>96</v>
      </c>
      <c r="X51" s="305" t="str">
        <f t="shared" si="23"/>
        <v>1</v>
      </c>
      <c r="Y51" s="312" t="s">
        <v>59</v>
      </c>
    </row>
    <row r="52" spans="1:25" ht="16.5" thickBot="1">
      <c r="A52" s="312"/>
      <c r="B52" s="13"/>
      <c r="C52" s="312"/>
      <c r="D52" s="155"/>
      <c r="E52" s="255"/>
      <c r="F52" s="254"/>
      <c r="G52" s="303"/>
      <c r="H52" s="156"/>
      <c r="I52" s="304"/>
      <c r="J52" s="156"/>
      <c r="K52" s="337"/>
      <c r="L52" s="334"/>
      <c r="M52" s="306"/>
      <c r="N52" s="13"/>
      <c r="O52" s="13"/>
      <c r="P52" s="157"/>
      <c r="Q52" s="309"/>
      <c r="R52" s="310"/>
      <c r="S52" s="304"/>
      <c r="T52" s="311"/>
      <c r="U52" s="304"/>
      <c r="V52" s="156"/>
      <c r="W52" s="301"/>
      <c r="X52" s="305"/>
      <c r="Y52" s="312"/>
    </row>
  </sheetData>
  <protectedRanges>
    <protectedRange sqref="B21:B49" name="Range4_1_2"/>
  </protectedRanges>
  <mergeCells count="19">
    <mergeCell ref="X6:X8"/>
    <mergeCell ref="E6:E8"/>
    <mergeCell ref="N9:O16"/>
    <mergeCell ref="A1:X1"/>
    <mergeCell ref="A2:X2"/>
    <mergeCell ref="H6:H8"/>
    <mergeCell ref="J6:J8"/>
    <mergeCell ref="R6:R8"/>
    <mergeCell ref="M6:M8"/>
    <mergeCell ref="W4:X4"/>
    <mergeCell ref="K4:M4"/>
    <mergeCell ref="F4:H4"/>
    <mergeCell ref="I4:J4"/>
    <mergeCell ref="V6:V8"/>
    <mergeCell ref="C4:E4"/>
    <mergeCell ref="N4:R4"/>
    <mergeCell ref="S4:T4"/>
    <mergeCell ref="U4:V4"/>
    <mergeCell ref="A5:A18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68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4337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361950</xdr:colOff>
                <xdr:row>1</xdr:row>
                <xdr:rowOff>95250</xdr:rowOff>
              </to>
            </anchor>
          </objectPr>
        </oleObject>
      </mc:Choice>
      <mc:Fallback>
        <oleObject progId="Word.Picture.8" shapeId="1433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Z52"/>
  <sheetViews>
    <sheetView topLeftCell="B30" zoomScale="110" zoomScaleNormal="110" workbookViewId="0">
      <selection activeCell="X46" sqref="X46"/>
    </sheetView>
  </sheetViews>
  <sheetFormatPr defaultColWidth="11.42578125" defaultRowHeight="15.75"/>
  <cols>
    <col min="1" max="1" width="5.42578125" style="1" customWidth="1"/>
    <col min="2" max="2" width="33.5703125" style="1" customWidth="1"/>
    <col min="3" max="5" width="6.7109375" style="3" customWidth="1"/>
    <col min="6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teachers!B3</f>
        <v>TEACHER: MS SIM PUEH GEK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0" t="s">
        <v>9</v>
      </c>
      <c r="B5" s="161" t="str">
        <f>teachers!A3</f>
        <v>2 BRILLIANCE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391"/>
      <c r="B6" s="162" t="s">
        <v>11</v>
      </c>
      <c r="C6" s="158">
        <f>AVERAGE(C21:C52)</f>
        <v>16.333333333333332</v>
      </c>
      <c r="D6" s="11">
        <f>AVERAGE(D21:D52)</f>
        <v>81.666666666666671</v>
      </c>
      <c r="E6" s="378"/>
      <c r="F6" s="137">
        <f>AVERAGE(F21:F52)</f>
        <v>17.633333333333333</v>
      </c>
      <c r="G6" s="11">
        <f>AVERAGE(G21:G52)</f>
        <v>88.166666666666671</v>
      </c>
      <c r="H6" s="378"/>
      <c r="I6" s="11">
        <f>AVERAGE(I21:I52)</f>
        <v>85.999999999999986</v>
      </c>
      <c r="J6" s="378"/>
      <c r="K6" s="137">
        <f>AVERAGE(K21:K52)</f>
        <v>34.266666666666666</v>
      </c>
      <c r="L6" s="11">
        <f>AVERAGE(L21:L52)</f>
        <v>85.666666666666671</v>
      </c>
      <c r="M6" s="378"/>
      <c r="N6" s="217">
        <f>AVERAGE(N21:N52)</f>
        <v>8.4666666666666668</v>
      </c>
      <c r="O6" s="217">
        <f>AVERAGE(O21:O52)</f>
        <v>32.533333333333331</v>
      </c>
      <c r="P6" s="217">
        <f>AVERAGE(P21:P52)</f>
        <v>41</v>
      </c>
      <c r="Q6" s="217">
        <f>AVERAGE(Q21:Q52)</f>
        <v>82</v>
      </c>
      <c r="R6" s="378"/>
      <c r="S6" s="215">
        <f>AVERAGE(S21:S52)</f>
        <v>83.047619047619037</v>
      </c>
      <c r="T6" s="215"/>
      <c r="U6" s="11">
        <f>AVERAGE(U21:U52)</f>
        <v>83.933333333333337</v>
      </c>
      <c r="V6" s="378"/>
      <c r="W6" s="11">
        <f>AVERAGE(W21:W52)</f>
        <v>80.8</v>
      </c>
      <c r="X6" s="378"/>
    </row>
    <row r="7" spans="1:24" s="13" customFormat="1">
      <c r="A7" s="391"/>
      <c r="B7" s="163" t="s">
        <v>12</v>
      </c>
      <c r="C7" s="159">
        <f>MEDIAN(C21:C52)</f>
        <v>18</v>
      </c>
      <c r="D7" s="14">
        <f>MEDIAN(D21:D52)</f>
        <v>90</v>
      </c>
      <c r="E7" s="379"/>
      <c r="F7" s="138">
        <f>MEDIAN(F21:F52)</f>
        <v>20</v>
      </c>
      <c r="G7" s="14">
        <f>MEDIAN(G21:G52)</f>
        <v>100</v>
      </c>
      <c r="H7" s="379"/>
      <c r="I7" s="14">
        <f>MEDIAN(I21:I52)</f>
        <v>94.166666666666657</v>
      </c>
      <c r="J7" s="379"/>
      <c r="K7" s="138">
        <f>MEDIAN(K21:K52)</f>
        <v>37.5</v>
      </c>
      <c r="L7" s="14">
        <f>MEDIAN(L21:L52)</f>
        <v>93.75</v>
      </c>
      <c r="M7" s="379"/>
      <c r="N7" s="14">
        <f>MEDIAN(N21:N52)</f>
        <v>9</v>
      </c>
      <c r="O7" s="14">
        <f>MEDIAN(O21:O52)</f>
        <v>35</v>
      </c>
      <c r="P7" s="14">
        <f>MEDIAN(P21:P52)</f>
        <v>45</v>
      </c>
      <c r="Q7" s="14">
        <f>MEDIAN(Q21:Q52)</f>
        <v>90</v>
      </c>
      <c r="R7" s="379"/>
      <c r="S7" s="138">
        <f>MEDIAN(S21:S52)</f>
        <v>88.571428571428569</v>
      </c>
      <c r="T7" s="215"/>
      <c r="U7" s="14">
        <f>MEDIAN(U21:U52)</f>
        <v>90.75</v>
      </c>
      <c r="V7" s="379"/>
      <c r="W7" s="14">
        <f>MEDIAN(W21:W52)</f>
        <v>87</v>
      </c>
      <c r="X7" s="379"/>
    </row>
    <row r="8" spans="1:24" s="13" customFormat="1" ht="16.5" thickBot="1">
      <c r="A8" s="391"/>
      <c r="B8" s="164" t="s">
        <v>13</v>
      </c>
      <c r="C8" s="160">
        <f>STDEVPA(C21:C52)</f>
        <v>4.5777238400274385</v>
      </c>
      <c r="D8" s="16">
        <f>STDEVPA(D21:D52)</f>
        <v>22.888619200137192</v>
      </c>
      <c r="E8" s="380"/>
      <c r="F8" s="139">
        <f>STDEVPA(F21:F52)</f>
        <v>4.3625935201691926</v>
      </c>
      <c r="G8" s="16">
        <f>STDEVPA(G21:G52)</f>
        <v>21.812967600845958</v>
      </c>
      <c r="H8" s="380"/>
      <c r="I8" s="16">
        <f>STDEVPA(I21:I52)</f>
        <v>21.489015281715002</v>
      </c>
      <c r="J8" s="380"/>
      <c r="K8" s="139">
        <f>STDEVPA(K21:K52)</f>
        <v>7.70685120886316</v>
      </c>
      <c r="L8" s="16">
        <f>STDEVPA(L21:L52)</f>
        <v>19.267128022157902</v>
      </c>
      <c r="M8" s="380"/>
      <c r="N8" s="218">
        <f>STDEVPA(N21:N52)</f>
        <v>1.9955506062794355</v>
      </c>
      <c r="O8" s="218">
        <f>STDEVPA(O21:O52)</f>
        <v>8.5351560553330774</v>
      </c>
      <c r="P8" s="218">
        <f>STDEVPA(P21:P52)</f>
        <v>10.295630140987001</v>
      </c>
      <c r="Q8" s="218">
        <f>STDEVPA(Q21:Q52)</f>
        <v>20.591260281974002</v>
      </c>
      <c r="R8" s="380"/>
      <c r="S8" s="216">
        <f>STDEVPA(S21:S52)</f>
        <v>19.87797240284015</v>
      </c>
      <c r="T8" s="216"/>
      <c r="U8" s="16">
        <f>STDEVPA(U21:U52)</f>
        <v>20.036106297271321</v>
      </c>
      <c r="V8" s="380"/>
      <c r="W8" s="16">
        <f>STDEVPA(W21:W52)</f>
        <v>18.843920328141206</v>
      </c>
      <c r="X8" s="380"/>
    </row>
    <row r="9" spans="1:24" s="13" customFormat="1">
      <c r="A9" s="391"/>
      <c r="B9" s="162" t="s">
        <v>21</v>
      </c>
      <c r="C9" s="225"/>
      <c r="D9" s="149">
        <f>COUNTIF(E21:E52,"1")</f>
        <v>21</v>
      </c>
      <c r="E9" s="17">
        <f>D9/D13*100</f>
        <v>70</v>
      </c>
      <c r="F9" s="225"/>
      <c r="G9" s="149">
        <f>COUNTIF(H21:H52,"1")</f>
        <v>24</v>
      </c>
      <c r="H9" s="17">
        <f>G9/G13*100</f>
        <v>80</v>
      </c>
      <c r="I9" s="149">
        <f>COUNTIF(J21:J52,"1")</f>
        <v>24</v>
      </c>
      <c r="J9" s="17">
        <f>I9/I13*100</f>
        <v>80</v>
      </c>
      <c r="K9" s="225"/>
      <c r="L9" s="149">
        <f>COUNTIF(M21:M52,"1")</f>
        <v>23</v>
      </c>
      <c r="M9" s="17">
        <f>L9/L13*100</f>
        <v>76.666666666666671</v>
      </c>
      <c r="N9" s="393"/>
      <c r="O9" s="394"/>
      <c r="P9" s="149"/>
      <c r="Q9" s="149">
        <f>COUNTIF(R21:R52,"1")</f>
        <v>20</v>
      </c>
      <c r="R9" s="17">
        <f>Q9/Q13*100</f>
        <v>66.666666666666657</v>
      </c>
      <c r="S9" s="17">
        <f>COUNTIF(T21:T52,"1")</f>
        <v>20</v>
      </c>
      <c r="T9" s="17">
        <f>S9/S13*100</f>
        <v>66.666666666666657</v>
      </c>
      <c r="U9" s="149">
        <f>COUNTIF(V21:V52,"1")</f>
        <v>23</v>
      </c>
      <c r="V9" s="17">
        <f>U9/U13*100</f>
        <v>76.666666666666671</v>
      </c>
      <c r="W9" s="149">
        <f>COUNTIF(X21:X52,"1")</f>
        <v>17</v>
      </c>
      <c r="X9" s="17">
        <f>W9/W13*100</f>
        <v>56.666666666666664</v>
      </c>
    </row>
    <row r="10" spans="1:24" s="13" customFormat="1">
      <c r="A10" s="391"/>
      <c r="B10" s="163" t="s">
        <v>22</v>
      </c>
      <c r="C10" s="226"/>
      <c r="D10" s="150">
        <f>COUNTIF(E21:E52,"2")</f>
        <v>4</v>
      </c>
      <c r="E10" s="19">
        <f>D10/D13*100</f>
        <v>13.333333333333334</v>
      </c>
      <c r="F10" s="226"/>
      <c r="G10" s="150">
        <f>COUNTIF(H21:H52,"2")</f>
        <v>2</v>
      </c>
      <c r="H10" s="19">
        <f>G10/G13*100</f>
        <v>6.666666666666667</v>
      </c>
      <c r="I10" s="150">
        <f>COUNTIF(J21:J52,"2")</f>
        <v>2</v>
      </c>
      <c r="J10" s="19">
        <f>I10/I13*100</f>
        <v>6.666666666666667</v>
      </c>
      <c r="K10" s="226"/>
      <c r="L10" s="150">
        <f>COUNTIF(M21:M52,"2")</f>
        <v>2</v>
      </c>
      <c r="M10" s="19">
        <f>L10/L13*100</f>
        <v>6.666666666666667</v>
      </c>
      <c r="N10" s="395"/>
      <c r="O10" s="396"/>
      <c r="P10" s="150"/>
      <c r="Q10" s="150">
        <f>COUNTIF(R21:R52,"2")</f>
        <v>5</v>
      </c>
      <c r="R10" s="19">
        <f>Q10/Q13*100</f>
        <v>16.666666666666664</v>
      </c>
      <c r="S10" s="19">
        <f>COUNTIF(T21:T52,"2")</f>
        <v>5</v>
      </c>
      <c r="T10" s="19">
        <f>S10/S13*100</f>
        <v>16.666666666666664</v>
      </c>
      <c r="U10" s="150">
        <f>COUNTIF(V21:V52,"2")</f>
        <v>3</v>
      </c>
      <c r="V10" s="19">
        <f>U10/U13*100</f>
        <v>10</v>
      </c>
      <c r="W10" s="150">
        <f>COUNTIF(X21:X52,"2")</f>
        <v>8</v>
      </c>
      <c r="X10" s="19">
        <f>W10/W13*100</f>
        <v>26.666666666666668</v>
      </c>
    </row>
    <row r="11" spans="1:24" s="13" customFormat="1">
      <c r="A11" s="391"/>
      <c r="B11" s="163" t="s">
        <v>23</v>
      </c>
      <c r="C11" s="226"/>
      <c r="D11" s="150">
        <f>COUNTIF(E21:E52,"3")</f>
        <v>1</v>
      </c>
      <c r="E11" s="19">
        <f>D11/D13*100</f>
        <v>3.3333333333333335</v>
      </c>
      <c r="F11" s="226"/>
      <c r="G11" s="150">
        <f>COUNTIF(H21:H52,"3")</f>
        <v>2</v>
      </c>
      <c r="H11" s="19">
        <f>G11/G13*100</f>
        <v>6.666666666666667</v>
      </c>
      <c r="I11" s="150">
        <f>COUNTIF(J21:J52,"3")</f>
        <v>0</v>
      </c>
      <c r="J11" s="19">
        <f>I11/I13*100</f>
        <v>0</v>
      </c>
      <c r="K11" s="226"/>
      <c r="L11" s="150">
        <f>COUNTIF(M21:M52,"3")</f>
        <v>3</v>
      </c>
      <c r="M11" s="19">
        <f>L11/L13*100</f>
        <v>10</v>
      </c>
      <c r="N11" s="395"/>
      <c r="O11" s="396"/>
      <c r="P11" s="150"/>
      <c r="Q11" s="150">
        <f>COUNTIF(R21:R52,"3")</f>
        <v>2</v>
      </c>
      <c r="R11" s="19">
        <f>Q11/Q13*100</f>
        <v>6.666666666666667</v>
      </c>
      <c r="S11" s="19">
        <f>COUNTIF(T21:T52,"3")</f>
        <v>2</v>
      </c>
      <c r="T11" s="19">
        <f>S11/S13*100</f>
        <v>6.666666666666667</v>
      </c>
      <c r="U11" s="150">
        <f>COUNTIF(V21:V52,"3")</f>
        <v>1</v>
      </c>
      <c r="V11" s="19">
        <f>U11/U13*100</f>
        <v>3.3333333333333335</v>
      </c>
      <c r="W11" s="150">
        <f>COUNTIF(X21:X52,"3")</f>
        <v>2</v>
      </c>
      <c r="X11" s="19">
        <f>W11/W13*100</f>
        <v>6.666666666666667</v>
      </c>
    </row>
    <row r="12" spans="1:24" s="13" customFormat="1" ht="16.5" thickBot="1">
      <c r="A12" s="391"/>
      <c r="B12" s="165" t="s">
        <v>24</v>
      </c>
      <c r="C12" s="226"/>
      <c r="D12" s="151">
        <f>COUNTIF(E21:E52,"4")</f>
        <v>4</v>
      </c>
      <c r="E12" s="20">
        <f>D12/D13*100</f>
        <v>13.333333333333334</v>
      </c>
      <c r="F12" s="226"/>
      <c r="G12" s="151">
        <f>COUNTIF(H21:H52,"4")</f>
        <v>2</v>
      </c>
      <c r="H12" s="20">
        <f>G12/G13*100</f>
        <v>6.666666666666667</v>
      </c>
      <c r="I12" s="151">
        <f>COUNTIF(J21:J52,"4")</f>
        <v>4</v>
      </c>
      <c r="J12" s="20">
        <f>I12/I13*100</f>
        <v>13.333333333333334</v>
      </c>
      <c r="K12" s="226"/>
      <c r="L12" s="151">
        <f>COUNTIF(M21:M52,"4")</f>
        <v>2</v>
      </c>
      <c r="M12" s="20">
        <f>L12/L13*100</f>
        <v>6.666666666666667</v>
      </c>
      <c r="N12" s="395"/>
      <c r="O12" s="396"/>
      <c r="P12" s="151"/>
      <c r="Q12" s="151">
        <f>COUNTIF(R21:R52,"4")</f>
        <v>3</v>
      </c>
      <c r="R12" s="20">
        <f>Q12/Q13*100</f>
        <v>10</v>
      </c>
      <c r="S12" s="20">
        <f>COUNTIF(T21:T52,"4")</f>
        <v>3</v>
      </c>
      <c r="T12" s="20">
        <f>S12/S13*100</f>
        <v>10</v>
      </c>
      <c r="U12" s="151">
        <f>COUNTIF(V21:V52,"4")</f>
        <v>3</v>
      </c>
      <c r="V12" s="20">
        <f>U12/U13*100</f>
        <v>10</v>
      </c>
      <c r="W12" s="151">
        <f>COUNTIF(X21:X52,"4")</f>
        <v>3</v>
      </c>
      <c r="X12" s="20">
        <f>W12/W13*100</f>
        <v>10</v>
      </c>
    </row>
    <row r="13" spans="1:24" s="13" customFormat="1" ht="16.5" thickBot="1">
      <c r="A13" s="391"/>
      <c r="B13" s="166" t="s">
        <v>14</v>
      </c>
      <c r="C13" s="226"/>
      <c r="D13" s="22">
        <f>SUM(D9:D12)</f>
        <v>30</v>
      </c>
      <c r="E13" s="22">
        <f>SUM(E9:E12)</f>
        <v>99.999999999999986</v>
      </c>
      <c r="F13" s="226"/>
      <c r="G13" s="22">
        <f>SUM(G9:G12)</f>
        <v>30</v>
      </c>
      <c r="H13" s="22">
        <f>SUM(H9:H12)</f>
        <v>100.00000000000001</v>
      </c>
      <c r="I13" s="22">
        <f>SUM(I9:I12)</f>
        <v>30</v>
      </c>
      <c r="J13" s="22">
        <f>SUM(J9:J12)</f>
        <v>100</v>
      </c>
      <c r="K13" s="226"/>
      <c r="L13" s="22">
        <f>SUM(L9:L12)</f>
        <v>30</v>
      </c>
      <c r="M13" s="22">
        <f>SUM(M9:M12)</f>
        <v>100.00000000000001</v>
      </c>
      <c r="N13" s="395"/>
      <c r="O13" s="396"/>
      <c r="P13" s="22">
        <v>30</v>
      </c>
      <c r="Q13" s="22">
        <f t="shared" ref="Q13:X13" si="0">SUM(Q9:Q12)</f>
        <v>30</v>
      </c>
      <c r="R13" s="22">
        <f t="shared" si="0"/>
        <v>99.999999999999986</v>
      </c>
      <c r="S13" s="22">
        <f t="shared" si="0"/>
        <v>30</v>
      </c>
      <c r="T13" s="22">
        <f t="shared" si="0"/>
        <v>99.999999999999986</v>
      </c>
      <c r="U13" s="22">
        <f t="shared" si="0"/>
        <v>30</v>
      </c>
      <c r="V13" s="22">
        <f t="shared" si="0"/>
        <v>100</v>
      </c>
      <c r="W13" s="22">
        <f t="shared" si="0"/>
        <v>30</v>
      </c>
      <c r="X13" s="22">
        <f t="shared" si="0"/>
        <v>100</v>
      </c>
    </row>
    <row r="14" spans="1:24" s="13" customFormat="1">
      <c r="A14" s="391"/>
      <c r="B14" s="162" t="s">
        <v>15</v>
      </c>
      <c r="C14" s="226"/>
      <c r="D14" s="152">
        <f>SUM(D9:D11)</f>
        <v>26</v>
      </c>
      <c r="E14" s="23">
        <f>D14/D13*100</f>
        <v>86.666666666666671</v>
      </c>
      <c r="F14" s="226"/>
      <c r="G14" s="152">
        <f>SUM(G9:G11)</f>
        <v>28</v>
      </c>
      <c r="H14" s="23">
        <f>G14/G13*100</f>
        <v>93.333333333333329</v>
      </c>
      <c r="I14" s="152">
        <f>SUM(I9:I11)</f>
        <v>26</v>
      </c>
      <c r="J14" s="23">
        <f>I14/I13*100</f>
        <v>86.666666666666671</v>
      </c>
      <c r="K14" s="226"/>
      <c r="L14" s="152">
        <f>SUM(L9:L11)</f>
        <v>28</v>
      </c>
      <c r="M14" s="23">
        <f>L14/L13*100</f>
        <v>93.333333333333329</v>
      </c>
      <c r="N14" s="395"/>
      <c r="O14" s="396"/>
      <c r="P14" s="152"/>
      <c r="Q14" s="152">
        <f>SUM(Q9:Q11)</f>
        <v>27</v>
      </c>
      <c r="R14" s="23">
        <f>Q14/Q13*100</f>
        <v>90</v>
      </c>
      <c r="S14" s="23">
        <f>SUM(S9:S11)</f>
        <v>27</v>
      </c>
      <c r="T14" s="23">
        <f>S14/S13*100</f>
        <v>90</v>
      </c>
      <c r="U14" s="152">
        <f>SUM(U9:U11)</f>
        <v>27</v>
      </c>
      <c r="V14" s="23">
        <f>U14/U13*100</f>
        <v>90</v>
      </c>
      <c r="W14" s="152">
        <f>SUM(W9:W11)</f>
        <v>27</v>
      </c>
      <c r="X14" s="23">
        <f>W14/W13*100</f>
        <v>90</v>
      </c>
    </row>
    <row r="15" spans="1:24" s="13" customFormat="1">
      <c r="A15" s="391"/>
      <c r="B15" s="167" t="s">
        <v>16</v>
      </c>
      <c r="C15" s="226"/>
      <c r="D15" s="153">
        <f>D9</f>
        <v>21</v>
      </c>
      <c r="E15" s="24">
        <f>D15/D13*100</f>
        <v>70</v>
      </c>
      <c r="F15" s="226"/>
      <c r="G15" s="153">
        <f>G9</f>
        <v>24</v>
      </c>
      <c r="H15" s="24">
        <f>G15/G13*100</f>
        <v>80</v>
      </c>
      <c r="I15" s="153">
        <f>I9</f>
        <v>24</v>
      </c>
      <c r="J15" s="24">
        <f>I15/I13*100</f>
        <v>80</v>
      </c>
      <c r="K15" s="226"/>
      <c r="L15" s="153">
        <f>L9</f>
        <v>23</v>
      </c>
      <c r="M15" s="24">
        <f>L15/L13*100</f>
        <v>76.666666666666671</v>
      </c>
      <c r="N15" s="395"/>
      <c r="O15" s="396"/>
      <c r="P15" s="153"/>
      <c r="Q15" s="153">
        <f>Q9</f>
        <v>20</v>
      </c>
      <c r="R15" s="24">
        <f>Q15/Q13*100</f>
        <v>66.666666666666657</v>
      </c>
      <c r="S15" s="24">
        <f>S9</f>
        <v>20</v>
      </c>
      <c r="T15" s="24">
        <f>S15/S13*100</f>
        <v>66.666666666666657</v>
      </c>
      <c r="U15" s="153">
        <f>U9</f>
        <v>23</v>
      </c>
      <c r="V15" s="24">
        <f>U15/U13*100</f>
        <v>76.666666666666671</v>
      </c>
      <c r="W15" s="153">
        <f>W9</f>
        <v>17</v>
      </c>
      <c r="X15" s="24">
        <f>W15/W13*100</f>
        <v>56.666666666666664</v>
      </c>
    </row>
    <row r="16" spans="1:24" s="13" customFormat="1" ht="16.5" thickBot="1">
      <c r="A16" s="391"/>
      <c r="B16" s="168" t="s">
        <v>17</v>
      </c>
      <c r="C16" s="227"/>
      <c r="D16" s="154">
        <f>D12</f>
        <v>4</v>
      </c>
      <c r="E16" s="26">
        <f>D16/D13*100</f>
        <v>13.333333333333334</v>
      </c>
      <c r="F16" s="227"/>
      <c r="G16" s="154">
        <f>G12</f>
        <v>2</v>
      </c>
      <c r="H16" s="26">
        <f>G16/G13*100</f>
        <v>6.666666666666667</v>
      </c>
      <c r="I16" s="154">
        <f>I12</f>
        <v>4</v>
      </c>
      <c r="J16" s="26">
        <f>I16/I13*100</f>
        <v>13.333333333333334</v>
      </c>
      <c r="K16" s="227"/>
      <c r="L16" s="154">
        <f>L12</f>
        <v>2</v>
      </c>
      <c r="M16" s="26">
        <f>L16/L13*100</f>
        <v>6.666666666666667</v>
      </c>
      <c r="N16" s="397"/>
      <c r="O16" s="398"/>
      <c r="P16" s="154"/>
      <c r="Q16" s="154">
        <f>Q12</f>
        <v>3</v>
      </c>
      <c r="R16" s="26">
        <f>Q16/Q13*100</f>
        <v>10</v>
      </c>
      <c r="S16" s="26">
        <f>S12</f>
        <v>3</v>
      </c>
      <c r="T16" s="26">
        <f>S16/S13*100</f>
        <v>10</v>
      </c>
      <c r="U16" s="154">
        <f>U12</f>
        <v>3</v>
      </c>
      <c r="V16" s="26">
        <f>U16/U13*100</f>
        <v>10</v>
      </c>
      <c r="W16" s="154">
        <f>W12</f>
        <v>3</v>
      </c>
      <c r="X16" s="26">
        <f>W16/W13*100</f>
        <v>10</v>
      </c>
    </row>
    <row r="17" spans="1:26" s="13" customFormat="1">
      <c r="A17" s="391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100</v>
      </c>
      <c r="T17" s="28"/>
      <c r="U17" s="28">
        <f>MAX(U21:U52)</f>
        <v>99.5</v>
      </c>
      <c r="V17" s="28"/>
      <c r="W17" s="28">
        <f>MAX(W21:W52)</f>
        <v>100</v>
      </c>
      <c r="X17" s="28"/>
    </row>
    <row r="18" spans="1:26" s="13" customFormat="1" ht="16.5" thickBot="1">
      <c r="A18" s="392"/>
      <c r="B18" s="164" t="s">
        <v>19</v>
      </c>
      <c r="C18" s="292">
        <f>MIN(C21:C52)</f>
        <v>2</v>
      </c>
      <c r="D18" s="30"/>
      <c r="E18" s="30"/>
      <c r="F18" s="292">
        <f>MIN(F21:F52)</f>
        <v>4</v>
      </c>
      <c r="G18" s="30"/>
      <c r="H18" s="30"/>
      <c r="I18" s="30">
        <f>MIN(I21:I52)</f>
        <v>20</v>
      </c>
      <c r="J18" s="30"/>
      <c r="K18" s="293">
        <f>MIN(K21:K52)</f>
        <v>7</v>
      </c>
      <c r="L18" s="30"/>
      <c r="M18" s="30"/>
      <c r="N18" s="30">
        <f>MIN(N21:N52)</f>
        <v>3</v>
      </c>
      <c r="O18" s="30">
        <f>MIN(O21:O52)</f>
        <v>6</v>
      </c>
      <c r="P18" s="30">
        <f>MIN(P21:P52)</f>
        <v>9</v>
      </c>
      <c r="Q18" s="30">
        <f>MIN(Q21:Q52)</f>
        <v>18</v>
      </c>
      <c r="R18" s="30"/>
      <c r="S18" s="30">
        <f>MIN(S21:S52)</f>
        <v>17.857142857142858</v>
      </c>
      <c r="T18" s="30"/>
      <c r="U18" s="30">
        <f>MIN(U21:U52)</f>
        <v>18.5</v>
      </c>
      <c r="V18" s="30"/>
      <c r="W18" s="30">
        <f>MIN(W21:W52)</f>
        <v>20</v>
      </c>
      <c r="X18" s="30"/>
    </row>
    <row r="19" spans="1:26" s="13" customFormat="1" ht="16.5" thickBot="1">
      <c r="A19" s="280"/>
      <c r="B19" s="281"/>
      <c r="C19" s="228"/>
      <c r="D19" s="30"/>
      <c r="E19" s="96"/>
      <c r="F19" s="230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6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6">
      <c r="A21" s="301">
        <v>1</v>
      </c>
      <c r="B21" s="252" t="s">
        <v>144</v>
      </c>
      <c r="C21" s="209">
        <v>18</v>
      </c>
      <c r="D21" s="155">
        <f>C21/20*100</f>
        <v>90</v>
      </c>
      <c r="E21" s="156" t="str">
        <f>IF(D21&gt;84.99,"1",IF(D21&gt;69.99,"2",IF(D21&gt;49.99,"3",IF(D21&gt;0,"4"))))</f>
        <v>1</v>
      </c>
      <c r="F21" s="302">
        <v>15</v>
      </c>
      <c r="G21" s="303">
        <f>F21/20*100</f>
        <v>75</v>
      </c>
      <c r="H21" s="156" t="str">
        <f>IF(G21&gt;84.99,"1",IF(G21&gt;69.99,"2",IF(G21&gt;49.99,"3",IF(G21&gt;0,"4"))))</f>
        <v>2</v>
      </c>
      <c r="I21" s="304">
        <f>((C21/2)+F21)/30*100</f>
        <v>80</v>
      </c>
      <c r="J21" s="305" t="str">
        <f>IF(I21&gt;84.99,"1",IF(I21&gt;69.99,"2",IF(I21&gt;49.99,"3",IF(I21&gt;0,"4"))))</f>
        <v>2</v>
      </c>
      <c r="K21" s="303">
        <v>26</v>
      </c>
      <c r="L21" s="303">
        <f>K21/40*100</f>
        <v>65</v>
      </c>
      <c r="M21" s="306" t="str">
        <f>IF(L21&gt;84.99,"1",IF(L21&gt;69.99,"2",IF(L21&gt;49.99,"3",IF(L21&gt;0,"4"))))</f>
        <v>3</v>
      </c>
      <c r="N21" s="307">
        <v>5</v>
      </c>
      <c r="O21" s="308">
        <v>28</v>
      </c>
      <c r="P21" s="157">
        <f>N21+O21</f>
        <v>33</v>
      </c>
      <c r="Q21" s="309">
        <f>P21*2</f>
        <v>66</v>
      </c>
      <c r="R21" s="310" t="str">
        <f>IF(Q21&gt;84.99,"1",IF(Q21&gt;69.99,"2",IF(Q21&gt;49.99,"3",IF(Q21&gt;0,"4"))))</f>
        <v>3</v>
      </c>
      <c r="S21" s="304">
        <f>((K21/2)+P21)/70*100</f>
        <v>65.714285714285708</v>
      </c>
      <c r="T21" s="311" t="str">
        <f>IF(S21&gt;84.99,"1",IF(S21&gt;69.99,"2",IF(S21&gt;49.99,"3",IF(S21&gt;0,"4"))))</f>
        <v>3</v>
      </c>
      <c r="U21" s="304">
        <f>(I21*0.3)+(S21*0.7)</f>
        <v>70</v>
      </c>
      <c r="V21" s="156" t="str">
        <f>IF(U21&gt;84.99,"1",IF(U21&gt;69.99,"2",IF(U21&gt;49.99,"3",IF(U21&gt;0,"4"))))</f>
        <v>2</v>
      </c>
      <c r="W21" s="301">
        <v>66</v>
      </c>
      <c r="X21" s="305" t="str">
        <f>IF(W21&gt;84.99,"1",IF(W21&gt;69.99,"2",IF(W21&gt;49.99,"3",IF(W21&gt;0,"4"))))</f>
        <v>3</v>
      </c>
      <c r="Y21" s="312" t="s">
        <v>60</v>
      </c>
      <c r="Z21" s="13"/>
    </row>
    <row r="22" spans="1:26">
      <c r="A22" s="301">
        <v>2</v>
      </c>
      <c r="B22" s="252" t="s">
        <v>145</v>
      </c>
      <c r="C22" s="209">
        <v>18</v>
      </c>
      <c r="D22" s="155">
        <f t="shared" ref="D22:D49" si="1">C22/20*100</f>
        <v>90</v>
      </c>
      <c r="E22" s="156" t="str">
        <f t="shared" ref="E22:E49" si="2">IF(D22&gt;84.99,"1",IF(D22&gt;69.99,"2",IF(D22&gt;49.99,"3",IF(D22&gt;0,"4"))))</f>
        <v>1</v>
      </c>
      <c r="F22" s="302">
        <v>18</v>
      </c>
      <c r="G22" s="303">
        <f t="shared" ref="G22:G49" si="3">F22/20*100</f>
        <v>90</v>
      </c>
      <c r="H22" s="156" t="str">
        <f t="shared" ref="H22:H49" si="4">IF(G22&gt;84.99,"1",IF(G22&gt;69.99,"2",IF(G22&gt;49.99,"3",IF(G22&gt;0,"4"))))</f>
        <v>1</v>
      </c>
      <c r="I22" s="304">
        <f t="shared" ref="I22:I49" si="5">((C22/2)+F22)/30*100</f>
        <v>90</v>
      </c>
      <c r="J22" s="305" t="str">
        <f t="shared" ref="J22:J49" si="6">IF(I22&gt;84.99,"1",IF(I22&gt;69.99,"2",IF(I22&gt;49.99,"3",IF(I22&gt;0,"4"))))</f>
        <v>1</v>
      </c>
      <c r="K22" s="303">
        <v>37</v>
      </c>
      <c r="L22" s="303">
        <f t="shared" ref="L22:L49" si="7">K22/40*100</f>
        <v>92.5</v>
      </c>
      <c r="M22" s="306" t="str">
        <f t="shared" ref="M22:M49" si="8">IF(L22&gt;84.99,"1",IF(L22&gt;69.99,"2",IF(L22&gt;49.99,"3",IF(L22&gt;0,"4"))))</f>
        <v>1</v>
      </c>
      <c r="N22" s="307">
        <v>6</v>
      </c>
      <c r="O22" s="308">
        <v>34</v>
      </c>
      <c r="P22" s="157">
        <f t="shared" ref="P22:P49" si="9">N22+O22</f>
        <v>40</v>
      </c>
      <c r="Q22" s="309">
        <f t="shared" ref="Q22:Q49" si="10">P22*2</f>
        <v>80</v>
      </c>
      <c r="R22" s="310" t="str">
        <f t="shared" ref="R22:R49" si="11">IF(Q22&gt;84.99,"1",IF(Q22&gt;69.99,"2",IF(Q22&gt;49.99,"3",IF(Q22&gt;0,"4"))))</f>
        <v>2</v>
      </c>
      <c r="S22" s="304">
        <f t="shared" ref="S22:S49" si="12">((K22/2)+P22)/70*100</f>
        <v>83.571428571428569</v>
      </c>
      <c r="T22" s="311" t="str">
        <f t="shared" ref="T22:T49" si="13">IF(S22&gt;84.99,"1",IF(S22&gt;69.99,"2",IF(S22&gt;49.99,"3",IF(S22&gt;0,"4"))))</f>
        <v>2</v>
      </c>
      <c r="U22" s="304">
        <f t="shared" ref="U22:U49" si="14">(I22*0.3)+(S22*0.7)</f>
        <v>85.5</v>
      </c>
      <c r="V22" s="156" t="str">
        <f t="shared" ref="V22:V49" si="15">IF(U22&gt;84.99,"1",IF(U22&gt;69.99,"2",IF(U22&gt;49.99,"3",IF(U22&gt;0,"4"))))</f>
        <v>1</v>
      </c>
      <c r="W22" s="301">
        <v>81</v>
      </c>
      <c r="X22" s="305" t="str">
        <f t="shared" ref="X22:X50" si="16">IF(W22&gt;84.99,"1",IF(W22&gt;69.99,"2",IF(W22&gt;49.99,"3",IF(W22&gt;0,"4"))))</f>
        <v>2</v>
      </c>
      <c r="Y22" s="312" t="s">
        <v>59</v>
      </c>
      <c r="Z22" s="13"/>
    </row>
    <row r="23" spans="1:26">
      <c r="A23" s="301">
        <v>3</v>
      </c>
      <c r="B23" s="252" t="s">
        <v>146</v>
      </c>
      <c r="C23" s="209">
        <v>18</v>
      </c>
      <c r="D23" s="155">
        <f t="shared" si="1"/>
        <v>90</v>
      </c>
      <c r="E23" s="156" t="str">
        <f t="shared" si="2"/>
        <v>1</v>
      </c>
      <c r="F23" s="302">
        <v>20</v>
      </c>
      <c r="G23" s="303">
        <f t="shared" si="3"/>
        <v>100</v>
      </c>
      <c r="H23" s="156" t="str">
        <f t="shared" si="4"/>
        <v>1</v>
      </c>
      <c r="I23" s="304">
        <f t="shared" si="5"/>
        <v>96.666666666666671</v>
      </c>
      <c r="J23" s="305" t="str">
        <f t="shared" si="6"/>
        <v>1</v>
      </c>
      <c r="K23" s="303">
        <v>40</v>
      </c>
      <c r="L23" s="303">
        <f t="shared" si="7"/>
        <v>100</v>
      </c>
      <c r="M23" s="306" t="str">
        <f t="shared" si="8"/>
        <v>1</v>
      </c>
      <c r="N23" s="307">
        <v>9</v>
      </c>
      <c r="O23" s="308">
        <v>37</v>
      </c>
      <c r="P23" s="157">
        <f t="shared" si="9"/>
        <v>46</v>
      </c>
      <c r="Q23" s="309">
        <f t="shared" si="10"/>
        <v>92</v>
      </c>
      <c r="R23" s="310" t="str">
        <f t="shared" si="11"/>
        <v>1</v>
      </c>
      <c r="S23" s="304">
        <f t="shared" si="12"/>
        <v>94.285714285714278</v>
      </c>
      <c r="T23" s="311" t="str">
        <f t="shared" si="13"/>
        <v>1</v>
      </c>
      <c r="U23" s="304">
        <f t="shared" si="14"/>
        <v>94.999999999999986</v>
      </c>
      <c r="V23" s="156" t="str">
        <f t="shared" si="15"/>
        <v>1</v>
      </c>
      <c r="W23" s="301">
        <v>89</v>
      </c>
      <c r="X23" s="305" t="str">
        <f t="shared" si="16"/>
        <v>1</v>
      </c>
      <c r="Y23" s="312" t="s">
        <v>59</v>
      </c>
      <c r="Z23" s="13"/>
    </row>
    <row r="24" spans="1:26">
      <c r="A24" s="301">
        <v>4</v>
      </c>
      <c r="B24" s="252" t="s">
        <v>147</v>
      </c>
      <c r="C24" s="209">
        <v>19</v>
      </c>
      <c r="D24" s="155">
        <f t="shared" si="1"/>
        <v>95</v>
      </c>
      <c r="E24" s="156" t="str">
        <f t="shared" si="2"/>
        <v>1</v>
      </c>
      <c r="F24" s="302">
        <v>20</v>
      </c>
      <c r="G24" s="303">
        <f t="shared" si="3"/>
        <v>100</v>
      </c>
      <c r="H24" s="156" t="str">
        <f t="shared" si="4"/>
        <v>1</v>
      </c>
      <c r="I24" s="304">
        <f t="shared" si="5"/>
        <v>98.333333333333329</v>
      </c>
      <c r="J24" s="305" t="str">
        <f t="shared" si="6"/>
        <v>1</v>
      </c>
      <c r="K24" s="303">
        <v>40</v>
      </c>
      <c r="L24" s="303">
        <f t="shared" si="7"/>
        <v>100</v>
      </c>
      <c r="M24" s="306" t="str">
        <f t="shared" si="8"/>
        <v>1</v>
      </c>
      <c r="N24" s="307">
        <v>10</v>
      </c>
      <c r="O24" s="308">
        <v>40</v>
      </c>
      <c r="P24" s="157">
        <f t="shared" si="9"/>
        <v>50</v>
      </c>
      <c r="Q24" s="309">
        <f t="shared" si="10"/>
        <v>100</v>
      </c>
      <c r="R24" s="310" t="str">
        <f t="shared" si="11"/>
        <v>1</v>
      </c>
      <c r="S24" s="304">
        <f t="shared" si="12"/>
        <v>100</v>
      </c>
      <c r="T24" s="311" t="str">
        <f t="shared" si="13"/>
        <v>1</v>
      </c>
      <c r="U24" s="304">
        <f t="shared" si="14"/>
        <v>99.5</v>
      </c>
      <c r="V24" s="156" t="str">
        <f t="shared" si="15"/>
        <v>1</v>
      </c>
      <c r="W24" s="301">
        <v>92</v>
      </c>
      <c r="X24" s="305" t="str">
        <f t="shared" si="16"/>
        <v>1</v>
      </c>
      <c r="Y24" s="312" t="s">
        <v>59</v>
      </c>
      <c r="Z24" s="13"/>
    </row>
    <row r="25" spans="1:26">
      <c r="A25" s="301">
        <v>5</v>
      </c>
      <c r="B25" s="252" t="s">
        <v>148</v>
      </c>
      <c r="C25" s="209">
        <v>19</v>
      </c>
      <c r="D25" s="155">
        <f t="shared" si="1"/>
        <v>95</v>
      </c>
      <c r="E25" s="156" t="str">
        <f t="shared" si="2"/>
        <v>1</v>
      </c>
      <c r="F25" s="302">
        <v>20</v>
      </c>
      <c r="G25" s="303">
        <f t="shared" si="3"/>
        <v>100</v>
      </c>
      <c r="H25" s="156" t="str">
        <f t="shared" si="4"/>
        <v>1</v>
      </c>
      <c r="I25" s="304">
        <f t="shared" si="5"/>
        <v>98.333333333333329</v>
      </c>
      <c r="J25" s="305" t="str">
        <f t="shared" si="6"/>
        <v>1</v>
      </c>
      <c r="K25" s="303">
        <v>35</v>
      </c>
      <c r="L25" s="303">
        <f t="shared" si="7"/>
        <v>87.5</v>
      </c>
      <c r="M25" s="306" t="str">
        <f t="shared" si="8"/>
        <v>1</v>
      </c>
      <c r="N25" s="307">
        <v>9</v>
      </c>
      <c r="O25" s="308">
        <v>31</v>
      </c>
      <c r="P25" s="157">
        <f t="shared" si="9"/>
        <v>40</v>
      </c>
      <c r="Q25" s="309">
        <f t="shared" si="10"/>
        <v>80</v>
      </c>
      <c r="R25" s="310" t="str">
        <f t="shared" si="11"/>
        <v>2</v>
      </c>
      <c r="S25" s="304">
        <f t="shared" si="12"/>
        <v>82.142857142857139</v>
      </c>
      <c r="T25" s="311" t="str">
        <f t="shared" si="13"/>
        <v>2</v>
      </c>
      <c r="U25" s="304">
        <f t="shared" si="14"/>
        <v>86.999999999999986</v>
      </c>
      <c r="V25" s="156" t="str">
        <f t="shared" si="15"/>
        <v>1</v>
      </c>
      <c r="W25" s="301">
        <v>84</v>
      </c>
      <c r="X25" s="305" t="str">
        <f t="shared" si="16"/>
        <v>2</v>
      </c>
      <c r="Y25" s="312" t="s">
        <v>59</v>
      </c>
      <c r="Z25" s="13"/>
    </row>
    <row r="26" spans="1:26">
      <c r="A26" s="301">
        <v>6</v>
      </c>
      <c r="B26" s="252" t="s">
        <v>149</v>
      </c>
      <c r="C26" s="209">
        <v>2</v>
      </c>
      <c r="D26" s="155">
        <f t="shared" si="1"/>
        <v>10</v>
      </c>
      <c r="E26" s="156" t="str">
        <f t="shared" si="2"/>
        <v>4</v>
      </c>
      <c r="F26" s="302">
        <v>5</v>
      </c>
      <c r="G26" s="303">
        <f t="shared" si="3"/>
        <v>25</v>
      </c>
      <c r="H26" s="156" t="str">
        <f t="shared" si="4"/>
        <v>4</v>
      </c>
      <c r="I26" s="304">
        <f t="shared" si="5"/>
        <v>20</v>
      </c>
      <c r="J26" s="305" t="str">
        <f t="shared" si="6"/>
        <v>4</v>
      </c>
      <c r="K26" s="303">
        <v>7</v>
      </c>
      <c r="L26" s="303">
        <f t="shared" si="7"/>
        <v>17.5</v>
      </c>
      <c r="M26" s="306" t="str">
        <f t="shared" si="8"/>
        <v>4</v>
      </c>
      <c r="N26" s="307">
        <v>3</v>
      </c>
      <c r="O26" s="308">
        <v>6</v>
      </c>
      <c r="P26" s="157">
        <f t="shared" si="9"/>
        <v>9</v>
      </c>
      <c r="Q26" s="309">
        <f t="shared" si="10"/>
        <v>18</v>
      </c>
      <c r="R26" s="310" t="str">
        <f t="shared" si="11"/>
        <v>4</v>
      </c>
      <c r="S26" s="304">
        <f t="shared" si="12"/>
        <v>17.857142857142858</v>
      </c>
      <c r="T26" s="311" t="str">
        <f t="shared" si="13"/>
        <v>4</v>
      </c>
      <c r="U26" s="304">
        <f t="shared" si="14"/>
        <v>18.5</v>
      </c>
      <c r="V26" s="156" t="str">
        <f t="shared" si="15"/>
        <v>4</v>
      </c>
      <c r="W26" s="301">
        <v>20</v>
      </c>
      <c r="X26" s="305" t="str">
        <f t="shared" si="16"/>
        <v>4</v>
      </c>
      <c r="Y26" s="312" t="s">
        <v>60</v>
      </c>
      <c r="Z26" s="13"/>
    </row>
    <row r="27" spans="1:26">
      <c r="A27" s="301">
        <v>7</v>
      </c>
      <c r="B27" s="252" t="s">
        <v>150</v>
      </c>
      <c r="C27" s="209">
        <v>20</v>
      </c>
      <c r="D27" s="155">
        <f t="shared" si="1"/>
        <v>100</v>
      </c>
      <c r="E27" s="156" t="str">
        <f t="shared" si="2"/>
        <v>1</v>
      </c>
      <c r="F27" s="302">
        <v>20</v>
      </c>
      <c r="G27" s="303">
        <f t="shared" si="3"/>
        <v>100</v>
      </c>
      <c r="H27" s="156" t="str">
        <f t="shared" si="4"/>
        <v>1</v>
      </c>
      <c r="I27" s="304">
        <f t="shared" si="5"/>
        <v>100</v>
      </c>
      <c r="J27" s="305" t="str">
        <f t="shared" si="6"/>
        <v>1</v>
      </c>
      <c r="K27" s="303">
        <v>40</v>
      </c>
      <c r="L27" s="303">
        <f t="shared" si="7"/>
        <v>100</v>
      </c>
      <c r="M27" s="306" t="str">
        <f t="shared" si="8"/>
        <v>1</v>
      </c>
      <c r="N27" s="307">
        <v>10</v>
      </c>
      <c r="O27" s="308">
        <v>39</v>
      </c>
      <c r="P27" s="157">
        <f t="shared" si="9"/>
        <v>49</v>
      </c>
      <c r="Q27" s="309">
        <f t="shared" si="10"/>
        <v>98</v>
      </c>
      <c r="R27" s="310" t="str">
        <f t="shared" si="11"/>
        <v>1</v>
      </c>
      <c r="S27" s="304">
        <f t="shared" si="12"/>
        <v>98.571428571428584</v>
      </c>
      <c r="T27" s="311" t="str">
        <f t="shared" si="13"/>
        <v>1</v>
      </c>
      <c r="U27" s="304">
        <f t="shared" si="14"/>
        <v>99</v>
      </c>
      <c r="V27" s="156" t="str">
        <f t="shared" si="15"/>
        <v>1</v>
      </c>
      <c r="W27" s="301">
        <v>92</v>
      </c>
      <c r="X27" s="305" t="str">
        <f t="shared" si="16"/>
        <v>1</v>
      </c>
      <c r="Y27" s="312" t="s">
        <v>59</v>
      </c>
      <c r="Z27" s="13"/>
    </row>
    <row r="28" spans="1:26" s="270" customFormat="1">
      <c r="A28" s="301">
        <v>8</v>
      </c>
      <c r="B28" s="252" t="s">
        <v>151</v>
      </c>
      <c r="C28" s="209">
        <v>20</v>
      </c>
      <c r="D28" s="155">
        <f t="shared" si="1"/>
        <v>100</v>
      </c>
      <c r="E28" s="156" t="str">
        <f t="shared" si="2"/>
        <v>1</v>
      </c>
      <c r="F28" s="302">
        <v>20</v>
      </c>
      <c r="G28" s="303">
        <f t="shared" si="3"/>
        <v>100</v>
      </c>
      <c r="H28" s="156" t="str">
        <f t="shared" si="4"/>
        <v>1</v>
      </c>
      <c r="I28" s="304">
        <f t="shared" si="5"/>
        <v>100</v>
      </c>
      <c r="J28" s="305" t="str">
        <f t="shared" si="6"/>
        <v>1</v>
      </c>
      <c r="K28" s="303">
        <v>38</v>
      </c>
      <c r="L28" s="303">
        <f t="shared" si="7"/>
        <v>95</v>
      </c>
      <c r="M28" s="306" t="str">
        <f t="shared" si="8"/>
        <v>1</v>
      </c>
      <c r="N28" s="307">
        <v>10</v>
      </c>
      <c r="O28" s="308">
        <v>39</v>
      </c>
      <c r="P28" s="157">
        <f t="shared" si="9"/>
        <v>49</v>
      </c>
      <c r="Q28" s="309">
        <f t="shared" si="10"/>
        <v>98</v>
      </c>
      <c r="R28" s="310" t="str">
        <f t="shared" si="11"/>
        <v>1</v>
      </c>
      <c r="S28" s="304">
        <f t="shared" si="12"/>
        <v>97.142857142857139</v>
      </c>
      <c r="T28" s="311" t="str">
        <f t="shared" si="13"/>
        <v>1</v>
      </c>
      <c r="U28" s="304">
        <f t="shared" si="14"/>
        <v>97.999999999999986</v>
      </c>
      <c r="V28" s="156" t="str">
        <f t="shared" si="15"/>
        <v>1</v>
      </c>
      <c r="W28" s="301">
        <v>96</v>
      </c>
      <c r="X28" s="305" t="str">
        <f t="shared" si="16"/>
        <v>1</v>
      </c>
      <c r="Y28" s="312" t="s">
        <v>59</v>
      </c>
      <c r="Z28" s="13"/>
    </row>
    <row r="29" spans="1:26">
      <c r="A29" s="301">
        <v>9</v>
      </c>
      <c r="B29" s="252" t="s">
        <v>152</v>
      </c>
      <c r="C29" s="209">
        <v>14</v>
      </c>
      <c r="D29" s="155">
        <f t="shared" si="1"/>
        <v>70</v>
      </c>
      <c r="E29" s="156" t="str">
        <f t="shared" si="2"/>
        <v>2</v>
      </c>
      <c r="F29" s="302">
        <v>20</v>
      </c>
      <c r="G29" s="303">
        <f t="shared" si="3"/>
        <v>100</v>
      </c>
      <c r="H29" s="156" t="str">
        <f t="shared" si="4"/>
        <v>1</v>
      </c>
      <c r="I29" s="304">
        <f t="shared" si="5"/>
        <v>90</v>
      </c>
      <c r="J29" s="305" t="str">
        <f t="shared" si="6"/>
        <v>1</v>
      </c>
      <c r="K29" s="303">
        <v>39</v>
      </c>
      <c r="L29" s="303">
        <f t="shared" si="7"/>
        <v>97.5</v>
      </c>
      <c r="M29" s="306" t="str">
        <f t="shared" si="8"/>
        <v>1</v>
      </c>
      <c r="N29" s="307">
        <v>9</v>
      </c>
      <c r="O29" s="308">
        <v>38</v>
      </c>
      <c r="P29" s="157">
        <f t="shared" si="9"/>
        <v>47</v>
      </c>
      <c r="Q29" s="309">
        <f t="shared" si="10"/>
        <v>94</v>
      </c>
      <c r="R29" s="310" t="str">
        <f t="shared" si="11"/>
        <v>1</v>
      </c>
      <c r="S29" s="304">
        <f t="shared" si="12"/>
        <v>95</v>
      </c>
      <c r="T29" s="311" t="str">
        <f t="shared" si="13"/>
        <v>1</v>
      </c>
      <c r="U29" s="304">
        <f t="shared" si="14"/>
        <v>93.5</v>
      </c>
      <c r="V29" s="156" t="str">
        <f t="shared" si="15"/>
        <v>1</v>
      </c>
      <c r="W29" s="301">
        <v>80</v>
      </c>
      <c r="X29" s="305" t="str">
        <f t="shared" si="16"/>
        <v>2</v>
      </c>
      <c r="Y29" s="312" t="s">
        <v>59</v>
      </c>
      <c r="Z29" s="13"/>
    </row>
    <row r="30" spans="1:26">
      <c r="A30" s="301">
        <v>10</v>
      </c>
      <c r="B30" s="252" t="s">
        <v>153</v>
      </c>
      <c r="C30" s="209">
        <v>20</v>
      </c>
      <c r="D30" s="155">
        <f t="shared" si="1"/>
        <v>100</v>
      </c>
      <c r="E30" s="156" t="str">
        <f t="shared" si="2"/>
        <v>1</v>
      </c>
      <c r="F30" s="302">
        <v>20</v>
      </c>
      <c r="G30" s="303">
        <f t="shared" si="3"/>
        <v>100</v>
      </c>
      <c r="H30" s="156" t="str">
        <f t="shared" si="4"/>
        <v>1</v>
      </c>
      <c r="I30" s="304">
        <f t="shared" si="5"/>
        <v>100</v>
      </c>
      <c r="J30" s="305" t="str">
        <f t="shared" si="6"/>
        <v>1</v>
      </c>
      <c r="K30" s="303">
        <v>40</v>
      </c>
      <c r="L30" s="303">
        <f t="shared" si="7"/>
        <v>100</v>
      </c>
      <c r="M30" s="306" t="str">
        <f t="shared" si="8"/>
        <v>1</v>
      </c>
      <c r="N30" s="307">
        <v>9</v>
      </c>
      <c r="O30" s="308">
        <v>36</v>
      </c>
      <c r="P30" s="157">
        <f t="shared" si="9"/>
        <v>45</v>
      </c>
      <c r="Q30" s="309">
        <f t="shared" si="10"/>
        <v>90</v>
      </c>
      <c r="R30" s="310" t="str">
        <f t="shared" si="11"/>
        <v>1</v>
      </c>
      <c r="S30" s="304">
        <f t="shared" si="12"/>
        <v>92.857142857142861</v>
      </c>
      <c r="T30" s="311" t="str">
        <f t="shared" si="13"/>
        <v>1</v>
      </c>
      <c r="U30" s="304">
        <f t="shared" si="14"/>
        <v>95</v>
      </c>
      <c r="V30" s="156" t="str">
        <f t="shared" si="15"/>
        <v>1</v>
      </c>
      <c r="W30" s="301">
        <v>95</v>
      </c>
      <c r="X30" s="305" t="str">
        <f t="shared" si="16"/>
        <v>1</v>
      </c>
      <c r="Y30" s="312" t="s">
        <v>59</v>
      </c>
      <c r="Z30" s="13"/>
    </row>
    <row r="31" spans="1:26">
      <c r="A31" s="301">
        <v>11</v>
      </c>
      <c r="B31" s="252" t="s">
        <v>154</v>
      </c>
      <c r="C31" s="209">
        <v>19</v>
      </c>
      <c r="D31" s="155">
        <f t="shared" si="1"/>
        <v>95</v>
      </c>
      <c r="E31" s="156" t="str">
        <f t="shared" si="2"/>
        <v>1</v>
      </c>
      <c r="F31" s="302">
        <v>19</v>
      </c>
      <c r="G31" s="303">
        <f t="shared" si="3"/>
        <v>95</v>
      </c>
      <c r="H31" s="156" t="str">
        <f t="shared" si="4"/>
        <v>1</v>
      </c>
      <c r="I31" s="304">
        <f t="shared" si="5"/>
        <v>95</v>
      </c>
      <c r="J31" s="305" t="str">
        <f t="shared" si="6"/>
        <v>1</v>
      </c>
      <c r="K31" s="303">
        <v>39</v>
      </c>
      <c r="L31" s="303">
        <f t="shared" si="7"/>
        <v>97.5</v>
      </c>
      <c r="M31" s="306" t="str">
        <f t="shared" si="8"/>
        <v>1</v>
      </c>
      <c r="N31" s="307">
        <v>9</v>
      </c>
      <c r="O31" s="308">
        <v>40</v>
      </c>
      <c r="P31" s="157">
        <f t="shared" si="9"/>
        <v>49</v>
      </c>
      <c r="Q31" s="309">
        <f t="shared" si="10"/>
        <v>98</v>
      </c>
      <c r="R31" s="310" t="str">
        <f t="shared" si="11"/>
        <v>1</v>
      </c>
      <c r="S31" s="304">
        <f t="shared" si="12"/>
        <v>97.857142857142847</v>
      </c>
      <c r="T31" s="311" t="str">
        <f t="shared" si="13"/>
        <v>1</v>
      </c>
      <c r="U31" s="304">
        <f t="shared" si="14"/>
        <v>96.999999999999986</v>
      </c>
      <c r="V31" s="156" t="str">
        <f t="shared" si="15"/>
        <v>1</v>
      </c>
      <c r="W31" s="301">
        <v>86</v>
      </c>
      <c r="X31" s="305" t="str">
        <f t="shared" si="16"/>
        <v>1</v>
      </c>
      <c r="Y31" s="312" t="s">
        <v>59</v>
      </c>
      <c r="Z31" s="13"/>
    </row>
    <row r="32" spans="1:26">
      <c r="A32" s="301">
        <v>12</v>
      </c>
      <c r="B32" s="252" t="s">
        <v>155</v>
      </c>
      <c r="C32" s="209">
        <v>16</v>
      </c>
      <c r="D32" s="155">
        <f t="shared" si="1"/>
        <v>80</v>
      </c>
      <c r="E32" s="156" t="str">
        <f t="shared" si="2"/>
        <v>2</v>
      </c>
      <c r="F32" s="302">
        <v>20</v>
      </c>
      <c r="G32" s="303">
        <f t="shared" si="3"/>
        <v>100</v>
      </c>
      <c r="H32" s="156" t="str">
        <f t="shared" si="4"/>
        <v>1</v>
      </c>
      <c r="I32" s="304">
        <f t="shared" si="5"/>
        <v>93.333333333333329</v>
      </c>
      <c r="J32" s="305" t="str">
        <f t="shared" si="6"/>
        <v>1</v>
      </c>
      <c r="K32" s="303">
        <v>39</v>
      </c>
      <c r="L32" s="303">
        <f t="shared" si="7"/>
        <v>97.5</v>
      </c>
      <c r="M32" s="306" t="str">
        <f t="shared" si="8"/>
        <v>1</v>
      </c>
      <c r="N32" s="307">
        <v>10</v>
      </c>
      <c r="O32" s="308">
        <v>39</v>
      </c>
      <c r="P32" s="157">
        <f t="shared" si="9"/>
        <v>49</v>
      </c>
      <c r="Q32" s="309">
        <f t="shared" si="10"/>
        <v>98</v>
      </c>
      <c r="R32" s="310" t="str">
        <f t="shared" si="11"/>
        <v>1</v>
      </c>
      <c r="S32" s="304">
        <f t="shared" si="12"/>
        <v>97.857142857142847</v>
      </c>
      <c r="T32" s="311" t="str">
        <f t="shared" si="13"/>
        <v>1</v>
      </c>
      <c r="U32" s="304">
        <f t="shared" si="14"/>
        <v>96.499999999999986</v>
      </c>
      <c r="V32" s="156" t="str">
        <f t="shared" si="15"/>
        <v>1</v>
      </c>
      <c r="W32" s="301">
        <v>91</v>
      </c>
      <c r="X32" s="305" t="str">
        <f t="shared" si="16"/>
        <v>1</v>
      </c>
      <c r="Y32" s="312" t="s">
        <v>59</v>
      </c>
      <c r="Z32" s="13"/>
    </row>
    <row r="33" spans="1:26" s="270" customFormat="1">
      <c r="A33" s="301">
        <v>13</v>
      </c>
      <c r="B33" s="252" t="s">
        <v>156</v>
      </c>
      <c r="C33" s="209">
        <v>6</v>
      </c>
      <c r="D33" s="155">
        <f t="shared" ref="D33" si="17">C33/20*100</f>
        <v>30</v>
      </c>
      <c r="E33" s="156" t="str">
        <f t="shared" ref="E33" si="18">IF(D33&gt;84.99,"1",IF(D33&gt;69.99,"2",IF(D33&gt;49.99,"3",IF(D33&gt;0,"4"))))</f>
        <v>4</v>
      </c>
      <c r="F33" s="302">
        <v>4</v>
      </c>
      <c r="G33" s="303">
        <f t="shared" ref="G33" si="19">F33/20*100</f>
        <v>20</v>
      </c>
      <c r="H33" s="156" t="str">
        <f t="shared" ref="H33" si="20">IF(G33&gt;84.99,"1",IF(G33&gt;69.99,"2",IF(G33&gt;49.99,"3",IF(G33&gt;0,"4"))))</f>
        <v>4</v>
      </c>
      <c r="I33" s="304">
        <f t="shared" ref="I33" si="21">((C33/2)+F33)/30*100</f>
        <v>23.333333333333332</v>
      </c>
      <c r="J33" s="305" t="str">
        <f t="shared" ref="J33" si="22">IF(I33&gt;84.99,"1",IF(I33&gt;69.99,"2",IF(I33&gt;49.99,"3",IF(I33&gt;0,"4"))))</f>
        <v>4</v>
      </c>
      <c r="K33" s="303">
        <v>18</v>
      </c>
      <c r="L33" s="303">
        <f t="shared" ref="L33" si="23">K33/40*100</f>
        <v>45</v>
      </c>
      <c r="M33" s="306" t="str">
        <f t="shared" ref="M33" si="24">IF(L33&gt;84.99,"1",IF(L33&gt;69.99,"2",IF(L33&gt;49.99,"3",IF(L33&gt;0,"4"))))</f>
        <v>4</v>
      </c>
      <c r="N33" s="307">
        <v>5</v>
      </c>
      <c r="O33" s="308">
        <v>16</v>
      </c>
      <c r="P33" s="157">
        <f t="shared" ref="P33" si="25">N33+O33</f>
        <v>21</v>
      </c>
      <c r="Q33" s="309">
        <f t="shared" ref="Q33" si="26">P33*2</f>
        <v>42</v>
      </c>
      <c r="R33" s="310" t="str">
        <f t="shared" ref="R33" si="27">IF(Q33&gt;84.99,"1",IF(Q33&gt;69.99,"2",IF(Q33&gt;49.99,"3",IF(Q33&gt;0,"4"))))</f>
        <v>4</v>
      </c>
      <c r="S33" s="304">
        <f t="shared" ref="S33" si="28">((K33/2)+P33)/70*100</f>
        <v>42.857142857142854</v>
      </c>
      <c r="T33" s="311" t="str">
        <f t="shared" ref="T33" si="29">IF(S33&gt;84.99,"1",IF(S33&gt;69.99,"2",IF(S33&gt;49.99,"3",IF(S33&gt;0,"4"))))</f>
        <v>4</v>
      </c>
      <c r="U33" s="304">
        <f t="shared" ref="U33" si="30">(I33*0.3)+(S33*0.7)</f>
        <v>36.999999999999993</v>
      </c>
      <c r="V33" s="156" t="str">
        <f t="shared" ref="V33" si="31">IF(U33&gt;84.99,"1",IF(U33&gt;69.99,"2",IF(U33&gt;49.99,"3",IF(U33&gt;0,"4"))))</f>
        <v>4</v>
      </c>
      <c r="W33" s="301">
        <v>34</v>
      </c>
      <c r="X33" s="305" t="str">
        <f t="shared" ref="X33" si="32">IF(W33&gt;84.99,"1",IF(W33&gt;69.99,"2",IF(W33&gt;49.99,"3",IF(W33&gt;0,"4"))))</f>
        <v>4</v>
      </c>
      <c r="Y33" s="312" t="s">
        <v>60</v>
      </c>
      <c r="Z33" s="13"/>
    </row>
    <row r="34" spans="1:26">
      <c r="A34" s="301">
        <v>14</v>
      </c>
      <c r="B34" s="252" t="s">
        <v>157</v>
      </c>
      <c r="C34" s="209">
        <v>15</v>
      </c>
      <c r="D34" s="155">
        <f t="shared" si="1"/>
        <v>75</v>
      </c>
      <c r="E34" s="156" t="str">
        <f t="shared" si="2"/>
        <v>2</v>
      </c>
      <c r="F34" s="302">
        <v>20</v>
      </c>
      <c r="G34" s="303">
        <f t="shared" si="3"/>
        <v>100</v>
      </c>
      <c r="H34" s="156" t="str">
        <f t="shared" si="4"/>
        <v>1</v>
      </c>
      <c r="I34" s="304">
        <f t="shared" si="5"/>
        <v>91.666666666666657</v>
      </c>
      <c r="J34" s="305" t="str">
        <f t="shared" si="6"/>
        <v>1</v>
      </c>
      <c r="K34" s="303">
        <v>36</v>
      </c>
      <c r="L34" s="303">
        <f t="shared" si="7"/>
        <v>90</v>
      </c>
      <c r="M34" s="306" t="str">
        <f t="shared" si="8"/>
        <v>1</v>
      </c>
      <c r="N34" s="307">
        <v>9</v>
      </c>
      <c r="O34" s="308">
        <v>40</v>
      </c>
      <c r="P34" s="157">
        <f t="shared" si="9"/>
        <v>49</v>
      </c>
      <c r="Q34" s="309">
        <f t="shared" si="10"/>
        <v>98</v>
      </c>
      <c r="R34" s="310" t="str">
        <f t="shared" si="11"/>
        <v>1</v>
      </c>
      <c r="S34" s="304">
        <f t="shared" si="12"/>
        <v>95.714285714285722</v>
      </c>
      <c r="T34" s="311" t="str">
        <f t="shared" si="13"/>
        <v>1</v>
      </c>
      <c r="U34" s="304">
        <f t="shared" si="14"/>
        <v>94.5</v>
      </c>
      <c r="V34" s="156" t="str">
        <f t="shared" si="15"/>
        <v>1</v>
      </c>
      <c r="W34" s="301">
        <v>96</v>
      </c>
      <c r="X34" s="305" t="str">
        <f t="shared" si="16"/>
        <v>1</v>
      </c>
      <c r="Y34" s="312" t="s">
        <v>59</v>
      </c>
      <c r="Z34" s="13"/>
    </row>
    <row r="35" spans="1:26">
      <c r="A35" s="301">
        <v>15</v>
      </c>
      <c r="B35" s="252" t="s">
        <v>158</v>
      </c>
      <c r="C35" s="209">
        <v>17</v>
      </c>
      <c r="D35" s="155">
        <f t="shared" ref="D35" si="33">C35/20*100</f>
        <v>85</v>
      </c>
      <c r="E35" s="156" t="str">
        <f t="shared" ref="E35" si="34">IF(D35&gt;84.99,"1",IF(D35&gt;69.99,"2",IF(D35&gt;49.99,"3",IF(D35&gt;0,"4"))))</f>
        <v>1</v>
      </c>
      <c r="F35" s="302">
        <v>19</v>
      </c>
      <c r="G35" s="303">
        <f t="shared" ref="G35" si="35">F35/20*100</f>
        <v>95</v>
      </c>
      <c r="H35" s="156" t="str">
        <f t="shared" ref="H35" si="36">IF(G35&gt;84.99,"1",IF(G35&gt;69.99,"2",IF(G35&gt;49.99,"3",IF(G35&gt;0,"4"))))</f>
        <v>1</v>
      </c>
      <c r="I35" s="304">
        <f t="shared" ref="I35" si="37">((C35/2)+F35)/30*100</f>
        <v>91.666666666666657</v>
      </c>
      <c r="J35" s="305" t="str">
        <f t="shared" ref="J35" si="38">IF(I35&gt;84.99,"1",IF(I35&gt;69.99,"2",IF(I35&gt;49.99,"3",IF(I35&gt;0,"4"))))</f>
        <v>1</v>
      </c>
      <c r="K35" s="303">
        <v>36</v>
      </c>
      <c r="L35" s="303">
        <f t="shared" ref="L35" si="39">K35/40*100</f>
        <v>90</v>
      </c>
      <c r="M35" s="306" t="str">
        <f t="shared" ref="M35" si="40">IF(L35&gt;84.99,"1",IF(L35&gt;69.99,"2",IF(L35&gt;49.99,"3",IF(L35&gt;0,"4"))))</f>
        <v>1</v>
      </c>
      <c r="N35" s="307">
        <v>10</v>
      </c>
      <c r="O35" s="308">
        <v>39</v>
      </c>
      <c r="P35" s="157">
        <f t="shared" ref="P35" si="41">N35+O35</f>
        <v>49</v>
      </c>
      <c r="Q35" s="309">
        <f t="shared" ref="Q35" si="42">P35*2</f>
        <v>98</v>
      </c>
      <c r="R35" s="310" t="str">
        <f t="shared" ref="R35" si="43">IF(Q35&gt;84.99,"1",IF(Q35&gt;69.99,"2",IF(Q35&gt;49.99,"3",IF(Q35&gt;0,"4"))))</f>
        <v>1</v>
      </c>
      <c r="S35" s="304">
        <f t="shared" ref="S35" si="44">((K35/2)+P35)/70*100</f>
        <v>95.714285714285722</v>
      </c>
      <c r="T35" s="311" t="str">
        <f t="shared" ref="T35" si="45">IF(S35&gt;84.99,"1",IF(S35&gt;69.99,"2",IF(S35&gt;49.99,"3",IF(S35&gt;0,"4"))))</f>
        <v>1</v>
      </c>
      <c r="U35" s="304">
        <f t="shared" ref="U35" si="46">(I35*0.3)+(S35*0.7)</f>
        <v>94.5</v>
      </c>
      <c r="V35" s="156" t="str">
        <f t="shared" ref="V35" si="47">IF(U35&gt;84.99,"1",IF(U35&gt;69.99,"2",IF(U35&gt;49.99,"3",IF(U35&gt;0,"4"))))</f>
        <v>1</v>
      </c>
      <c r="W35" s="301">
        <v>89</v>
      </c>
      <c r="X35" s="305" t="str">
        <f t="shared" ref="X35" si="48">IF(W35&gt;84.99,"1",IF(W35&gt;69.99,"2",IF(W35&gt;49.99,"3",IF(W35&gt;0,"4"))))</f>
        <v>1</v>
      </c>
      <c r="Y35" s="312" t="s">
        <v>59</v>
      </c>
      <c r="Z35" s="13"/>
    </row>
    <row r="36" spans="1:26">
      <c r="A36" s="301">
        <v>16</v>
      </c>
      <c r="B36" s="252" t="s">
        <v>159</v>
      </c>
      <c r="C36" s="209">
        <v>18</v>
      </c>
      <c r="D36" s="155">
        <f t="shared" si="1"/>
        <v>90</v>
      </c>
      <c r="E36" s="156" t="str">
        <f t="shared" si="2"/>
        <v>1</v>
      </c>
      <c r="F36" s="302">
        <v>19</v>
      </c>
      <c r="G36" s="303">
        <f t="shared" si="3"/>
        <v>95</v>
      </c>
      <c r="H36" s="156" t="str">
        <f t="shared" si="4"/>
        <v>1</v>
      </c>
      <c r="I36" s="304">
        <f t="shared" si="5"/>
        <v>93.333333333333329</v>
      </c>
      <c r="J36" s="305" t="str">
        <f t="shared" si="6"/>
        <v>1</v>
      </c>
      <c r="K36" s="303">
        <v>40</v>
      </c>
      <c r="L36" s="303">
        <f t="shared" si="7"/>
        <v>100</v>
      </c>
      <c r="M36" s="306" t="str">
        <f t="shared" si="8"/>
        <v>1</v>
      </c>
      <c r="N36" s="307">
        <v>10</v>
      </c>
      <c r="O36" s="308">
        <v>37</v>
      </c>
      <c r="P36" s="157">
        <f t="shared" si="9"/>
        <v>47</v>
      </c>
      <c r="Q36" s="309">
        <f t="shared" si="10"/>
        <v>94</v>
      </c>
      <c r="R36" s="310" t="str">
        <f t="shared" si="11"/>
        <v>1</v>
      </c>
      <c r="S36" s="304">
        <f t="shared" si="12"/>
        <v>95.714285714285722</v>
      </c>
      <c r="T36" s="311" t="str">
        <f t="shared" si="13"/>
        <v>1</v>
      </c>
      <c r="U36" s="304">
        <f t="shared" si="14"/>
        <v>95</v>
      </c>
      <c r="V36" s="156" t="str">
        <f t="shared" si="15"/>
        <v>1</v>
      </c>
      <c r="W36" s="301">
        <v>92</v>
      </c>
      <c r="X36" s="305" t="str">
        <f t="shared" si="16"/>
        <v>1</v>
      </c>
      <c r="Y36" s="312" t="s">
        <v>59</v>
      </c>
      <c r="Z36" s="13"/>
    </row>
    <row r="37" spans="1:26">
      <c r="A37" s="301">
        <v>17</v>
      </c>
      <c r="B37" s="252" t="s">
        <v>160</v>
      </c>
      <c r="C37" s="209">
        <v>19</v>
      </c>
      <c r="D37" s="155">
        <f t="shared" si="1"/>
        <v>95</v>
      </c>
      <c r="E37" s="156" t="str">
        <f t="shared" si="2"/>
        <v>1</v>
      </c>
      <c r="F37" s="302">
        <v>20</v>
      </c>
      <c r="G37" s="303">
        <f t="shared" si="3"/>
        <v>100</v>
      </c>
      <c r="H37" s="156" t="str">
        <f t="shared" si="4"/>
        <v>1</v>
      </c>
      <c r="I37" s="304">
        <f t="shared" si="5"/>
        <v>98.333333333333329</v>
      </c>
      <c r="J37" s="305" t="str">
        <f t="shared" si="6"/>
        <v>1</v>
      </c>
      <c r="K37" s="303">
        <v>38</v>
      </c>
      <c r="L37" s="303">
        <f t="shared" si="7"/>
        <v>95</v>
      </c>
      <c r="M37" s="306" t="str">
        <f t="shared" si="8"/>
        <v>1</v>
      </c>
      <c r="N37" s="307">
        <v>10</v>
      </c>
      <c r="O37" s="308">
        <v>33</v>
      </c>
      <c r="P37" s="157">
        <f t="shared" si="9"/>
        <v>43</v>
      </c>
      <c r="Q37" s="309">
        <f t="shared" si="10"/>
        <v>86</v>
      </c>
      <c r="R37" s="310" t="str">
        <f t="shared" si="11"/>
        <v>1</v>
      </c>
      <c r="S37" s="304">
        <f t="shared" si="12"/>
        <v>88.571428571428569</v>
      </c>
      <c r="T37" s="311" t="str">
        <f t="shared" si="13"/>
        <v>1</v>
      </c>
      <c r="U37" s="304">
        <f t="shared" si="14"/>
        <v>91.499999999999986</v>
      </c>
      <c r="V37" s="156" t="str">
        <f t="shared" si="15"/>
        <v>1</v>
      </c>
      <c r="W37" s="301">
        <v>91</v>
      </c>
      <c r="X37" s="305" t="str">
        <f t="shared" si="16"/>
        <v>1</v>
      </c>
      <c r="Y37" s="312" t="s">
        <v>59</v>
      </c>
      <c r="Z37" s="13"/>
    </row>
    <row r="38" spans="1:26">
      <c r="A38" s="301">
        <v>18</v>
      </c>
      <c r="B38" s="252" t="s">
        <v>161</v>
      </c>
      <c r="C38" s="209">
        <v>20</v>
      </c>
      <c r="D38" s="155">
        <f t="shared" si="1"/>
        <v>100</v>
      </c>
      <c r="E38" s="156" t="str">
        <f t="shared" si="2"/>
        <v>1</v>
      </c>
      <c r="F38" s="302">
        <v>16</v>
      </c>
      <c r="G38" s="303">
        <f t="shared" si="3"/>
        <v>80</v>
      </c>
      <c r="H38" s="156" t="str">
        <f t="shared" si="4"/>
        <v>2</v>
      </c>
      <c r="I38" s="304">
        <f t="shared" si="5"/>
        <v>86.666666666666671</v>
      </c>
      <c r="J38" s="305" t="str">
        <f t="shared" si="6"/>
        <v>1</v>
      </c>
      <c r="K38" s="303">
        <v>35</v>
      </c>
      <c r="L38" s="303">
        <f t="shared" si="7"/>
        <v>87.5</v>
      </c>
      <c r="M38" s="306" t="str">
        <f t="shared" si="8"/>
        <v>1</v>
      </c>
      <c r="N38" s="307">
        <v>7</v>
      </c>
      <c r="O38" s="308">
        <v>28</v>
      </c>
      <c r="P38" s="157">
        <f t="shared" si="9"/>
        <v>35</v>
      </c>
      <c r="Q38" s="309">
        <f t="shared" si="10"/>
        <v>70</v>
      </c>
      <c r="R38" s="310" t="str">
        <f t="shared" si="11"/>
        <v>2</v>
      </c>
      <c r="S38" s="304">
        <f t="shared" si="12"/>
        <v>75</v>
      </c>
      <c r="T38" s="311" t="str">
        <f t="shared" si="13"/>
        <v>2</v>
      </c>
      <c r="U38" s="304">
        <f t="shared" si="14"/>
        <v>78.5</v>
      </c>
      <c r="V38" s="156" t="str">
        <f t="shared" si="15"/>
        <v>2</v>
      </c>
      <c r="W38" s="301">
        <v>85</v>
      </c>
      <c r="X38" s="305" t="str">
        <f t="shared" si="16"/>
        <v>1</v>
      </c>
      <c r="Y38" s="312" t="s">
        <v>59</v>
      </c>
      <c r="Z38" s="13"/>
    </row>
    <row r="39" spans="1:26" s="270" customFormat="1">
      <c r="A39" s="301">
        <v>19</v>
      </c>
      <c r="B39" s="252" t="s">
        <v>162</v>
      </c>
      <c r="C39" s="209">
        <v>17</v>
      </c>
      <c r="D39" s="155">
        <f t="shared" si="1"/>
        <v>85</v>
      </c>
      <c r="E39" s="156" t="str">
        <f t="shared" si="2"/>
        <v>1</v>
      </c>
      <c r="F39" s="302">
        <v>20</v>
      </c>
      <c r="G39" s="303">
        <f t="shared" si="3"/>
        <v>100</v>
      </c>
      <c r="H39" s="156" t="str">
        <f t="shared" si="4"/>
        <v>1</v>
      </c>
      <c r="I39" s="304">
        <f t="shared" si="5"/>
        <v>95</v>
      </c>
      <c r="J39" s="305" t="str">
        <f t="shared" si="6"/>
        <v>1</v>
      </c>
      <c r="K39" s="303">
        <v>34</v>
      </c>
      <c r="L39" s="303">
        <f t="shared" si="7"/>
        <v>85</v>
      </c>
      <c r="M39" s="306" t="str">
        <f t="shared" si="8"/>
        <v>1</v>
      </c>
      <c r="N39" s="307">
        <v>10</v>
      </c>
      <c r="O39" s="308">
        <v>35</v>
      </c>
      <c r="P39" s="157">
        <f t="shared" si="9"/>
        <v>45</v>
      </c>
      <c r="Q39" s="309">
        <f t="shared" si="10"/>
        <v>90</v>
      </c>
      <c r="R39" s="310" t="str">
        <f t="shared" si="11"/>
        <v>1</v>
      </c>
      <c r="S39" s="304">
        <f t="shared" si="12"/>
        <v>88.571428571428569</v>
      </c>
      <c r="T39" s="311" t="str">
        <f t="shared" si="13"/>
        <v>1</v>
      </c>
      <c r="U39" s="304">
        <f t="shared" si="14"/>
        <v>90.5</v>
      </c>
      <c r="V39" s="156" t="str">
        <f t="shared" si="15"/>
        <v>1</v>
      </c>
      <c r="W39" s="301">
        <v>84</v>
      </c>
      <c r="X39" s="305" t="str">
        <f t="shared" si="16"/>
        <v>2</v>
      </c>
      <c r="Y39" s="312" t="s">
        <v>59</v>
      </c>
      <c r="Z39" s="13"/>
    </row>
    <row r="40" spans="1:26" s="270" customFormat="1">
      <c r="A40" s="301">
        <v>20</v>
      </c>
      <c r="B40" s="252" t="s">
        <v>163</v>
      </c>
      <c r="C40" s="209">
        <v>15</v>
      </c>
      <c r="D40" s="155">
        <f t="shared" si="1"/>
        <v>75</v>
      </c>
      <c r="E40" s="156" t="str">
        <f t="shared" si="2"/>
        <v>2</v>
      </c>
      <c r="F40" s="302">
        <v>19</v>
      </c>
      <c r="G40" s="303">
        <f t="shared" si="3"/>
        <v>95</v>
      </c>
      <c r="H40" s="156" t="str">
        <f t="shared" si="4"/>
        <v>1</v>
      </c>
      <c r="I40" s="304">
        <f t="shared" si="5"/>
        <v>88.333333333333329</v>
      </c>
      <c r="J40" s="305" t="str">
        <f t="shared" si="6"/>
        <v>1</v>
      </c>
      <c r="K40" s="303">
        <v>38</v>
      </c>
      <c r="L40" s="303">
        <f t="shared" si="7"/>
        <v>95</v>
      </c>
      <c r="M40" s="306" t="str">
        <f t="shared" si="8"/>
        <v>1</v>
      </c>
      <c r="N40" s="307">
        <v>9</v>
      </c>
      <c r="O40" s="308">
        <v>34</v>
      </c>
      <c r="P40" s="157">
        <f t="shared" si="9"/>
        <v>43</v>
      </c>
      <c r="Q40" s="309">
        <f t="shared" si="10"/>
        <v>86</v>
      </c>
      <c r="R40" s="310" t="str">
        <f t="shared" si="11"/>
        <v>1</v>
      </c>
      <c r="S40" s="304">
        <f t="shared" si="12"/>
        <v>88.571428571428569</v>
      </c>
      <c r="T40" s="311" t="str">
        <f t="shared" si="13"/>
        <v>1</v>
      </c>
      <c r="U40" s="304">
        <f t="shared" si="14"/>
        <v>88.499999999999986</v>
      </c>
      <c r="V40" s="156" t="str">
        <f t="shared" si="15"/>
        <v>1</v>
      </c>
      <c r="W40" s="301">
        <v>88</v>
      </c>
      <c r="X40" s="305" t="str">
        <f t="shared" si="16"/>
        <v>1</v>
      </c>
      <c r="Y40" s="312" t="s">
        <v>59</v>
      </c>
      <c r="Z40" s="13"/>
    </row>
    <row r="41" spans="1:26">
      <c r="A41" s="301">
        <v>21</v>
      </c>
      <c r="B41" s="252" t="s">
        <v>164</v>
      </c>
      <c r="C41" s="209">
        <v>12</v>
      </c>
      <c r="D41" s="155">
        <f t="shared" si="1"/>
        <v>60</v>
      </c>
      <c r="E41" s="156" t="str">
        <f t="shared" si="2"/>
        <v>3</v>
      </c>
      <c r="F41" s="302">
        <v>18</v>
      </c>
      <c r="G41" s="303">
        <f t="shared" si="3"/>
        <v>90</v>
      </c>
      <c r="H41" s="156" t="str">
        <f t="shared" si="4"/>
        <v>1</v>
      </c>
      <c r="I41" s="304">
        <f t="shared" si="5"/>
        <v>80</v>
      </c>
      <c r="J41" s="305" t="str">
        <f t="shared" si="6"/>
        <v>2</v>
      </c>
      <c r="K41" s="303">
        <v>34</v>
      </c>
      <c r="L41" s="303">
        <f t="shared" si="7"/>
        <v>85</v>
      </c>
      <c r="M41" s="306" t="str">
        <f t="shared" si="8"/>
        <v>1</v>
      </c>
      <c r="N41" s="307">
        <v>9</v>
      </c>
      <c r="O41" s="308">
        <v>38</v>
      </c>
      <c r="P41" s="157">
        <f t="shared" si="9"/>
        <v>47</v>
      </c>
      <c r="Q41" s="309">
        <f t="shared" si="10"/>
        <v>94</v>
      </c>
      <c r="R41" s="310" t="str">
        <f t="shared" si="11"/>
        <v>1</v>
      </c>
      <c r="S41" s="304">
        <f t="shared" si="12"/>
        <v>91.428571428571431</v>
      </c>
      <c r="T41" s="311" t="str">
        <f t="shared" si="13"/>
        <v>1</v>
      </c>
      <c r="U41" s="304">
        <f t="shared" si="14"/>
        <v>88</v>
      </c>
      <c r="V41" s="156" t="str">
        <f t="shared" si="15"/>
        <v>1</v>
      </c>
      <c r="W41" s="301">
        <v>83</v>
      </c>
      <c r="X41" s="305" t="str">
        <f t="shared" si="16"/>
        <v>2</v>
      </c>
      <c r="Y41" s="312" t="s">
        <v>59</v>
      </c>
      <c r="Z41" s="13"/>
    </row>
    <row r="42" spans="1:26">
      <c r="A42" s="301">
        <v>22</v>
      </c>
      <c r="B42" s="252" t="s">
        <v>165</v>
      </c>
      <c r="C42" s="209">
        <v>18</v>
      </c>
      <c r="D42" s="155">
        <f t="shared" si="1"/>
        <v>90</v>
      </c>
      <c r="E42" s="156" t="str">
        <f t="shared" si="2"/>
        <v>1</v>
      </c>
      <c r="F42" s="302">
        <v>18</v>
      </c>
      <c r="G42" s="303">
        <f t="shared" si="3"/>
        <v>90</v>
      </c>
      <c r="H42" s="156" t="str">
        <f t="shared" si="4"/>
        <v>1</v>
      </c>
      <c r="I42" s="304">
        <f t="shared" si="5"/>
        <v>90</v>
      </c>
      <c r="J42" s="305" t="str">
        <f t="shared" si="6"/>
        <v>1</v>
      </c>
      <c r="K42" s="303">
        <v>30</v>
      </c>
      <c r="L42" s="303">
        <f t="shared" si="7"/>
        <v>75</v>
      </c>
      <c r="M42" s="306" t="str">
        <f t="shared" si="8"/>
        <v>2</v>
      </c>
      <c r="N42" s="307">
        <v>10</v>
      </c>
      <c r="O42" s="308">
        <v>33</v>
      </c>
      <c r="P42" s="157">
        <f t="shared" si="9"/>
        <v>43</v>
      </c>
      <c r="Q42" s="309">
        <f t="shared" si="10"/>
        <v>86</v>
      </c>
      <c r="R42" s="310" t="str">
        <f t="shared" si="11"/>
        <v>1</v>
      </c>
      <c r="S42" s="304">
        <f t="shared" si="12"/>
        <v>82.857142857142861</v>
      </c>
      <c r="T42" s="311" t="str">
        <f t="shared" si="13"/>
        <v>2</v>
      </c>
      <c r="U42" s="304">
        <f t="shared" si="14"/>
        <v>85</v>
      </c>
      <c r="V42" s="156" t="str">
        <f t="shared" si="15"/>
        <v>1</v>
      </c>
      <c r="W42" s="301">
        <v>82</v>
      </c>
      <c r="X42" s="305" t="str">
        <f t="shared" si="16"/>
        <v>2</v>
      </c>
      <c r="Y42" s="312" t="s">
        <v>59</v>
      </c>
      <c r="Z42" s="13"/>
    </row>
    <row r="43" spans="1:26">
      <c r="A43" s="301">
        <v>23</v>
      </c>
      <c r="B43" s="252" t="s">
        <v>166</v>
      </c>
      <c r="C43" s="209">
        <v>20</v>
      </c>
      <c r="D43" s="155">
        <f t="shared" si="1"/>
        <v>100</v>
      </c>
      <c r="E43" s="156" t="str">
        <f t="shared" si="2"/>
        <v>1</v>
      </c>
      <c r="F43" s="302">
        <v>20</v>
      </c>
      <c r="G43" s="303">
        <f t="shared" si="3"/>
        <v>100</v>
      </c>
      <c r="H43" s="156" t="str">
        <f t="shared" si="4"/>
        <v>1</v>
      </c>
      <c r="I43" s="304">
        <f t="shared" si="5"/>
        <v>100</v>
      </c>
      <c r="J43" s="305" t="str">
        <f t="shared" si="6"/>
        <v>1</v>
      </c>
      <c r="K43" s="303">
        <v>40</v>
      </c>
      <c r="L43" s="303">
        <f t="shared" si="7"/>
        <v>100</v>
      </c>
      <c r="M43" s="306" t="str">
        <f t="shared" si="8"/>
        <v>1</v>
      </c>
      <c r="N43" s="307">
        <v>10</v>
      </c>
      <c r="O43" s="308">
        <v>38</v>
      </c>
      <c r="P43" s="157">
        <f t="shared" si="9"/>
        <v>48</v>
      </c>
      <c r="Q43" s="309">
        <f t="shared" si="10"/>
        <v>96</v>
      </c>
      <c r="R43" s="310" t="str">
        <f t="shared" si="11"/>
        <v>1</v>
      </c>
      <c r="S43" s="304">
        <f t="shared" si="12"/>
        <v>97.142857142857139</v>
      </c>
      <c r="T43" s="311" t="str">
        <f t="shared" si="13"/>
        <v>1</v>
      </c>
      <c r="U43" s="304">
        <f t="shared" si="14"/>
        <v>97.999999999999986</v>
      </c>
      <c r="V43" s="156" t="str">
        <f t="shared" si="15"/>
        <v>1</v>
      </c>
      <c r="W43" s="301">
        <v>100</v>
      </c>
      <c r="X43" s="305" t="str">
        <f t="shared" si="16"/>
        <v>1</v>
      </c>
      <c r="Y43" s="312" t="s">
        <v>59</v>
      </c>
      <c r="Z43" s="13"/>
    </row>
    <row r="44" spans="1:26">
      <c r="A44" s="301">
        <v>24</v>
      </c>
      <c r="B44" s="252" t="s">
        <v>167</v>
      </c>
      <c r="C44" s="209">
        <v>19</v>
      </c>
      <c r="D44" s="155">
        <f t="shared" si="1"/>
        <v>95</v>
      </c>
      <c r="E44" s="156" t="str">
        <f t="shared" si="2"/>
        <v>1</v>
      </c>
      <c r="F44" s="302">
        <v>20</v>
      </c>
      <c r="G44" s="303">
        <f t="shared" si="3"/>
        <v>100</v>
      </c>
      <c r="H44" s="156" t="str">
        <f t="shared" si="4"/>
        <v>1</v>
      </c>
      <c r="I44" s="304">
        <f t="shared" si="5"/>
        <v>98.333333333333329</v>
      </c>
      <c r="J44" s="305" t="str">
        <f t="shared" si="6"/>
        <v>1</v>
      </c>
      <c r="K44" s="303">
        <v>33</v>
      </c>
      <c r="L44" s="303">
        <f t="shared" si="7"/>
        <v>82.5</v>
      </c>
      <c r="M44" s="306" t="str">
        <f t="shared" si="8"/>
        <v>2</v>
      </c>
      <c r="N44" s="307">
        <v>10</v>
      </c>
      <c r="O44" s="308">
        <v>35</v>
      </c>
      <c r="P44" s="157">
        <f t="shared" si="9"/>
        <v>45</v>
      </c>
      <c r="Q44" s="309">
        <f t="shared" si="10"/>
        <v>90</v>
      </c>
      <c r="R44" s="310" t="str">
        <f t="shared" si="11"/>
        <v>1</v>
      </c>
      <c r="S44" s="304">
        <f t="shared" si="12"/>
        <v>87.857142857142861</v>
      </c>
      <c r="T44" s="311" t="str">
        <f t="shared" si="13"/>
        <v>1</v>
      </c>
      <c r="U44" s="304">
        <f t="shared" si="14"/>
        <v>91</v>
      </c>
      <c r="V44" s="156" t="str">
        <f t="shared" si="15"/>
        <v>1</v>
      </c>
      <c r="W44" s="301">
        <v>83</v>
      </c>
      <c r="X44" s="305" t="str">
        <f t="shared" si="16"/>
        <v>2</v>
      </c>
      <c r="Y44" s="312" t="s">
        <v>59</v>
      </c>
      <c r="Z44" s="13"/>
    </row>
    <row r="45" spans="1:26">
      <c r="A45" s="301">
        <v>25</v>
      </c>
      <c r="B45" s="252" t="s">
        <v>168</v>
      </c>
      <c r="C45" s="209">
        <v>20</v>
      </c>
      <c r="D45" s="155">
        <f t="shared" si="1"/>
        <v>100</v>
      </c>
      <c r="E45" s="156" t="str">
        <f t="shared" si="2"/>
        <v>1</v>
      </c>
      <c r="F45" s="302">
        <v>19</v>
      </c>
      <c r="G45" s="303">
        <f t="shared" si="3"/>
        <v>95</v>
      </c>
      <c r="H45" s="156" t="str">
        <f t="shared" si="4"/>
        <v>1</v>
      </c>
      <c r="I45" s="304">
        <f t="shared" si="5"/>
        <v>96.666666666666671</v>
      </c>
      <c r="J45" s="305" t="str">
        <f t="shared" si="6"/>
        <v>1</v>
      </c>
      <c r="K45" s="303">
        <v>36</v>
      </c>
      <c r="L45" s="303">
        <f t="shared" si="7"/>
        <v>90</v>
      </c>
      <c r="M45" s="306" t="str">
        <f t="shared" si="8"/>
        <v>1</v>
      </c>
      <c r="N45" s="307">
        <v>8</v>
      </c>
      <c r="O45" s="308">
        <v>29</v>
      </c>
      <c r="P45" s="157">
        <f t="shared" si="9"/>
        <v>37</v>
      </c>
      <c r="Q45" s="309">
        <f t="shared" si="10"/>
        <v>74</v>
      </c>
      <c r="R45" s="310" t="str">
        <f t="shared" si="11"/>
        <v>2</v>
      </c>
      <c r="S45" s="304">
        <f t="shared" si="12"/>
        <v>78.571428571428569</v>
      </c>
      <c r="T45" s="311" t="str">
        <f t="shared" si="13"/>
        <v>2</v>
      </c>
      <c r="U45" s="304">
        <f t="shared" si="14"/>
        <v>84</v>
      </c>
      <c r="V45" s="156" t="str">
        <f t="shared" si="15"/>
        <v>2</v>
      </c>
      <c r="W45" s="301">
        <v>74</v>
      </c>
      <c r="X45" s="305" t="str">
        <f t="shared" si="16"/>
        <v>2</v>
      </c>
      <c r="Y45" s="312" t="s">
        <v>59</v>
      </c>
      <c r="Z45" s="13"/>
    </row>
    <row r="46" spans="1:26" s="270" customFormat="1">
      <c r="A46" s="301">
        <v>26</v>
      </c>
      <c r="B46" s="252" t="s">
        <v>169</v>
      </c>
      <c r="C46" s="209">
        <v>9</v>
      </c>
      <c r="D46" s="155">
        <f t="shared" si="1"/>
        <v>45</v>
      </c>
      <c r="E46" s="156" t="str">
        <f t="shared" si="2"/>
        <v>4</v>
      </c>
      <c r="F46" s="302">
        <v>10</v>
      </c>
      <c r="G46" s="303">
        <f t="shared" si="3"/>
        <v>50</v>
      </c>
      <c r="H46" s="156" t="str">
        <f t="shared" si="4"/>
        <v>3</v>
      </c>
      <c r="I46" s="304">
        <f t="shared" si="5"/>
        <v>48.333333333333336</v>
      </c>
      <c r="J46" s="305" t="str">
        <f t="shared" si="6"/>
        <v>4</v>
      </c>
      <c r="K46" s="303">
        <v>23</v>
      </c>
      <c r="L46" s="303">
        <f t="shared" si="7"/>
        <v>57.499999999999993</v>
      </c>
      <c r="M46" s="306" t="str">
        <f t="shared" si="8"/>
        <v>3</v>
      </c>
      <c r="N46" s="307">
        <v>5</v>
      </c>
      <c r="O46" s="308">
        <v>21</v>
      </c>
      <c r="P46" s="157">
        <f t="shared" si="9"/>
        <v>26</v>
      </c>
      <c r="Q46" s="309">
        <f t="shared" si="10"/>
        <v>52</v>
      </c>
      <c r="R46" s="310" t="str">
        <f t="shared" si="11"/>
        <v>3</v>
      </c>
      <c r="S46" s="304">
        <f t="shared" si="12"/>
        <v>53.571428571428569</v>
      </c>
      <c r="T46" s="311" t="str">
        <f t="shared" si="13"/>
        <v>3</v>
      </c>
      <c r="U46" s="304">
        <f t="shared" si="14"/>
        <v>51.999999999999993</v>
      </c>
      <c r="V46" s="156" t="str">
        <f t="shared" si="15"/>
        <v>3</v>
      </c>
      <c r="W46" s="301">
        <v>45</v>
      </c>
      <c r="X46" s="305" t="str">
        <f t="shared" si="16"/>
        <v>4</v>
      </c>
      <c r="Y46" s="312" t="s">
        <v>60</v>
      </c>
      <c r="Z46" s="13"/>
    </row>
    <row r="47" spans="1:26">
      <c r="A47" s="301">
        <v>27</v>
      </c>
      <c r="B47" s="252" t="s">
        <v>170</v>
      </c>
      <c r="C47" s="209">
        <v>7</v>
      </c>
      <c r="D47" s="155">
        <f t="shared" si="1"/>
        <v>35</v>
      </c>
      <c r="E47" s="156" t="str">
        <f t="shared" si="2"/>
        <v>4</v>
      </c>
      <c r="F47" s="302">
        <v>10</v>
      </c>
      <c r="G47" s="303">
        <f t="shared" si="3"/>
        <v>50</v>
      </c>
      <c r="H47" s="156" t="str">
        <f t="shared" si="4"/>
        <v>3</v>
      </c>
      <c r="I47" s="304">
        <f t="shared" si="5"/>
        <v>45</v>
      </c>
      <c r="J47" s="305" t="str">
        <f t="shared" si="6"/>
        <v>4</v>
      </c>
      <c r="K47" s="303">
        <v>21</v>
      </c>
      <c r="L47" s="303">
        <f t="shared" si="7"/>
        <v>52.5</v>
      </c>
      <c r="M47" s="306" t="str">
        <f t="shared" si="8"/>
        <v>3</v>
      </c>
      <c r="N47" s="307">
        <v>5</v>
      </c>
      <c r="O47" s="308">
        <v>10</v>
      </c>
      <c r="P47" s="157">
        <f t="shared" si="9"/>
        <v>15</v>
      </c>
      <c r="Q47" s="309">
        <f t="shared" si="10"/>
        <v>30</v>
      </c>
      <c r="R47" s="310" t="str">
        <f t="shared" si="11"/>
        <v>4</v>
      </c>
      <c r="S47" s="304">
        <f t="shared" si="12"/>
        <v>36.428571428571423</v>
      </c>
      <c r="T47" s="311" t="str">
        <f t="shared" si="13"/>
        <v>4</v>
      </c>
      <c r="U47" s="304">
        <f t="shared" si="14"/>
        <v>39</v>
      </c>
      <c r="V47" s="156" t="str">
        <f t="shared" si="15"/>
        <v>4</v>
      </c>
      <c r="W47" s="301">
        <v>50</v>
      </c>
      <c r="X47" s="305" t="str">
        <f t="shared" si="16"/>
        <v>3</v>
      </c>
      <c r="Y47" s="312" t="s">
        <v>60</v>
      </c>
      <c r="Z47" s="13"/>
    </row>
    <row r="48" spans="1:26">
      <c r="A48" s="301">
        <v>28</v>
      </c>
      <c r="B48" s="252" t="s">
        <v>171</v>
      </c>
      <c r="C48" s="209">
        <v>18</v>
      </c>
      <c r="D48" s="155">
        <f t="shared" si="1"/>
        <v>90</v>
      </c>
      <c r="E48" s="156" t="str">
        <f t="shared" si="2"/>
        <v>1</v>
      </c>
      <c r="F48" s="302">
        <v>20</v>
      </c>
      <c r="G48" s="303">
        <f t="shared" si="3"/>
        <v>100</v>
      </c>
      <c r="H48" s="156" t="str">
        <f t="shared" si="4"/>
        <v>1</v>
      </c>
      <c r="I48" s="304">
        <f t="shared" si="5"/>
        <v>96.666666666666671</v>
      </c>
      <c r="J48" s="305" t="str">
        <f t="shared" si="6"/>
        <v>1</v>
      </c>
      <c r="K48" s="303">
        <v>39</v>
      </c>
      <c r="L48" s="303">
        <f t="shared" si="7"/>
        <v>97.5</v>
      </c>
      <c r="M48" s="306" t="str">
        <f t="shared" si="8"/>
        <v>1</v>
      </c>
      <c r="N48" s="307">
        <v>10</v>
      </c>
      <c r="O48" s="308">
        <v>32</v>
      </c>
      <c r="P48" s="157">
        <f t="shared" si="9"/>
        <v>42</v>
      </c>
      <c r="Q48" s="309">
        <f t="shared" si="10"/>
        <v>84</v>
      </c>
      <c r="R48" s="310" t="str">
        <f t="shared" si="11"/>
        <v>2</v>
      </c>
      <c r="S48" s="304">
        <f t="shared" si="12"/>
        <v>87.857142857142861</v>
      </c>
      <c r="T48" s="311" t="str">
        <f t="shared" si="13"/>
        <v>1</v>
      </c>
      <c r="U48" s="304">
        <f t="shared" si="14"/>
        <v>90.5</v>
      </c>
      <c r="V48" s="156" t="str">
        <f t="shared" si="15"/>
        <v>1</v>
      </c>
      <c r="W48" s="301">
        <v>90</v>
      </c>
      <c r="X48" s="305" t="str">
        <f t="shared" si="16"/>
        <v>1</v>
      </c>
      <c r="Y48" s="312" t="s">
        <v>59</v>
      </c>
      <c r="Z48" s="13"/>
    </row>
    <row r="49" spans="1:26">
      <c r="A49" s="301">
        <v>29</v>
      </c>
      <c r="B49" s="252" t="s">
        <v>172</v>
      </c>
      <c r="C49" s="209">
        <v>20</v>
      </c>
      <c r="D49" s="155">
        <f t="shared" si="1"/>
        <v>100</v>
      </c>
      <c r="E49" s="156" t="str">
        <f t="shared" si="2"/>
        <v>1</v>
      </c>
      <c r="F49" s="302">
        <v>20</v>
      </c>
      <c r="G49" s="303">
        <f t="shared" si="3"/>
        <v>100</v>
      </c>
      <c r="H49" s="156" t="str">
        <f t="shared" si="4"/>
        <v>1</v>
      </c>
      <c r="I49" s="304">
        <f t="shared" si="5"/>
        <v>100</v>
      </c>
      <c r="J49" s="305" t="str">
        <f t="shared" si="6"/>
        <v>1</v>
      </c>
      <c r="K49" s="303">
        <v>39</v>
      </c>
      <c r="L49" s="303">
        <f t="shared" si="7"/>
        <v>97.5</v>
      </c>
      <c r="M49" s="306" t="str">
        <f t="shared" si="8"/>
        <v>1</v>
      </c>
      <c r="N49" s="307">
        <v>10</v>
      </c>
      <c r="O49" s="308">
        <v>36</v>
      </c>
      <c r="P49" s="157">
        <f t="shared" si="9"/>
        <v>46</v>
      </c>
      <c r="Q49" s="309">
        <f t="shared" si="10"/>
        <v>92</v>
      </c>
      <c r="R49" s="310" t="str">
        <f t="shared" si="11"/>
        <v>1</v>
      </c>
      <c r="S49" s="304">
        <f t="shared" si="12"/>
        <v>93.571428571428569</v>
      </c>
      <c r="T49" s="311" t="str">
        <f t="shared" si="13"/>
        <v>1</v>
      </c>
      <c r="U49" s="304">
        <f t="shared" si="14"/>
        <v>95.5</v>
      </c>
      <c r="V49" s="156" t="str">
        <f t="shared" si="15"/>
        <v>1</v>
      </c>
      <c r="W49" s="301">
        <v>91</v>
      </c>
      <c r="X49" s="305" t="str">
        <f t="shared" si="16"/>
        <v>1</v>
      </c>
      <c r="Y49" s="312" t="s">
        <v>59</v>
      </c>
      <c r="Z49" s="13"/>
    </row>
    <row r="50" spans="1:26" ht="11.25" customHeight="1">
      <c r="A50" s="313">
        <v>30</v>
      </c>
      <c r="B50" s="83" t="s">
        <v>173</v>
      </c>
      <c r="C50" s="313">
        <v>17</v>
      </c>
      <c r="D50" s="155">
        <f t="shared" ref="D50" si="49">C50/20*100</f>
        <v>85</v>
      </c>
      <c r="E50" s="156" t="str">
        <f t="shared" ref="E50" si="50">IF(D50&gt;84.99,"1",IF(D50&gt;69.99,"2",IF(D50&gt;49.99,"3",IF(D50&gt;0,"4"))))</f>
        <v>1</v>
      </c>
      <c r="F50" s="313">
        <v>20</v>
      </c>
      <c r="G50" s="303">
        <f t="shared" ref="G50" si="51">F50/20*100</f>
        <v>100</v>
      </c>
      <c r="H50" s="156" t="str">
        <f t="shared" ref="H50" si="52">IF(G50&gt;84.99,"1",IF(G50&gt;69.99,"2",IF(G50&gt;49.99,"3",IF(G50&gt;0,"4"))))</f>
        <v>1</v>
      </c>
      <c r="I50" s="304">
        <f t="shared" ref="I50" si="53">((C50/2)+F50)/30*100</f>
        <v>95</v>
      </c>
      <c r="J50" s="305" t="str">
        <f t="shared" ref="J50" si="54">IF(I50&gt;84.99,"1",IF(I50&gt;69.99,"2",IF(I50&gt;49.99,"3",IF(I50&gt;0,"4"))))</f>
        <v>1</v>
      </c>
      <c r="K50" s="13">
        <v>38</v>
      </c>
      <c r="L50" s="303">
        <f t="shared" ref="L50" si="55">K50/40*100</f>
        <v>95</v>
      </c>
      <c r="M50" s="306" t="str">
        <f t="shared" ref="M50" si="56">IF(L50&gt;84.99,"1",IF(L50&gt;69.99,"2",IF(L50&gt;49.99,"3",IF(L50&gt;0,"4"))))</f>
        <v>1</v>
      </c>
      <c r="N50" s="13">
        <v>8</v>
      </c>
      <c r="O50" s="13">
        <v>35</v>
      </c>
      <c r="P50" s="157">
        <f t="shared" ref="P50" si="57">N50+O50</f>
        <v>43</v>
      </c>
      <c r="Q50" s="309">
        <f t="shared" ref="Q50" si="58">P50*2</f>
        <v>86</v>
      </c>
      <c r="R50" s="310" t="str">
        <f t="shared" ref="R50" si="59">IF(Q50&gt;84.99,"1",IF(Q50&gt;69.99,"2",IF(Q50&gt;49.99,"3",IF(Q50&gt;0,"4"))))</f>
        <v>1</v>
      </c>
      <c r="S50" s="304">
        <f t="shared" ref="S50" si="60">((K50/2)+P50)/70*100</f>
        <v>88.571428571428569</v>
      </c>
      <c r="T50" s="311" t="str">
        <f t="shared" ref="T50" si="61">IF(S50&gt;84.99,"1",IF(S50&gt;69.99,"2",IF(S50&gt;49.99,"3",IF(S50&gt;0,"4"))))</f>
        <v>1</v>
      </c>
      <c r="U50" s="304">
        <f t="shared" ref="U50" si="62">(I50*0.3)+(S50*0.7)</f>
        <v>90.5</v>
      </c>
      <c r="V50" s="156" t="str">
        <f t="shared" ref="V50" si="63">IF(U50&gt;84.99,"1",IF(U50&gt;69.99,"2",IF(U50&gt;49.99,"3",IF(U50&gt;0,"4"))))</f>
        <v>1</v>
      </c>
      <c r="W50" s="13">
        <v>95</v>
      </c>
      <c r="X50" s="305" t="str">
        <f t="shared" si="16"/>
        <v>1</v>
      </c>
      <c r="Y50" s="312" t="s">
        <v>59</v>
      </c>
      <c r="Z50" s="13"/>
    </row>
    <row r="51" spans="1:26">
      <c r="A51" s="312"/>
      <c r="B51" s="13"/>
      <c r="C51" s="312"/>
      <c r="D51" s="155"/>
      <c r="E51" s="156"/>
      <c r="F51" s="13"/>
      <c r="G51" s="303"/>
      <c r="H51" s="156"/>
      <c r="I51" s="304"/>
      <c r="J51" s="305"/>
      <c r="K51" s="13"/>
      <c r="L51" s="303"/>
      <c r="M51" s="306"/>
      <c r="N51" s="13"/>
      <c r="O51" s="13"/>
      <c r="P51" s="157"/>
      <c r="Q51" s="309"/>
      <c r="R51" s="310"/>
      <c r="S51" s="304"/>
      <c r="T51" s="311"/>
      <c r="U51" s="304"/>
      <c r="V51" s="156"/>
      <c r="W51" s="13"/>
      <c r="X51" s="305"/>
      <c r="Y51" s="312"/>
      <c r="Z51" s="13"/>
    </row>
    <row r="52" spans="1:26">
      <c r="A52" s="312"/>
      <c r="B52" s="13"/>
      <c r="C52" s="312"/>
      <c r="D52" s="155"/>
      <c r="E52" s="156"/>
      <c r="F52" s="13"/>
      <c r="G52" s="303"/>
      <c r="H52" s="156"/>
      <c r="I52" s="304"/>
      <c r="J52" s="305"/>
      <c r="K52" s="13"/>
      <c r="L52" s="303"/>
      <c r="M52" s="306"/>
      <c r="N52" s="13"/>
      <c r="O52" s="13"/>
      <c r="P52" s="157"/>
      <c r="Q52" s="309"/>
      <c r="R52" s="310"/>
      <c r="S52" s="304"/>
      <c r="T52" s="311"/>
      <c r="U52" s="304"/>
      <c r="V52" s="156"/>
      <c r="W52" s="13"/>
      <c r="X52" s="305"/>
      <c r="Y52" s="312"/>
      <c r="Z52" s="13"/>
    </row>
  </sheetData>
  <protectedRanges>
    <protectedRange sqref="B21:B49" name="Range4_1_2"/>
  </protectedRanges>
  <mergeCells count="19">
    <mergeCell ref="R6:R8"/>
    <mergeCell ref="U4:V4"/>
    <mergeCell ref="V6:V8"/>
    <mergeCell ref="A1:X1"/>
    <mergeCell ref="A2:X2"/>
    <mergeCell ref="H6:H8"/>
    <mergeCell ref="I4:J4"/>
    <mergeCell ref="S4:T4"/>
    <mergeCell ref="A5:A18"/>
    <mergeCell ref="E6:E8"/>
    <mergeCell ref="N9:O16"/>
    <mergeCell ref="F4:H4"/>
    <mergeCell ref="N4:R4"/>
    <mergeCell ref="K4:M4"/>
    <mergeCell ref="J6:J8"/>
    <mergeCell ref="C4:E4"/>
    <mergeCell ref="W4:X4"/>
    <mergeCell ref="X6:X8"/>
    <mergeCell ref="M6:M8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6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6385" r:id="rId4">
          <objectPr defaultSize="0" autoPict="0" r:id="rId5">
            <anchor moveWithCells="1" siz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9525</xdr:colOff>
                <xdr:row>1</xdr:row>
                <xdr:rowOff>104775</xdr:rowOff>
              </to>
            </anchor>
          </objectPr>
        </oleObject>
      </mc:Choice>
      <mc:Fallback>
        <oleObject progId="Word.Picture.8" shapeId="16385" r:id="rId4"/>
      </mc:Fallback>
    </mc:AlternateContent>
    <mc:AlternateContent xmlns:mc="http://schemas.openxmlformats.org/markup-compatibility/2006">
      <mc:Choice Requires="x14">
        <oleObject progId="Word.Picture.8" shapeId="16386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1</xdr:col>
                <xdr:colOff>0</xdr:colOff>
                <xdr:row>1</xdr:row>
                <xdr:rowOff>104775</xdr:rowOff>
              </to>
            </anchor>
          </objectPr>
        </oleObject>
      </mc:Choice>
      <mc:Fallback>
        <oleObject progId="Word.Picture.8" shapeId="1638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Y53"/>
  <sheetViews>
    <sheetView topLeftCell="B32" zoomScale="110" zoomScaleNormal="110" workbookViewId="0">
      <selection activeCell="O52" sqref="O52"/>
    </sheetView>
  </sheetViews>
  <sheetFormatPr defaultColWidth="11.42578125" defaultRowHeight="15.75"/>
  <cols>
    <col min="1" max="1" width="5.42578125" style="1" customWidth="1"/>
    <col min="2" max="2" width="33.5703125" style="1" customWidth="1"/>
    <col min="3" max="5" width="6.7109375" style="3" customWidth="1"/>
    <col min="6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teachers!B4</f>
        <v>TEACHER: MDM ONG HUI HUI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9" t="s">
        <v>9</v>
      </c>
      <c r="B5" s="161" t="str">
        <f>teachers!A4</f>
        <v>2 COURAGE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400"/>
      <c r="B6" s="162" t="s">
        <v>11</v>
      </c>
      <c r="C6" s="158">
        <f>AVERAGE(C21:C52)</f>
        <v>16.161290322580644</v>
      </c>
      <c r="D6" s="11">
        <f>AVERAGE(D21:D52)</f>
        <v>80.806451612903231</v>
      </c>
      <c r="E6" s="378"/>
      <c r="F6" s="137">
        <f>AVERAGE(F21:F52)</f>
        <v>17.93548387096774</v>
      </c>
      <c r="G6" s="11">
        <f>AVERAGE(G21:G52)</f>
        <v>89.677419354838705</v>
      </c>
      <c r="H6" s="378"/>
      <c r="I6" s="11">
        <f>AVERAGE(I21:I52)</f>
        <v>86.720430107526852</v>
      </c>
      <c r="J6" s="378"/>
      <c r="K6" s="137">
        <f>AVERAGE(K21:K52)</f>
        <v>35.548387096774192</v>
      </c>
      <c r="L6" s="11">
        <f>AVERAGE(L21:L52)</f>
        <v>88.870967741935488</v>
      </c>
      <c r="M6" s="378"/>
      <c r="N6" s="217">
        <f>AVERAGE(N21:N52)</f>
        <v>7.935483870967742</v>
      </c>
      <c r="O6" s="217">
        <f>AVERAGE(O21:O52)</f>
        <v>31.806451612903224</v>
      </c>
      <c r="P6" s="217">
        <f>AVERAGE(P21:P52)</f>
        <v>39.741935483870968</v>
      </c>
      <c r="Q6" s="217">
        <f>AVERAGE(Q21:Q52)</f>
        <v>79.483870967741936</v>
      </c>
      <c r="R6" s="378"/>
      <c r="S6" s="215">
        <f>AVERAGE(S21:S52)</f>
        <v>82.16589861751153</v>
      </c>
      <c r="T6" s="215"/>
      <c r="U6" s="11">
        <f>AVERAGE(U21:U52)</f>
        <v>83.532258064516128</v>
      </c>
      <c r="V6" s="378"/>
      <c r="W6" s="11">
        <f>AVERAGE(W21:W52)</f>
        <v>76.096774193548384</v>
      </c>
      <c r="X6" s="378"/>
    </row>
    <row r="7" spans="1:24" s="13" customFormat="1">
      <c r="A7" s="400"/>
      <c r="B7" s="163" t="s">
        <v>12</v>
      </c>
      <c r="C7" s="159">
        <f>MEDIAN(C21:C52)</f>
        <v>17</v>
      </c>
      <c r="D7" s="14">
        <f>MEDIAN(D21:D52)</f>
        <v>85</v>
      </c>
      <c r="E7" s="379"/>
      <c r="F7" s="138">
        <f>MEDIAN(F21:F52)</f>
        <v>19</v>
      </c>
      <c r="G7" s="14">
        <f>MEDIAN(G21:G52)</f>
        <v>95</v>
      </c>
      <c r="H7" s="379"/>
      <c r="I7" s="14">
        <f>MEDIAN(I21:I52)</f>
        <v>93.333333333333329</v>
      </c>
      <c r="J7" s="379"/>
      <c r="K7" s="138">
        <f>MEDIAN(K21:K52)</f>
        <v>38</v>
      </c>
      <c r="L7" s="14">
        <f>MEDIAN(L21:L52)</f>
        <v>95</v>
      </c>
      <c r="M7" s="379"/>
      <c r="N7" s="14">
        <f>MEDIAN(N21:N52)</f>
        <v>9</v>
      </c>
      <c r="O7" s="14">
        <f>MEDIAN(O21:O52)</f>
        <v>36</v>
      </c>
      <c r="P7" s="14">
        <f>MEDIAN(P21:P52)</f>
        <v>45</v>
      </c>
      <c r="Q7" s="14">
        <f>MEDIAN(Q21:Q52)</f>
        <v>90</v>
      </c>
      <c r="R7" s="379"/>
      <c r="S7" s="138">
        <f>MEDIAN(S21:S52)</f>
        <v>90.714285714285708</v>
      </c>
      <c r="T7" s="215"/>
      <c r="U7" s="14">
        <f>MEDIAN(U21:U52)</f>
        <v>90</v>
      </c>
      <c r="V7" s="379"/>
      <c r="W7" s="14">
        <f>MEDIAN(W21:W52)</f>
        <v>79</v>
      </c>
      <c r="X7" s="379"/>
    </row>
    <row r="8" spans="1:24" s="13" customFormat="1" ht="16.5" thickBot="1">
      <c r="A8" s="400"/>
      <c r="B8" s="164" t="s">
        <v>13</v>
      </c>
      <c r="C8" s="160">
        <f>STDEVPA(C21:C52)</f>
        <v>3.8108230775799634</v>
      </c>
      <c r="D8" s="16">
        <f>STDEVPA(D21:D52)</f>
        <v>19.054115387899817</v>
      </c>
      <c r="E8" s="380"/>
      <c r="F8" s="139">
        <f>STDEVPA(F21:F52)</f>
        <v>2.4617785843017952</v>
      </c>
      <c r="G8" s="16">
        <f>STDEVPA(G21:G52)</f>
        <v>12.308892921508976</v>
      </c>
      <c r="H8" s="380"/>
      <c r="I8" s="16">
        <f>STDEVPA(I21:I52)</f>
        <v>13.93458778480993</v>
      </c>
      <c r="J8" s="380"/>
      <c r="K8" s="139">
        <f>STDEVPA(K21:K52)</f>
        <v>5.040729015871257</v>
      </c>
      <c r="L8" s="16">
        <f>STDEVPA(L21:L52)</f>
        <v>12.601822539678142</v>
      </c>
      <c r="M8" s="380"/>
      <c r="N8" s="218">
        <f>STDEVPA(N21:N52)</f>
        <v>2.0309775791867346</v>
      </c>
      <c r="O8" s="218">
        <f>STDEVPA(O21:O52)</f>
        <v>8.4181806127157817</v>
      </c>
      <c r="P8" s="218">
        <f>STDEVPA(P21:P52)</f>
        <v>9.8732866768006531</v>
      </c>
      <c r="Q8" s="218">
        <f>STDEVPA(Q21:Q52)</f>
        <v>19.746573353601306</v>
      </c>
      <c r="R8" s="380"/>
      <c r="S8" s="216">
        <f>STDEVPA(S21:S52)</f>
        <v>17.343757398653505</v>
      </c>
      <c r="T8" s="216"/>
      <c r="U8" s="16">
        <f>STDEVPA(U21:U52)</f>
        <v>16.028168492492373</v>
      </c>
      <c r="V8" s="380"/>
      <c r="W8" s="16">
        <f>STDEVPA(W21:W52)</f>
        <v>17.786103380592962</v>
      </c>
      <c r="X8" s="380"/>
    </row>
    <row r="9" spans="1:24" s="13" customFormat="1">
      <c r="A9" s="400"/>
      <c r="B9" s="162" t="s">
        <v>21</v>
      </c>
      <c r="C9" s="225"/>
      <c r="D9" s="149">
        <f>COUNTIF(E21:E52,"1")</f>
        <v>20</v>
      </c>
      <c r="E9" s="17">
        <f>D9/D13*100</f>
        <v>64.516129032258064</v>
      </c>
      <c r="F9" s="225"/>
      <c r="G9" s="149">
        <f>COUNTIF(H21:H52,"1")</f>
        <v>26</v>
      </c>
      <c r="H9" s="17">
        <f>G9/G13*100</f>
        <v>83.870967741935488</v>
      </c>
      <c r="I9" s="149">
        <f>COUNTIF(J21:J52,"1")</f>
        <v>22</v>
      </c>
      <c r="J9" s="17">
        <f>I9/I13*100</f>
        <v>70.967741935483872</v>
      </c>
      <c r="K9" s="225"/>
      <c r="L9" s="149">
        <f>COUNTIF(M21:M52,"1")</f>
        <v>24</v>
      </c>
      <c r="M9" s="17">
        <f>L9/L13*100</f>
        <v>77.41935483870968</v>
      </c>
      <c r="N9" s="393"/>
      <c r="O9" s="394"/>
      <c r="P9" s="149"/>
      <c r="Q9" s="149">
        <f>COUNTIF(R21:R52,"1")</f>
        <v>17</v>
      </c>
      <c r="R9" s="17">
        <f>Q9/Q13*100</f>
        <v>54.838709677419352</v>
      </c>
      <c r="S9" s="17">
        <f>COUNTIF(T21:T52,"1")</f>
        <v>19</v>
      </c>
      <c r="T9" s="17">
        <f>S9/S13*100</f>
        <v>61.29032258064516</v>
      </c>
      <c r="U9" s="149">
        <f>COUNTIF(V21:V52,"1")</f>
        <v>19</v>
      </c>
      <c r="V9" s="17">
        <f>U9/U13*100</f>
        <v>61.29032258064516</v>
      </c>
      <c r="W9" s="149">
        <f>COUNTIF(X21:X52,"1")</f>
        <v>13</v>
      </c>
      <c r="X9" s="17">
        <f>W9/W13*100</f>
        <v>41.935483870967744</v>
      </c>
    </row>
    <row r="10" spans="1:24" s="13" customFormat="1">
      <c r="A10" s="400"/>
      <c r="B10" s="163" t="s">
        <v>22</v>
      </c>
      <c r="C10" s="226"/>
      <c r="D10" s="150">
        <f>COUNTIF(E21:E52,"2")</f>
        <v>4</v>
      </c>
      <c r="E10" s="19">
        <f>D10/D13*100</f>
        <v>12.903225806451612</v>
      </c>
      <c r="F10" s="226"/>
      <c r="G10" s="150">
        <f>COUNTIF(H21:H52,"2")</f>
        <v>3</v>
      </c>
      <c r="H10" s="19">
        <f>G10/G13*100</f>
        <v>9.67741935483871</v>
      </c>
      <c r="I10" s="150">
        <f>COUNTIF(J21:J52,"2")</f>
        <v>5</v>
      </c>
      <c r="J10" s="19">
        <f>I10/I13*100</f>
        <v>16.129032258064516</v>
      </c>
      <c r="K10" s="226"/>
      <c r="L10" s="150">
        <f>COUNTIF(M21:M52,"2")</f>
        <v>5</v>
      </c>
      <c r="M10" s="19">
        <f>L10/L13*100</f>
        <v>16.129032258064516</v>
      </c>
      <c r="N10" s="395"/>
      <c r="O10" s="396"/>
      <c r="P10" s="150"/>
      <c r="Q10" s="150">
        <f>COUNTIF(R21:R52,"2")</f>
        <v>6</v>
      </c>
      <c r="R10" s="19">
        <f>Q10/Q13*100</f>
        <v>19.35483870967742</v>
      </c>
      <c r="S10" s="19">
        <f>COUNTIF(T21:T52,"2")</f>
        <v>6</v>
      </c>
      <c r="T10" s="19">
        <f>S10/S13*100</f>
        <v>19.35483870967742</v>
      </c>
      <c r="U10" s="150">
        <f>COUNTIF(V21:V52,"2")</f>
        <v>7</v>
      </c>
      <c r="V10" s="19">
        <f>U10/U13*100</f>
        <v>22.58064516129032</v>
      </c>
      <c r="W10" s="150">
        <f>COUNTIF(X21:X52,"2")</f>
        <v>8</v>
      </c>
      <c r="X10" s="19">
        <f>W10/W13*100</f>
        <v>25.806451612903224</v>
      </c>
    </row>
    <row r="11" spans="1:24" s="13" customFormat="1">
      <c r="A11" s="400"/>
      <c r="B11" s="163" t="s">
        <v>23</v>
      </c>
      <c r="C11" s="226"/>
      <c r="D11" s="150">
        <f>COUNTIF(E21:E52,"3")</f>
        <v>5</v>
      </c>
      <c r="E11" s="19">
        <f>D11/D13*100</f>
        <v>16.129032258064516</v>
      </c>
      <c r="F11" s="226"/>
      <c r="G11" s="150">
        <f>COUNTIF(H21:H52,"3")</f>
        <v>2</v>
      </c>
      <c r="H11" s="19">
        <f>G11/G13*100</f>
        <v>6.4516129032258061</v>
      </c>
      <c r="I11" s="150">
        <f>COUNTIF(J21:J52,"3")</f>
        <v>3</v>
      </c>
      <c r="J11" s="19">
        <f>I11/I13*100</f>
        <v>9.67741935483871</v>
      </c>
      <c r="K11" s="226"/>
      <c r="L11" s="150">
        <f>COUNTIF(M21:M52,"3")</f>
        <v>1</v>
      </c>
      <c r="M11" s="19">
        <f>L11/L13*100</f>
        <v>3.225806451612903</v>
      </c>
      <c r="N11" s="395"/>
      <c r="O11" s="396"/>
      <c r="P11" s="150"/>
      <c r="Q11" s="150">
        <f>COUNTIF(R21:R52,"3")</f>
        <v>6</v>
      </c>
      <c r="R11" s="19">
        <f>Q11/Q13*100</f>
        <v>19.35483870967742</v>
      </c>
      <c r="S11" s="19">
        <f>COUNTIF(T21:T52,"3")</f>
        <v>4</v>
      </c>
      <c r="T11" s="19">
        <f>S11/S13*100</f>
        <v>12.903225806451612</v>
      </c>
      <c r="U11" s="150">
        <f>COUNTIF(V21:V52,"3")</f>
        <v>3</v>
      </c>
      <c r="V11" s="19">
        <f>U11/U13*100</f>
        <v>9.67741935483871</v>
      </c>
      <c r="W11" s="150">
        <f>COUNTIF(X21:X52,"3")</f>
        <v>8</v>
      </c>
      <c r="X11" s="19">
        <f>W11/W13*100</f>
        <v>25.806451612903224</v>
      </c>
    </row>
    <row r="12" spans="1:24" s="13" customFormat="1" ht="16.5" thickBot="1">
      <c r="A12" s="400"/>
      <c r="B12" s="165" t="s">
        <v>24</v>
      </c>
      <c r="C12" s="226"/>
      <c r="D12" s="151">
        <f>COUNTIF(E21:E52,"4")</f>
        <v>2</v>
      </c>
      <c r="E12" s="20">
        <f>D12/D13*100</f>
        <v>6.4516129032258061</v>
      </c>
      <c r="F12" s="226"/>
      <c r="G12" s="151">
        <f>COUNTIF(H21:H52,"4")</f>
        <v>0</v>
      </c>
      <c r="H12" s="20">
        <f>G12/G13*100</f>
        <v>0</v>
      </c>
      <c r="I12" s="151">
        <f>COUNTIF(J21:J52,"4")</f>
        <v>1</v>
      </c>
      <c r="J12" s="20">
        <f>I12/I13*100</f>
        <v>3.225806451612903</v>
      </c>
      <c r="K12" s="226"/>
      <c r="L12" s="151">
        <f>COUNTIF(M21:M52,"4")</f>
        <v>1</v>
      </c>
      <c r="M12" s="20">
        <f>L12/L13*100</f>
        <v>3.225806451612903</v>
      </c>
      <c r="N12" s="395"/>
      <c r="O12" s="396"/>
      <c r="P12" s="151"/>
      <c r="Q12" s="151">
        <f>COUNTIF(R21:R52,"4")</f>
        <v>2</v>
      </c>
      <c r="R12" s="20">
        <f>Q12/Q13*100</f>
        <v>6.4516129032258061</v>
      </c>
      <c r="S12" s="20">
        <f>COUNTIF(T21:T52,"4")</f>
        <v>2</v>
      </c>
      <c r="T12" s="20">
        <f>S12/S13*100</f>
        <v>6.4516129032258061</v>
      </c>
      <c r="U12" s="151">
        <f>COUNTIF(V21:V52,"4")</f>
        <v>2</v>
      </c>
      <c r="V12" s="20">
        <f>U12/U13*100</f>
        <v>6.4516129032258061</v>
      </c>
      <c r="W12" s="151">
        <f>COUNTIF(X21:X52,"4")</f>
        <v>2</v>
      </c>
      <c r="X12" s="20">
        <f>W12/W13*100</f>
        <v>6.4516129032258061</v>
      </c>
    </row>
    <row r="13" spans="1:24" s="13" customFormat="1" ht="16.5" thickBot="1">
      <c r="A13" s="400"/>
      <c r="B13" s="166" t="s">
        <v>14</v>
      </c>
      <c r="C13" s="226"/>
      <c r="D13" s="22">
        <f>SUM(D9:D12)</f>
        <v>31</v>
      </c>
      <c r="E13" s="22">
        <f>SUM(E9:E12)</f>
        <v>100</v>
      </c>
      <c r="F13" s="226"/>
      <c r="G13" s="22">
        <f>SUM(G9:G12)</f>
        <v>31</v>
      </c>
      <c r="H13" s="22">
        <f>SUM(H9:H12)</f>
        <v>100</v>
      </c>
      <c r="I13" s="22">
        <f>SUM(I9:I12)</f>
        <v>31</v>
      </c>
      <c r="J13" s="22">
        <f>SUM(J9:J12)</f>
        <v>99.999999999999986</v>
      </c>
      <c r="K13" s="226"/>
      <c r="L13" s="22">
        <f>SUM(L9:L12)</f>
        <v>31</v>
      </c>
      <c r="M13" s="22">
        <f>SUM(M9:M12)</f>
        <v>99.999999999999986</v>
      </c>
      <c r="N13" s="395"/>
      <c r="O13" s="396"/>
      <c r="P13" s="22"/>
      <c r="Q13" s="22">
        <f t="shared" ref="Q13:X13" si="0">SUM(Q9:Q12)</f>
        <v>31</v>
      </c>
      <c r="R13" s="22">
        <f t="shared" si="0"/>
        <v>100</v>
      </c>
      <c r="S13" s="22">
        <f t="shared" si="0"/>
        <v>31</v>
      </c>
      <c r="T13" s="22">
        <f t="shared" si="0"/>
        <v>100</v>
      </c>
      <c r="U13" s="22">
        <f t="shared" si="0"/>
        <v>31</v>
      </c>
      <c r="V13" s="22">
        <f t="shared" si="0"/>
        <v>100</v>
      </c>
      <c r="W13" s="22">
        <f t="shared" si="0"/>
        <v>31</v>
      </c>
      <c r="X13" s="22">
        <f t="shared" si="0"/>
        <v>100.00000000000001</v>
      </c>
    </row>
    <row r="14" spans="1:24" s="13" customFormat="1">
      <c r="A14" s="400"/>
      <c r="B14" s="162" t="s">
        <v>15</v>
      </c>
      <c r="C14" s="226"/>
      <c r="D14" s="152">
        <f>SUM(D9:D11)</f>
        <v>29</v>
      </c>
      <c r="E14" s="23">
        <f>D14/D13*100</f>
        <v>93.548387096774192</v>
      </c>
      <c r="F14" s="226"/>
      <c r="G14" s="152">
        <f>SUM(G9:G11)</f>
        <v>31</v>
      </c>
      <c r="H14" s="23">
        <f>G14/G13*100</f>
        <v>100</v>
      </c>
      <c r="I14" s="152">
        <f>SUM(I9:I11)</f>
        <v>30</v>
      </c>
      <c r="J14" s="23">
        <f>I14/I13*100</f>
        <v>96.774193548387103</v>
      </c>
      <c r="K14" s="226"/>
      <c r="L14" s="152">
        <f>SUM(L9:L11)</f>
        <v>30</v>
      </c>
      <c r="M14" s="23">
        <f>L14/L13*100</f>
        <v>96.774193548387103</v>
      </c>
      <c r="N14" s="395"/>
      <c r="O14" s="396"/>
      <c r="P14" s="152"/>
      <c r="Q14" s="152">
        <f>SUM(Q9:Q11)</f>
        <v>29</v>
      </c>
      <c r="R14" s="23">
        <f>Q14/Q13*100</f>
        <v>93.548387096774192</v>
      </c>
      <c r="S14" s="23">
        <f>SUM(S9:S11)</f>
        <v>29</v>
      </c>
      <c r="T14" s="23">
        <f>S14/S13*100</f>
        <v>93.548387096774192</v>
      </c>
      <c r="U14" s="152">
        <f>SUM(U9:U11)</f>
        <v>29</v>
      </c>
      <c r="V14" s="23">
        <f>U14/U13*100</f>
        <v>93.548387096774192</v>
      </c>
      <c r="W14" s="152">
        <f>SUM(W9:W11)</f>
        <v>29</v>
      </c>
      <c r="X14" s="23">
        <f>W14/W13*100</f>
        <v>93.548387096774192</v>
      </c>
    </row>
    <row r="15" spans="1:24" s="13" customFormat="1">
      <c r="A15" s="400"/>
      <c r="B15" s="167" t="s">
        <v>16</v>
      </c>
      <c r="C15" s="226"/>
      <c r="D15" s="153">
        <f>D9</f>
        <v>20</v>
      </c>
      <c r="E15" s="24">
        <f>D15/D13*100</f>
        <v>64.516129032258064</v>
      </c>
      <c r="F15" s="226"/>
      <c r="G15" s="153">
        <f>G9</f>
        <v>26</v>
      </c>
      <c r="H15" s="24">
        <f>G15/G13*100</f>
        <v>83.870967741935488</v>
      </c>
      <c r="I15" s="153">
        <f>I9</f>
        <v>22</v>
      </c>
      <c r="J15" s="24">
        <f>I15/I13*100</f>
        <v>70.967741935483872</v>
      </c>
      <c r="K15" s="226"/>
      <c r="L15" s="153">
        <f>L9</f>
        <v>24</v>
      </c>
      <c r="M15" s="24">
        <f>L15/L13*100</f>
        <v>77.41935483870968</v>
      </c>
      <c r="N15" s="395"/>
      <c r="O15" s="396"/>
      <c r="P15" s="153"/>
      <c r="Q15" s="153">
        <f>Q9</f>
        <v>17</v>
      </c>
      <c r="R15" s="24">
        <f>Q15/Q13*100</f>
        <v>54.838709677419352</v>
      </c>
      <c r="S15" s="24">
        <f>S9</f>
        <v>19</v>
      </c>
      <c r="T15" s="24">
        <f>S15/S13*100</f>
        <v>61.29032258064516</v>
      </c>
      <c r="U15" s="153">
        <f>U9</f>
        <v>19</v>
      </c>
      <c r="V15" s="24">
        <f>U15/U13*100</f>
        <v>61.29032258064516</v>
      </c>
      <c r="W15" s="153">
        <f>W9</f>
        <v>13</v>
      </c>
      <c r="X15" s="24">
        <f>W15/W13*100</f>
        <v>41.935483870967744</v>
      </c>
    </row>
    <row r="16" spans="1:24" s="13" customFormat="1" ht="16.5" thickBot="1">
      <c r="A16" s="400"/>
      <c r="B16" s="168" t="s">
        <v>17</v>
      </c>
      <c r="C16" s="227"/>
      <c r="D16" s="154">
        <f>D12</f>
        <v>2</v>
      </c>
      <c r="E16" s="26">
        <f>D16/D13*100</f>
        <v>6.4516129032258061</v>
      </c>
      <c r="F16" s="227"/>
      <c r="G16" s="154">
        <f>G12</f>
        <v>0</v>
      </c>
      <c r="H16" s="26">
        <f>G16/G13*100</f>
        <v>0</v>
      </c>
      <c r="I16" s="154">
        <f>I12</f>
        <v>1</v>
      </c>
      <c r="J16" s="26">
        <f>I16/I13*100</f>
        <v>3.225806451612903</v>
      </c>
      <c r="K16" s="227"/>
      <c r="L16" s="154">
        <f>L12</f>
        <v>1</v>
      </c>
      <c r="M16" s="26">
        <f>L16/L13*100</f>
        <v>3.225806451612903</v>
      </c>
      <c r="N16" s="397"/>
      <c r="O16" s="398"/>
      <c r="P16" s="154"/>
      <c r="Q16" s="154">
        <f>Q12</f>
        <v>2</v>
      </c>
      <c r="R16" s="26">
        <f>Q16/Q13*100</f>
        <v>6.4516129032258061</v>
      </c>
      <c r="S16" s="26">
        <f>S12</f>
        <v>2</v>
      </c>
      <c r="T16" s="26">
        <f>S16/S13*100</f>
        <v>6.4516129032258061</v>
      </c>
      <c r="U16" s="154">
        <f>U12</f>
        <v>2</v>
      </c>
      <c r="V16" s="26">
        <f>U16/U13*100</f>
        <v>6.4516129032258061</v>
      </c>
      <c r="W16" s="154">
        <f>W12</f>
        <v>2</v>
      </c>
      <c r="X16" s="26">
        <f>W16/W13*100</f>
        <v>6.4516129032258061</v>
      </c>
    </row>
    <row r="17" spans="1:25" s="13" customFormat="1">
      <c r="A17" s="400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100</v>
      </c>
      <c r="T17" s="28"/>
      <c r="U17" s="28">
        <f>MAX(U21:U52)</f>
        <v>100</v>
      </c>
      <c r="V17" s="28"/>
      <c r="W17" s="28">
        <f>MAX(W21:W52)</f>
        <v>97</v>
      </c>
      <c r="X17" s="28"/>
    </row>
    <row r="18" spans="1:25" s="13" customFormat="1" ht="16.5" thickBot="1">
      <c r="A18" s="401"/>
      <c r="B18" s="164" t="s">
        <v>19</v>
      </c>
      <c r="C18" s="292">
        <f>MIN(C21:C52)</f>
        <v>5</v>
      </c>
      <c r="D18" s="30"/>
      <c r="E18" s="30"/>
      <c r="F18" s="292">
        <f>MIN(F21:F52)</f>
        <v>11</v>
      </c>
      <c r="G18" s="30"/>
      <c r="H18" s="30"/>
      <c r="I18" s="30">
        <f>MIN(I21:I52)</f>
        <v>45</v>
      </c>
      <c r="J18" s="30"/>
      <c r="K18" s="293">
        <f>MIN(K21:K52)</f>
        <v>19</v>
      </c>
      <c r="L18" s="30"/>
      <c r="M18" s="30"/>
      <c r="N18" s="30">
        <f>MIN(N21:N52)</f>
        <v>3</v>
      </c>
      <c r="O18" s="30">
        <f>MIN(O21:O52)</f>
        <v>6</v>
      </c>
      <c r="P18" s="30">
        <f>MIN(P21:P52)</f>
        <v>9</v>
      </c>
      <c r="Q18" s="30">
        <f>MIN(Q21:Q52)</f>
        <v>18</v>
      </c>
      <c r="R18" s="30"/>
      <c r="S18" s="30">
        <f>MIN(S21:S52)</f>
        <v>26.428571428571431</v>
      </c>
      <c r="T18" s="30"/>
      <c r="U18" s="30">
        <f>MIN(U21:U52)</f>
        <v>32</v>
      </c>
      <c r="V18" s="30"/>
      <c r="W18" s="30">
        <f>MIN(W21:W52)</f>
        <v>27</v>
      </c>
      <c r="X18" s="30"/>
    </row>
    <row r="19" spans="1:25" s="13" customFormat="1" ht="16.5" thickBot="1">
      <c r="A19" s="280"/>
      <c r="B19" s="281"/>
      <c r="C19" s="228"/>
      <c r="D19" s="30"/>
      <c r="E19" s="96"/>
      <c r="F19" s="228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5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5">
      <c r="A21" s="301">
        <v>1</v>
      </c>
      <c r="B21" s="252" t="s">
        <v>174</v>
      </c>
      <c r="C21" s="209">
        <v>15</v>
      </c>
      <c r="D21" s="155">
        <f>C21/20*100</f>
        <v>75</v>
      </c>
      <c r="E21" s="156" t="str">
        <f>IF(D21&gt;84.99,"1",IF(D21&gt;69.99,"2",IF(D21&gt;49.99,"3",IF(D21&gt;0,"4"))))</f>
        <v>2</v>
      </c>
      <c r="F21" s="302">
        <v>18</v>
      </c>
      <c r="G21" s="303">
        <f>F21/20*100</f>
        <v>90</v>
      </c>
      <c r="H21" s="156" t="str">
        <f>IF(G21&gt;84.99,"1",IF(G21&gt;69.99,"2",IF(G21&gt;49.99,"3",IF(G21&gt;0,"4"))))</f>
        <v>1</v>
      </c>
      <c r="I21" s="304">
        <f>((C21/2)+F21)/30*100</f>
        <v>85</v>
      </c>
      <c r="J21" s="305" t="str">
        <f>IF(I21&gt;84.99,"1",IF(I21&gt;69.99,"2",IF(I21&gt;49.99,"3",IF(I21&gt;0,"4"))))</f>
        <v>1</v>
      </c>
      <c r="K21" s="303">
        <v>32</v>
      </c>
      <c r="L21" s="303">
        <f>K21/40*100</f>
        <v>80</v>
      </c>
      <c r="M21" s="306" t="str">
        <f>IF(L21&gt;84.99,"1",IF(L21&gt;69.99,"2",IF(L21&gt;49.99,"3",IF(L21&gt;0,"4"))))</f>
        <v>2</v>
      </c>
      <c r="N21" s="307">
        <v>8</v>
      </c>
      <c r="O21" s="308">
        <v>26</v>
      </c>
      <c r="P21" s="157">
        <f>N21+O21</f>
        <v>34</v>
      </c>
      <c r="Q21" s="309">
        <f>P21*2</f>
        <v>68</v>
      </c>
      <c r="R21" s="310" t="str">
        <f>IF(Q21&gt;84.99,"1",IF(Q21&gt;69.99,"2",IF(Q21&gt;49.99,"3",IF(Q21&gt;0,"4"))))</f>
        <v>3</v>
      </c>
      <c r="S21" s="314">
        <f>((K21/2)+P21)/70*100</f>
        <v>71.428571428571431</v>
      </c>
      <c r="T21" s="310" t="str">
        <f>IF(S21&gt;84.99,"1",IF(S21&gt;69.99,"2",IF(S21&gt;49.99,"3",IF(S21&gt;0,"4"))))</f>
        <v>2</v>
      </c>
      <c r="U21" s="304">
        <f>(I21*0.3)+(S21*0.7)</f>
        <v>75.5</v>
      </c>
      <c r="V21" s="305" t="str">
        <f>IF(U21&gt;84.99,"1",IF(U21&gt;69.99,"2",IF(U21&gt;49.99,"3",IF(U21&gt;0,"4"))))</f>
        <v>2</v>
      </c>
      <c r="W21" s="301">
        <v>57</v>
      </c>
      <c r="X21" s="305" t="str">
        <f>IF(W21&gt;84.99,"1",IF(W21&gt;69.99,"2",IF(W21&gt;49.99,"3",IF(W21&gt;0,"4"))))</f>
        <v>3</v>
      </c>
      <c r="Y21" s="312" t="s">
        <v>60</v>
      </c>
    </row>
    <row r="22" spans="1:25">
      <c r="A22" s="301">
        <v>2</v>
      </c>
      <c r="B22" s="252" t="s">
        <v>175</v>
      </c>
      <c r="C22" s="209">
        <v>20</v>
      </c>
      <c r="D22" s="155">
        <f t="shared" ref="D22:D51" si="1">C22/20*100</f>
        <v>100</v>
      </c>
      <c r="E22" s="156" t="str">
        <f t="shared" ref="E22:E51" si="2">IF(D22&gt;84.99,"1",IF(D22&gt;69.99,"2",IF(D22&gt;49.99,"3",IF(D22&gt;0,"4"))))</f>
        <v>1</v>
      </c>
      <c r="F22" s="302">
        <v>20</v>
      </c>
      <c r="G22" s="303">
        <f t="shared" ref="G22:G51" si="3">F22/20*100</f>
        <v>100</v>
      </c>
      <c r="H22" s="156" t="str">
        <f t="shared" ref="H22:H51" si="4">IF(G22&gt;84.99,"1",IF(G22&gt;69.99,"2",IF(G22&gt;49.99,"3",IF(G22&gt;0,"4"))))</f>
        <v>1</v>
      </c>
      <c r="I22" s="304">
        <f t="shared" ref="I22:I51" si="5">((C22/2)+F22)/30*100</f>
        <v>100</v>
      </c>
      <c r="J22" s="305" t="str">
        <f t="shared" ref="J22:J51" si="6">IF(I22&gt;84.99,"1",IF(I22&gt;69.99,"2",IF(I22&gt;49.99,"3",IF(I22&gt;0,"4"))))</f>
        <v>1</v>
      </c>
      <c r="K22" s="303">
        <v>38</v>
      </c>
      <c r="L22" s="303">
        <f t="shared" ref="L22:L51" si="7">K22/40*100</f>
        <v>95</v>
      </c>
      <c r="M22" s="306" t="str">
        <f t="shared" ref="M22:M51" si="8">IF(L22&gt;84.99,"1",IF(L22&gt;69.99,"2",IF(L22&gt;49.99,"3",IF(L22&gt;0,"4"))))</f>
        <v>1</v>
      </c>
      <c r="N22" s="307">
        <v>7</v>
      </c>
      <c r="O22" s="308">
        <v>38</v>
      </c>
      <c r="P22" s="157">
        <f t="shared" ref="P22:P51" si="9">N22+O22</f>
        <v>45</v>
      </c>
      <c r="Q22" s="309">
        <f t="shared" ref="Q22:Q51" si="10">P22*2</f>
        <v>90</v>
      </c>
      <c r="R22" s="310" t="str">
        <f t="shared" ref="R22:R51" si="11">IF(Q22&gt;84.99,"1",IF(Q22&gt;69.99,"2",IF(Q22&gt;49.99,"3",IF(Q22&gt;0,"4"))))</f>
        <v>1</v>
      </c>
      <c r="S22" s="314">
        <f t="shared" ref="S22:S51" si="12">((K22/2)+P22)/70*100</f>
        <v>91.428571428571431</v>
      </c>
      <c r="T22" s="310" t="str">
        <f t="shared" ref="T22:T51" si="13">IF(S22&gt;84.99,"1",IF(S22&gt;69.99,"2",IF(S22&gt;49.99,"3",IF(S22&gt;0,"4"))))</f>
        <v>1</v>
      </c>
      <c r="U22" s="304">
        <f t="shared" ref="U22:U51" si="14">(I22*0.3)+(S22*0.7)</f>
        <v>94</v>
      </c>
      <c r="V22" s="305" t="str">
        <f t="shared" ref="V22:V51" si="15">IF(U22&gt;84.99,"1",IF(U22&gt;69.99,"2",IF(U22&gt;49.99,"3",IF(U22&gt;0,"4"))))</f>
        <v>1</v>
      </c>
      <c r="W22" s="301">
        <v>94</v>
      </c>
      <c r="X22" s="305" t="str">
        <f t="shared" ref="X22:X51" si="16">IF(W22&gt;84.99,"1",IF(W22&gt;69.99,"2",IF(W22&gt;49.99,"3",IF(W22&gt;0,"4"))))</f>
        <v>1</v>
      </c>
      <c r="Y22" s="312" t="s">
        <v>59</v>
      </c>
    </row>
    <row r="23" spans="1:25">
      <c r="A23" s="301">
        <v>3</v>
      </c>
      <c r="B23" s="252" t="s">
        <v>176</v>
      </c>
      <c r="C23" s="209">
        <v>17</v>
      </c>
      <c r="D23" s="155">
        <f t="shared" si="1"/>
        <v>85</v>
      </c>
      <c r="E23" s="156" t="str">
        <f t="shared" si="2"/>
        <v>1</v>
      </c>
      <c r="F23" s="302">
        <v>17</v>
      </c>
      <c r="G23" s="303">
        <f t="shared" si="3"/>
        <v>85</v>
      </c>
      <c r="H23" s="156" t="str">
        <f t="shared" si="4"/>
        <v>1</v>
      </c>
      <c r="I23" s="304">
        <f t="shared" si="5"/>
        <v>85</v>
      </c>
      <c r="J23" s="305" t="str">
        <f t="shared" si="6"/>
        <v>1</v>
      </c>
      <c r="K23" s="303">
        <v>35</v>
      </c>
      <c r="L23" s="303">
        <f t="shared" si="7"/>
        <v>87.5</v>
      </c>
      <c r="M23" s="306" t="str">
        <f t="shared" si="8"/>
        <v>1</v>
      </c>
      <c r="N23" s="307">
        <v>8</v>
      </c>
      <c r="O23" s="308">
        <v>38</v>
      </c>
      <c r="P23" s="157">
        <f t="shared" si="9"/>
        <v>46</v>
      </c>
      <c r="Q23" s="309">
        <f t="shared" si="10"/>
        <v>92</v>
      </c>
      <c r="R23" s="310" t="str">
        <f t="shared" si="11"/>
        <v>1</v>
      </c>
      <c r="S23" s="314">
        <f t="shared" si="12"/>
        <v>90.714285714285708</v>
      </c>
      <c r="T23" s="310" t="str">
        <f t="shared" si="13"/>
        <v>1</v>
      </c>
      <c r="U23" s="304">
        <f t="shared" si="14"/>
        <v>89</v>
      </c>
      <c r="V23" s="305" t="str">
        <f t="shared" si="15"/>
        <v>1</v>
      </c>
      <c r="W23" s="301">
        <v>79</v>
      </c>
      <c r="X23" s="305" t="str">
        <f t="shared" si="16"/>
        <v>2</v>
      </c>
      <c r="Y23" s="312" t="s">
        <v>59</v>
      </c>
    </row>
    <row r="24" spans="1:25">
      <c r="A24" s="301">
        <v>4</v>
      </c>
      <c r="B24" s="252" t="s">
        <v>177</v>
      </c>
      <c r="C24" s="209">
        <v>17</v>
      </c>
      <c r="D24" s="155">
        <f t="shared" si="1"/>
        <v>85</v>
      </c>
      <c r="E24" s="156" t="str">
        <f t="shared" si="2"/>
        <v>1</v>
      </c>
      <c r="F24" s="302">
        <v>20</v>
      </c>
      <c r="G24" s="303">
        <f t="shared" si="3"/>
        <v>100</v>
      </c>
      <c r="H24" s="156" t="str">
        <f t="shared" si="4"/>
        <v>1</v>
      </c>
      <c r="I24" s="304">
        <f t="shared" si="5"/>
        <v>95</v>
      </c>
      <c r="J24" s="305" t="str">
        <f t="shared" si="6"/>
        <v>1</v>
      </c>
      <c r="K24" s="303">
        <v>39</v>
      </c>
      <c r="L24" s="303">
        <f t="shared" si="7"/>
        <v>97.5</v>
      </c>
      <c r="M24" s="306" t="str">
        <f t="shared" si="8"/>
        <v>1</v>
      </c>
      <c r="N24" s="307">
        <v>9</v>
      </c>
      <c r="O24" s="308">
        <v>36</v>
      </c>
      <c r="P24" s="157">
        <f t="shared" si="9"/>
        <v>45</v>
      </c>
      <c r="Q24" s="309">
        <f t="shared" si="10"/>
        <v>90</v>
      </c>
      <c r="R24" s="310" t="str">
        <f t="shared" si="11"/>
        <v>1</v>
      </c>
      <c r="S24" s="314">
        <f t="shared" si="12"/>
        <v>92.142857142857139</v>
      </c>
      <c r="T24" s="310" t="str">
        <f t="shared" si="13"/>
        <v>1</v>
      </c>
      <c r="U24" s="304">
        <f t="shared" si="14"/>
        <v>93</v>
      </c>
      <c r="V24" s="305" t="str">
        <f t="shared" si="15"/>
        <v>1</v>
      </c>
      <c r="W24" s="301">
        <v>79</v>
      </c>
      <c r="X24" s="305" t="str">
        <f t="shared" si="16"/>
        <v>2</v>
      </c>
      <c r="Y24" s="312" t="s">
        <v>59</v>
      </c>
    </row>
    <row r="25" spans="1:25">
      <c r="A25" s="301">
        <v>5</v>
      </c>
      <c r="B25" s="252" t="s">
        <v>178</v>
      </c>
      <c r="C25" s="209">
        <v>19</v>
      </c>
      <c r="D25" s="155">
        <f t="shared" si="1"/>
        <v>95</v>
      </c>
      <c r="E25" s="156" t="str">
        <f t="shared" si="2"/>
        <v>1</v>
      </c>
      <c r="F25" s="302">
        <v>20</v>
      </c>
      <c r="G25" s="303">
        <f t="shared" si="3"/>
        <v>100</v>
      </c>
      <c r="H25" s="156" t="str">
        <f t="shared" si="4"/>
        <v>1</v>
      </c>
      <c r="I25" s="304">
        <f t="shared" si="5"/>
        <v>98.333333333333329</v>
      </c>
      <c r="J25" s="305" t="str">
        <f t="shared" si="6"/>
        <v>1</v>
      </c>
      <c r="K25" s="303">
        <v>38</v>
      </c>
      <c r="L25" s="303">
        <f t="shared" si="7"/>
        <v>95</v>
      </c>
      <c r="M25" s="306" t="str">
        <f t="shared" si="8"/>
        <v>1</v>
      </c>
      <c r="N25" s="307">
        <v>9</v>
      </c>
      <c r="O25" s="308">
        <v>37</v>
      </c>
      <c r="P25" s="157">
        <f t="shared" si="9"/>
        <v>46</v>
      </c>
      <c r="Q25" s="309">
        <f t="shared" si="10"/>
        <v>92</v>
      </c>
      <c r="R25" s="310" t="str">
        <f t="shared" si="11"/>
        <v>1</v>
      </c>
      <c r="S25" s="314">
        <f t="shared" si="12"/>
        <v>92.857142857142861</v>
      </c>
      <c r="T25" s="310" t="str">
        <f t="shared" si="13"/>
        <v>1</v>
      </c>
      <c r="U25" s="304">
        <f t="shared" si="14"/>
        <v>94.5</v>
      </c>
      <c r="V25" s="305" t="str">
        <f t="shared" si="15"/>
        <v>1</v>
      </c>
      <c r="W25" s="301">
        <v>89</v>
      </c>
      <c r="X25" s="305" t="str">
        <f t="shared" si="16"/>
        <v>1</v>
      </c>
      <c r="Y25" s="312" t="s">
        <v>59</v>
      </c>
    </row>
    <row r="26" spans="1:25">
      <c r="A26" s="301">
        <v>6</v>
      </c>
      <c r="B26" s="252" t="s">
        <v>179</v>
      </c>
      <c r="C26" s="209">
        <v>18</v>
      </c>
      <c r="D26" s="155">
        <f t="shared" si="1"/>
        <v>90</v>
      </c>
      <c r="E26" s="156" t="str">
        <f t="shared" si="2"/>
        <v>1</v>
      </c>
      <c r="F26" s="302">
        <v>20</v>
      </c>
      <c r="G26" s="303">
        <f t="shared" si="3"/>
        <v>100</v>
      </c>
      <c r="H26" s="156" t="str">
        <f t="shared" si="4"/>
        <v>1</v>
      </c>
      <c r="I26" s="304">
        <f t="shared" si="5"/>
        <v>96.666666666666671</v>
      </c>
      <c r="J26" s="305" t="str">
        <f t="shared" si="6"/>
        <v>1</v>
      </c>
      <c r="K26" s="303">
        <v>39</v>
      </c>
      <c r="L26" s="303">
        <f t="shared" si="7"/>
        <v>97.5</v>
      </c>
      <c r="M26" s="306" t="str">
        <f t="shared" si="8"/>
        <v>1</v>
      </c>
      <c r="N26" s="307">
        <v>10</v>
      </c>
      <c r="O26" s="308">
        <v>34</v>
      </c>
      <c r="P26" s="157">
        <f t="shared" si="9"/>
        <v>44</v>
      </c>
      <c r="Q26" s="309">
        <f t="shared" si="10"/>
        <v>88</v>
      </c>
      <c r="R26" s="310" t="str">
        <f t="shared" si="11"/>
        <v>1</v>
      </c>
      <c r="S26" s="314">
        <f t="shared" si="12"/>
        <v>90.714285714285708</v>
      </c>
      <c r="T26" s="310" t="str">
        <f t="shared" si="13"/>
        <v>1</v>
      </c>
      <c r="U26" s="304">
        <f t="shared" si="14"/>
        <v>92.5</v>
      </c>
      <c r="V26" s="305" t="str">
        <f t="shared" si="15"/>
        <v>1</v>
      </c>
      <c r="W26" s="301">
        <v>81</v>
      </c>
      <c r="X26" s="305" t="str">
        <f t="shared" si="16"/>
        <v>2</v>
      </c>
      <c r="Y26" s="312" t="s">
        <v>59</v>
      </c>
    </row>
    <row r="27" spans="1:25">
      <c r="A27" s="301">
        <v>7</v>
      </c>
      <c r="B27" s="252" t="s">
        <v>180</v>
      </c>
      <c r="C27" s="209">
        <v>18</v>
      </c>
      <c r="D27" s="155">
        <f t="shared" si="1"/>
        <v>90</v>
      </c>
      <c r="E27" s="156" t="str">
        <f t="shared" si="2"/>
        <v>1</v>
      </c>
      <c r="F27" s="302">
        <v>20</v>
      </c>
      <c r="G27" s="303">
        <f t="shared" si="3"/>
        <v>100</v>
      </c>
      <c r="H27" s="156" t="str">
        <f t="shared" si="4"/>
        <v>1</v>
      </c>
      <c r="I27" s="304">
        <f t="shared" si="5"/>
        <v>96.666666666666671</v>
      </c>
      <c r="J27" s="305" t="str">
        <f t="shared" si="6"/>
        <v>1</v>
      </c>
      <c r="K27" s="303">
        <v>39</v>
      </c>
      <c r="L27" s="303">
        <f t="shared" si="7"/>
        <v>97.5</v>
      </c>
      <c r="M27" s="306" t="str">
        <f t="shared" si="8"/>
        <v>1</v>
      </c>
      <c r="N27" s="307">
        <v>10</v>
      </c>
      <c r="O27" s="308">
        <v>38</v>
      </c>
      <c r="P27" s="157">
        <f t="shared" si="9"/>
        <v>48</v>
      </c>
      <c r="Q27" s="309">
        <f t="shared" si="10"/>
        <v>96</v>
      </c>
      <c r="R27" s="310" t="str">
        <f t="shared" si="11"/>
        <v>1</v>
      </c>
      <c r="S27" s="314">
        <f t="shared" si="12"/>
        <v>96.428571428571431</v>
      </c>
      <c r="T27" s="310" t="str">
        <f t="shared" si="13"/>
        <v>1</v>
      </c>
      <c r="U27" s="304">
        <f t="shared" si="14"/>
        <v>96.5</v>
      </c>
      <c r="V27" s="305" t="str">
        <f t="shared" si="15"/>
        <v>1</v>
      </c>
      <c r="W27" s="301">
        <v>95</v>
      </c>
      <c r="X27" s="305" t="str">
        <f t="shared" si="16"/>
        <v>1</v>
      </c>
      <c r="Y27" s="312" t="s">
        <v>59</v>
      </c>
    </row>
    <row r="28" spans="1:25">
      <c r="A28" s="301">
        <v>8</v>
      </c>
      <c r="B28" s="252" t="s">
        <v>181</v>
      </c>
      <c r="C28" s="209">
        <v>18</v>
      </c>
      <c r="D28" s="155">
        <f t="shared" si="1"/>
        <v>90</v>
      </c>
      <c r="E28" s="156" t="str">
        <f t="shared" si="2"/>
        <v>1</v>
      </c>
      <c r="F28" s="302">
        <v>19</v>
      </c>
      <c r="G28" s="303">
        <f t="shared" si="3"/>
        <v>95</v>
      </c>
      <c r="H28" s="156" t="str">
        <f t="shared" si="4"/>
        <v>1</v>
      </c>
      <c r="I28" s="304">
        <f t="shared" si="5"/>
        <v>93.333333333333329</v>
      </c>
      <c r="J28" s="305" t="str">
        <f t="shared" si="6"/>
        <v>1</v>
      </c>
      <c r="K28" s="303">
        <v>39</v>
      </c>
      <c r="L28" s="303">
        <f t="shared" si="7"/>
        <v>97.5</v>
      </c>
      <c r="M28" s="306" t="str">
        <f t="shared" si="8"/>
        <v>1</v>
      </c>
      <c r="N28" s="307">
        <v>9</v>
      </c>
      <c r="O28" s="308">
        <v>39</v>
      </c>
      <c r="P28" s="157">
        <f t="shared" si="9"/>
        <v>48</v>
      </c>
      <c r="Q28" s="309">
        <f t="shared" si="10"/>
        <v>96</v>
      </c>
      <c r="R28" s="310" t="str">
        <f t="shared" si="11"/>
        <v>1</v>
      </c>
      <c r="S28" s="314">
        <f t="shared" si="12"/>
        <v>96.428571428571431</v>
      </c>
      <c r="T28" s="310" t="str">
        <f t="shared" si="13"/>
        <v>1</v>
      </c>
      <c r="U28" s="304">
        <f t="shared" si="14"/>
        <v>95.5</v>
      </c>
      <c r="V28" s="305" t="str">
        <f t="shared" si="15"/>
        <v>1</v>
      </c>
      <c r="W28" s="301">
        <v>94</v>
      </c>
      <c r="X28" s="305" t="str">
        <f t="shared" si="16"/>
        <v>1</v>
      </c>
      <c r="Y28" s="312" t="s">
        <v>59</v>
      </c>
    </row>
    <row r="29" spans="1:25">
      <c r="A29" s="301">
        <v>9</v>
      </c>
      <c r="B29" s="252" t="s">
        <v>182</v>
      </c>
      <c r="C29" s="209">
        <v>12</v>
      </c>
      <c r="D29" s="155">
        <f t="shared" si="1"/>
        <v>60</v>
      </c>
      <c r="E29" s="156" t="str">
        <f t="shared" si="2"/>
        <v>3</v>
      </c>
      <c r="F29" s="302">
        <v>18</v>
      </c>
      <c r="G29" s="303">
        <f t="shared" si="3"/>
        <v>90</v>
      </c>
      <c r="H29" s="156" t="str">
        <f t="shared" si="4"/>
        <v>1</v>
      </c>
      <c r="I29" s="304">
        <f t="shared" si="5"/>
        <v>80</v>
      </c>
      <c r="J29" s="305" t="str">
        <f t="shared" si="6"/>
        <v>2</v>
      </c>
      <c r="K29" s="303">
        <v>36</v>
      </c>
      <c r="L29" s="303">
        <f t="shared" si="7"/>
        <v>90</v>
      </c>
      <c r="M29" s="306" t="str">
        <f t="shared" si="8"/>
        <v>1</v>
      </c>
      <c r="N29" s="307">
        <v>8</v>
      </c>
      <c r="O29" s="308">
        <v>37</v>
      </c>
      <c r="P29" s="157">
        <f t="shared" si="9"/>
        <v>45</v>
      </c>
      <c r="Q29" s="309">
        <f t="shared" si="10"/>
        <v>90</v>
      </c>
      <c r="R29" s="310" t="str">
        <f t="shared" si="11"/>
        <v>1</v>
      </c>
      <c r="S29" s="314">
        <f t="shared" si="12"/>
        <v>90</v>
      </c>
      <c r="T29" s="310" t="str">
        <f t="shared" si="13"/>
        <v>1</v>
      </c>
      <c r="U29" s="304">
        <f t="shared" si="14"/>
        <v>87</v>
      </c>
      <c r="V29" s="305" t="str">
        <f t="shared" si="15"/>
        <v>1</v>
      </c>
      <c r="W29" s="301">
        <v>87</v>
      </c>
      <c r="X29" s="305" t="str">
        <f t="shared" si="16"/>
        <v>1</v>
      </c>
      <c r="Y29" s="312" t="s">
        <v>59</v>
      </c>
    </row>
    <row r="30" spans="1:25">
      <c r="A30" s="301">
        <v>10</v>
      </c>
      <c r="B30" s="252" t="s">
        <v>183</v>
      </c>
      <c r="C30" s="209">
        <v>20</v>
      </c>
      <c r="D30" s="155">
        <f t="shared" si="1"/>
        <v>100</v>
      </c>
      <c r="E30" s="156" t="str">
        <f t="shared" si="2"/>
        <v>1</v>
      </c>
      <c r="F30" s="302">
        <v>20</v>
      </c>
      <c r="G30" s="303">
        <f t="shared" si="3"/>
        <v>100</v>
      </c>
      <c r="H30" s="156" t="str">
        <f t="shared" si="4"/>
        <v>1</v>
      </c>
      <c r="I30" s="304">
        <f t="shared" si="5"/>
        <v>100</v>
      </c>
      <c r="J30" s="305" t="str">
        <f t="shared" si="6"/>
        <v>1</v>
      </c>
      <c r="K30" s="303">
        <v>40</v>
      </c>
      <c r="L30" s="303">
        <f t="shared" si="7"/>
        <v>100</v>
      </c>
      <c r="M30" s="306" t="str">
        <f t="shared" si="8"/>
        <v>1</v>
      </c>
      <c r="N30" s="307">
        <v>8</v>
      </c>
      <c r="O30" s="308">
        <v>37</v>
      </c>
      <c r="P30" s="157">
        <f t="shared" si="9"/>
        <v>45</v>
      </c>
      <c r="Q30" s="309">
        <f t="shared" si="10"/>
        <v>90</v>
      </c>
      <c r="R30" s="310" t="str">
        <f t="shared" si="11"/>
        <v>1</v>
      </c>
      <c r="S30" s="314">
        <f t="shared" si="12"/>
        <v>92.857142857142861</v>
      </c>
      <c r="T30" s="310" t="str">
        <f t="shared" si="13"/>
        <v>1</v>
      </c>
      <c r="U30" s="304">
        <f t="shared" si="14"/>
        <v>95</v>
      </c>
      <c r="V30" s="305" t="str">
        <f t="shared" si="15"/>
        <v>1</v>
      </c>
      <c r="W30" s="301">
        <v>88</v>
      </c>
      <c r="X30" s="305" t="str">
        <f t="shared" si="16"/>
        <v>1</v>
      </c>
      <c r="Y30" s="312" t="s">
        <v>59</v>
      </c>
    </row>
    <row r="31" spans="1:25">
      <c r="A31" s="301">
        <v>11</v>
      </c>
      <c r="B31" s="252" t="s">
        <v>184</v>
      </c>
      <c r="C31" s="209">
        <v>15</v>
      </c>
      <c r="D31" s="155">
        <f t="shared" si="1"/>
        <v>75</v>
      </c>
      <c r="E31" s="156" t="str">
        <f t="shared" si="2"/>
        <v>2</v>
      </c>
      <c r="F31" s="302">
        <v>14</v>
      </c>
      <c r="G31" s="303">
        <f t="shared" si="3"/>
        <v>70</v>
      </c>
      <c r="H31" s="156" t="str">
        <f t="shared" si="4"/>
        <v>2</v>
      </c>
      <c r="I31" s="304">
        <f t="shared" si="5"/>
        <v>71.666666666666671</v>
      </c>
      <c r="J31" s="305" t="str">
        <f t="shared" si="6"/>
        <v>2</v>
      </c>
      <c r="K31" s="303">
        <v>31</v>
      </c>
      <c r="L31" s="303">
        <f t="shared" si="7"/>
        <v>77.5</v>
      </c>
      <c r="M31" s="306" t="str">
        <f t="shared" si="8"/>
        <v>2</v>
      </c>
      <c r="N31" s="307">
        <v>10</v>
      </c>
      <c r="O31" s="308">
        <v>28</v>
      </c>
      <c r="P31" s="157">
        <f t="shared" si="9"/>
        <v>38</v>
      </c>
      <c r="Q31" s="309">
        <f t="shared" si="10"/>
        <v>76</v>
      </c>
      <c r="R31" s="310" t="str">
        <f t="shared" si="11"/>
        <v>2</v>
      </c>
      <c r="S31" s="314">
        <f t="shared" si="12"/>
        <v>76.428571428571416</v>
      </c>
      <c r="T31" s="310" t="str">
        <f t="shared" si="13"/>
        <v>2</v>
      </c>
      <c r="U31" s="304">
        <f t="shared" si="14"/>
        <v>74.999999999999986</v>
      </c>
      <c r="V31" s="305" t="str">
        <f t="shared" si="15"/>
        <v>2</v>
      </c>
      <c r="W31" s="301">
        <v>56</v>
      </c>
      <c r="X31" s="305" t="str">
        <f t="shared" si="16"/>
        <v>3</v>
      </c>
      <c r="Y31" s="312" t="s">
        <v>60</v>
      </c>
    </row>
    <row r="32" spans="1:25">
      <c r="A32" s="301">
        <v>12</v>
      </c>
      <c r="B32" s="252" t="s">
        <v>185</v>
      </c>
      <c r="C32" s="209">
        <v>20</v>
      </c>
      <c r="D32" s="155">
        <f t="shared" si="1"/>
        <v>100</v>
      </c>
      <c r="E32" s="156" t="str">
        <f t="shared" si="2"/>
        <v>1</v>
      </c>
      <c r="F32" s="302">
        <v>20</v>
      </c>
      <c r="G32" s="303">
        <f t="shared" si="3"/>
        <v>100</v>
      </c>
      <c r="H32" s="156" t="str">
        <f t="shared" si="4"/>
        <v>1</v>
      </c>
      <c r="I32" s="304">
        <f t="shared" si="5"/>
        <v>100</v>
      </c>
      <c r="J32" s="305" t="str">
        <f t="shared" si="6"/>
        <v>1</v>
      </c>
      <c r="K32" s="303">
        <v>40</v>
      </c>
      <c r="L32" s="303">
        <f t="shared" si="7"/>
        <v>100</v>
      </c>
      <c r="M32" s="306" t="str">
        <f t="shared" si="8"/>
        <v>1</v>
      </c>
      <c r="N32" s="307">
        <v>10</v>
      </c>
      <c r="O32" s="308">
        <v>40</v>
      </c>
      <c r="P32" s="157">
        <f t="shared" si="9"/>
        <v>50</v>
      </c>
      <c r="Q32" s="309">
        <f t="shared" si="10"/>
        <v>100</v>
      </c>
      <c r="R32" s="310" t="str">
        <f t="shared" si="11"/>
        <v>1</v>
      </c>
      <c r="S32" s="314">
        <f t="shared" si="12"/>
        <v>100</v>
      </c>
      <c r="T32" s="310" t="str">
        <f t="shared" si="13"/>
        <v>1</v>
      </c>
      <c r="U32" s="304">
        <f t="shared" si="14"/>
        <v>100</v>
      </c>
      <c r="V32" s="305" t="str">
        <f t="shared" si="15"/>
        <v>1</v>
      </c>
      <c r="W32" s="301">
        <v>91</v>
      </c>
      <c r="X32" s="305" t="str">
        <f t="shared" si="16"/>
        <v>1</v>
      </c>
      <c r="Y32" s="312" t="s">
        <v>59</v>
      </c>
    </row>
    <row r="33" spans="1:25">
      <c r="A33" s="301">
        <v>13</v>
      </c>
      <c r="B33" s="252" t="s">
        <v>186</v>
      </c>
      <c r="C33" s="209">
        <v>18</v>
      </c>
      <c r="D33" s="155">
        <f t="shared" si="1"/>
        <v>90</v>
      </c>
      <c r="E33" s="156" t="str">
        <f t="shared" si="2"/>
        <v>1</v>
      </c>
      <c r="F33" s="302">
        <v>20</v>
      </c>
      <c r="G33" s="303">
        <f t="shared" si="3"/>
        <v>100</v>
      </c>
      <c r="H33" s="156" t="str">
        <f t="shared" si="4"/>
        <v>1</v>
      </c>
      <c r="I33" s="304">
        <f t="shared" si="5"/>
        <v>96.666666666666671</v>
      </c>
      <c r="J33" s="305" t="str">
        <f t="shared" si="6"/>
        <v>1</v>
      </c>
      <c r="K33" s="303">
        <v>34</v>
      </c>
      <c r="L33" s="303">
        <f t="shared" si="7"/>
        <v>85</v>
      </c>
      <c r="M33" s="306" t="str">
        <f t="shared" si="8"/>
        <v>1</v>
      </c>
      <c r="N33" s="307">
        <v>10</v>
      </c>
      <c r="O33" s="308">
        <v>38</v>
      </c>
      <c r="P33" s="157">
        <f t="shared" si="9"/>
        <v>48</v>
      </c>
      <c r="Q33" s="309">
        <f t="shared" si="10"/>
        <v>96</v>
      </c>
      <c r="R33" s="310" t="str">
        <f t="shared" si="11"/>
        <v>1</v>
      </c>
      <c r="S33" s="314">
        <f t="shared" si="12"/>
        <v>92.857142857142861</v>
      </c>
      <c r="T33" s="310" t="str">
        <f t="shared" si="13"/>
        <v>1</v>
      </c>
      <c r="U33" s="304">
        <f t="shared" si="14"/>
        <v>94</v>
      </c>
      <c r="V33" s="305" t="str">
        <f t="shared" si="15"/>
        <v>1</v>
      </c>
      <c r="W33" s="301">
        <v>95</v>
      </c>
      <c r="X33" s="305" t="str">
        <f t="shared" si="16"/>
        <v>1</v>
      </c>
      <c r="Y33" s="312" t="s">
        <v>59</v>
      </c>
    </row>
    <row r="34" spans="1:25">
      <c r="A34" s="301">
        <v>14</v>
      </c>
      <c r="B34" s="252" t="s">
        <v>187</v>
      </c>
      <c r="C34" s="209">
        <v>11</v>
      </c>
      <c r="D34" s="155">
        <f t="shared" si="1"/>
        <v>55.000000000000007</v>
      </c>
      <c r="E34" s="156" t="str">
        <f t="shared" si="2"/>
        <v>3</v>
      </c>
      <c r="F34" s="302">
        <v>14</v>
      </c>
      <c r="G34" s="303">
        <f t="shared" si="3"/>
        <v>70</v>
      </c>
      <c r="H34" s="156" t="str">
        <f t="shared" si="4"/>
        <v>2</v>
      </c>
      <c r="I34" s="304">
        <f t="shared" si="5"/>
        <v>65</v>
      </c>
      <c r="J34" s="305" t="str">
        <f t="shared" si="6"/>
        <v>3</v>
      </c>
      <c r="K34" s="303">
        <v>24</v>
      </c>
      <c r="L34" s="303">
        <f t="shared" si="7"/>
        <v>60</v>
      </c>
      <c r="M34" s="306" t="str">
        <f t="shared" si="8"/>
        <v>3</v>
      </c>
      <c r="N34" s="307">
        <v>8</v>
      </c>
      <c r="O34" s="308">
        <v>17</v>
      </c>
      <c r="P34" s="157">
        <f t="shared" si="9"/>
        <v>25</v>
      </c>
      <c r="Q34" s="309">
        <f t="shared" si="10"/>
        <v>50</v>
      </c>
      <c r="R34" s="310" t="str">
        <f t="shared" si="11"/>
        <v>3</v>
      </c>
      <c r="S34" s="314">
        <f t="shared" si="12"/>
        <v>52.857142857142861</v>
      </c>
      <c r="T34" s="310" t="str">
        <f t="shared" si="13"/>
        <v>3</v>
      </c>
      <c r="U34" s="304">
        <f t="shared" si="14"/>
        <v>56.5</v>
      </c>
      <c r="V34" s="305" t="str">
        <f t="shared" si="15"/>
        <v>3</v>
      </c>
      <c r="W34" s="301">
        <v>50</v>
      </c>
      <c r="X34" s="305" t="str">
        <f t="shared" si="16"/>
        <v>3</v>
      </c>
      <c r="Y34" s="312" t="s">
        <v>60</v>
      </c>
    </row>
    <row r="35" spans="1:25">
      <c r="A35" s="301">
        <v>15</v>
      </c>
      <c r="B35" s="252" t="s">
        <v>188</v>
      </c>
      <c r="C35" s="209">
        <v>20</v>
      </c>
      <c r="D35" s="155">
        <f t="shared" si="1"/>
        <v>100</v>
      </c>
      <c r="E35" s="156" t="str">
        <f t="shared" si="2"/>
        <v>1</v>
      </c>
      <c r="F35" s="302">
        <v>18</v>
      </c>
      <c r="G35" s="303">
        <f t="shared" si="3"/>
        <v>90</v>
      </c>
      <c r="H35" s="156" t="str">
        <f t="shared" si="4"/>
        <v>1</v>
      </c>
      <c r="I35" s="304">
        <f t="shared" si="5"/>
        <v>93.333333333333329</v>
      </c>
      <c r="J35" s="305" t="str">
        <f t="shared" si="6"/>
        <v>1</v>
      </c>
      <c r="K35" s="303">
        <v>38</v>
      </c>
      <c r="L35" s="303">
        <f t="shared" si="7"/>
        <v>95</v>
      </c>
      <c r="M35" s="306" t="str">
        <f t="shared" si="8"/>
        <v>1</v>
      </c>
      <c r="N35" s="307">
        <v>9</v>
      </c>
      <c r="O35" s="308">
        <v>32</v>
      </c>
      <c r="P35" s="157">
        <f t="shared" si="9"/>
        <v>41</v>
      </c>
      <c r="Q35" s="309">
        <f t="shared" si="10"/>
        <v>82</v>
      </c>
      <c r="R35" s="310" t="str">
        <f t="shared" si="11"/>
        <v>2</v>
      </c>
      <c r="S35" s="314">
        <f t="shared" si="12"/>
        <v>85.714285714285708</v>
      </c>
      <c r="T35" s="310" t="str">
        <f t="shared" si="13"/>
        <v>1</v>
      </c>
      <c r="U35" s="304">
        <f t="shared" si="14"/>
        <v>87.999999999999986</v>
      </c>
      <c r="V35" s="305" t="str">
        <f t="shared" si="15"/>
        <v>1</v>
      </c>
      <c r="W35" s="301">
        <v>78</v>
      </c>
      <c r="X35" s="305" t="str">
        <f t="shared" si="16"/>
        <v>2</v>
      </c>
      <c r="Y35" s="312" t="s">
        <v>59</v>
      </c>
    </row>
    <row r="36" spans="1:25">
      <c r="A36" s="301">
        <v>16</v>
      </c>
      <c r="B36" s="252" t="s">
        <v>189</v>
      </c>
      <c r="C36" s="209">
        <v>11</v>
      </c>
      <c r="D36" s="155">
        <f t="shared" si="1"/>
        <v>55.000000000000007</v>
      </c>
      <c r="E36" s="156" t="str">
        <f t="shared" si="2"/>
        <v>3</v>
      </c>
      <c r="F36" s="302">
        <v>12</v>
      </c>
      <c r="G36" s="303">
        <f t="shared" si="3"/>
        <v>60</v>
      </c>
      <c r="H36" s="156" t="str">
        <f t="shared" si="4"/>
        <v>3</v>
      </c>
      <c r="I36" s="304">
        <f t="shared" si="5"/>
        <v>58.333333333333336</v>
      </c>
      <c r="J36" s="305" t="str">
        <f t="shared" si="6"/>
        <v>3</v>
      </c>
      <c r="K36" s="303">
        <v>35</v>
      </c>
      <c r="L36" s="303">
        <f t="shared" si="7"/>
        <v>87.5</v>
      </c>
      <c r="M36" s="306" t="str">
        <f t="shared" si="8"/>
        <v>1</v>
      </c>
      <c r="N36" s="307">
        <v>7</v>
      </c>
      <c r="O36" s="308">
        <v>20</v>
      </c>
      <c r="P36" s="157">
        <f t="shared" si="9"/>
        <v>27</v>
      </c>
      <c r="Q36" s="309">
        <f t="shared" si="10"/>
        <v>54</v>
      </c>
      <c r="R36" s="310" t="str">
        <f t="shared" si="11"/>
        <v>3</v>
      </c>
      <c r="S36" s="314">
        <f t="shared" si="12"/>
        <v>63.571428571428569</v>
      </c>
      <c r="T36" s="310" t="str">
        <f t="shared" si="13"/>
        <v>3</v>
      </c>
      <c r="U36" s="304">
        <f t="shared" si="14"/>
        <v>61.999999999999993</v>
      </c>
      <c r="V36" s="305" t="str">
        <f t="shared" si="15"/>
        <v>3</v>
      </c>
      <c r="W36" s="301">
        <v>67</v>
      </c>
      <c r="X36" s="305" t="str">
        <f t="shared" si="16"/>
        <v>3</v>
      </c>
      <c r="Y36" s="312" t="s">
        <v>60</v>
      </c>
    </row>
    <row r="37" spans="1:25">
      <c r="A37" s="301">
        <v>17</v>
      </c>
      <c r="B37" s="252" t="s">
        <v>190</v>
      </c>
      <c r="C37" s="209">
        <v>8</v>
      </c>
      <c r="D37" s="155">
        <f t="shared" si="1"/>
        <v>40</v>
      </c>
      <c r="E37" s="156" t="str">
        <f t="shared" si="2"/>
        <v>4</v>
      </c>
      <c r="F37" s="302">
        <v>14</v>
      </c>
      <c r="G37" s="303">
        <f t="shared" si="3"/>
        <v>70</v>
      </c>
      <c r="H37" s="156" t="str">
        <f t="shared" si="4"/>
        <v>2</v>
      </c>
      <c r="I37" s="304">
        <f t="shared" si="5"/>
        <v>60</v>
      </c>
      <c r="J37" s="305" t="str">
        <f t="shared" si="6"/>
        <v>3</v>
      </c>
      <c r="K37" s="303">
        <v>28</v>
      </c>
      <c r="L37" s="303">
        <f t="shared" si="7"/>
        <v>70</v>
      </c>
      <c r="M37" s="306" t="str">
        <f t="shared" si="8"/>
        <v>2</v>
      </c>
      <c r="N37" s="307">
        <v>5</v>
      </c>
      <c r="O37" s="308">
        <v>11</v>
      </c>
      <c r="P37" s="157">
        <f t="shared" si="9"/>
        <v>16</v>
      </c>
      <c r="Q37" s="309">
        <f t="shared" si="10"/>
        <v>32</v>
      </c>
      <c r="R37" s="310" t="str">
        <f t="shared" si="11"/>
        <v>4</v>
      </c>
      <c r="S37" s="314">
        <f t="shared" si="12"/>
        <v>42.857142857142854</v>
      </c>
      <c r="T37" s="310" t="str">
        <f t="shared" si="13"/>
        <v>4</v>
      </c>
      <c r="U37" s="304">
        <f t="shared" si="14"/>
        <v>48</v>
      </c>
      <c r="V37" s="305" t="str">
        <f t="shared" si="15"/>
        <v>4</v>
      </c>
      <c r="W37" s="301">
        <v>40</v>
      </c>
      <c r="X37" s="305" t="str">
        <f t="shared" si="16"/>
        <v>4</v>
      </c>
      <c r="Y37" s="312" t="s">
        <v>60</v>
      </c>
    </row>
    <row r="38" spans="1:25">
      <c r="A38" s="301">
        <v>18</v>
      </c>
      <c r="B38" s="252" t="s">
        <v>191</v>
      </c>
      <c r="C38" s="209">
        <v>17</v>
      </c>
      <c r="D38" s="155">
        <f t="shared" si="1"/>
        <v>85</v>
      </c>
      <c r="E38" s="156" t="str">
        <f t="shared" si="2"/>
        <v>1</v>
      </c>
      <c r="F38" s="302">
        <v>20</v>
      </c>
      <c r="G38" s="303">
        <f t="shared" si="3"/>
        <v>100</v>
      </c>
      <c r="H38" s="156" t="str">
        <f t="shared" si="4"/>
        <v>1</v>
      </c>
      <c r="I38" s="304">
        <f t="shared" si="5"/>
        <v>95</v>
      </c>
      <c r="J38" s="305" t="str">
        <f t="shared" si="6"/>
        <v>1</v>
      </c>
      <c r="K38" s="303">
        <v>39</v>
      </c>
      <c r="L38" s="303">
        <f t="shared" si="7"/>
        <v>97.5</v>
      </c>
      <c r="M38" s="306" t="str">
        <f t="shared" si="8"/>
        <v>1</v>
      </c>
      <c r="N38" s="307">
        <v>9</v>
      </c>
      <c r="O38" s="308">
        <v>33</v>
      </c>
      <c r="P38" s="157">
        <f t="shared" si="9"/>
        <v>42</v>
      </c>
      <c r="Q38" s="309">
        <f t="shared" si="10"/>
        <v>84</v>
      </c>
      <c r="R38" s="310" t="str">
        <f t="shared" si="11"/>
        <v>2</v>
      </c>
      <c r="S38" s="314">
        <f t="shared" si="12"/>
        <v>87.857142857142861</v>
      </c>
      <c r="T38" s="310" t="str">
        <f t="shared" si="13"/>
        <v>1</v>
      </c>
      <c r="U38" s="304">
        <f t="shared" si="14"/>
        <v>90</v>
      </c>
      <c r="V38" s="305" t="str">
        <f t="shared" si="15"/>
        <v>1</v>
      </c>
      <c r="W38" s="301">
        <v>74</v>
      </c>
      <c r="X38" s="305" t="str">
        <f t="shared" si="16"/>
        <v>2</v>
      </c>
      <c r="Y38" s="312" t="s">
        <v>59</v>
      </c>
    </row>
    <row r="39" spans="1:25" s="270" customFormat="1">
      <c r="A39" s="301">
        <v>19</v>
      </c>
      <c r="B39" s="252" t="s">
        <v>192</v>
      </c>
      <c r="C39" s="209">
        <v>18</v>
      </c>
      <c r="D39" s="155">
        <f t="shared" si="1"/>
        <v>90</v>
      </c>
      <c r="E39" s="156" t="str">
        <f t="shared" si="2"/>
        <v>1</v>
      </c>
      <c r="F39" s="302">
        <v>20</v>
      </c>
      <c r="G39" s="303">
        <f t="shared" si="3"/>
        <v>100</v>
      </c>
      <c r="H39" s="156" t="str">
        <f t="shared" si="4"/>
        <v>1</v>
      </c>
      <c r="I39" s="304">
        <f t="shared" si="5"/>
        <v>96.666666666666671</v>
      </c>
      <c r="J39" s="305" t="str">
        <f t="shared" si="6"/>
        <v>1</v>
      </c>
      <c r="K39" s="303">
        <v>38</v>
      </c>
      <c r="L39" s="303">
        <f t="shared" si="7"/>
        <v>95</v>
      </c>
      <c r="M39" s="306" t="str">
        <f t="shared" si="8"/>
        <v>1</v>
      </c>
      <c r="N39" s="307">
        <v>9</v>
      </c>
      <c r="O39" s="308">
        <v>36</v>
      </c>
      <c r="P39" s="157">
        <f t="shared" si="9"/>
        <v>45</v>
      </c>
      <c r="Q39" s="309">
        <f t="shared" si="10"/>
        <v>90</v>
      </c>
      <c r="R39" s="310" t="str">
        <f t="shared" si="11"/>
        <v>1</v>
      </c>
      <c r="S39" s="314">
        <f t="shared" si="12"/>
        <v>91.428571428571431</v>
      </c>
      <c r="T39" s="310" t="str">
        <f t="shared" si="13"/>
        <v>1</v>
      </c>
      <c r="U39" s="304">
        <f t="shared" si="14"/>
        <v>93</v>
      </c>
      <c r="V39" s="305" t="str">
        <f t="shared" si="15"/>
        <v>1</v>
      </c>
      <c r="W39" s="301">
        <v>71</v>
      </c>
      <c r="X39" s="305" t="str">
        <f t="shared" si="16"/>
        <v>2</v>
      </c>
      <c r="Y39" s="312" t="s">
        <v>59</v>
      </c>
    </row>
    <row r="40" spans="1:25">
      <c r="A40" s="301">
        <v>20</v>
      </c>
      <c r="B40" s="252" t="s">
        <v>193</v>
      </c>
      <c r="C40" s="209">
        <v>11</v>
      </c>
      <c r="D40" s="155">
        <f t="shared" si="1"/>
        <v>55.000000000000007</v>
      </c>
      <c r="E40" s="156" t="str">
        <f t="shared" si="2"/>
        <v>3</v>
      </c>
      <c r="F40" s="302">
        <v>17</v>
      </c>
      <c r="G40" s="303">
        <f t="shared" si="3"/>
        <v>85</v>
      </c>
      <c r="H40" s="156" t="str">
        <f t="shared" si="4"/>
        <v>1</v>
      </c>
      <c r="I40" s="304">
        <f t="shared" si="5"/>
        <v>75</v>
      </c>
      <c r="J40" s="305" t="str">
        <f t="shared" si="6"/>
        <v>2</v>
      </c>
      <c r="K40" s="303">
        <v>31</v>
      </c>
      <c r="L40" s="303">
        <f t="shared" si="7"/>
        <v>77.5</v>
      </c>
      <c r="M40" s="306" t="str">
        <f t="shared" si="8"/>
        <v>2</v>
      </c>
      <c r="N40" s="307">
        <v>5</v>
      </c>
      <c r="O40" s="308">
        <v>25</v>
      </c>
      <c r="P40" s="157">
        <f t="shared" si="9"/>
        <v>30</v>
      </c>
      <c r="Q40" s="309">
        <f t="shared" si="10"/>
        <v>60</v>
      </c>
      <c r="R40" s="310" t="str">
        <f t="shared" si="11"/>
        <v>3</v>
      </c>
      <c r="S40" s="314">
        <f t="shared" si="12"/>
        <v>65</v>
      </c>
      <c r="T40" s="310" t="str">
        <f t="shared" si="13"/>
        <v>3</v>
      </c>
      <c r="U40" s="304">
        <f t="shared" si="14"/>
        <v>68</v>
      </c>
      <c r="V40" s="305" t="str">
        <f t="shared" si="15"/>
        <v>3</v>
      </c>
      <c r="W40" s="301">
        <v>53</v>
      </c>
      <c r="X40" s="305" t="str">
        <f t="shared" si="16"/>
        <v>3</v>
      </c>
      <c r="Y40" s="312" t="s">
        <v>60</v>
      </c>
    </row>
    <row r="41" spans="1:25">
      <c r="A41" s="301">
        <v>21</v>
      </c>
      <c r="B41" s="252" t="s">
        <v>194</v>
      </c>
      <c r="C41" s="209">
        <v>5</v>
      </c>
      <c r="D41" s="155">
        <f t="shared" si="1"/>
        <v>25</v>
      </c>
      <c r="E41" s="156" t="str">
        <f t="shared" si="2"/>
        <v>4</v>
      </c>
      <c r="F41" s="302">
        <v>11</v>
      </c>
      <c r="G41" s="303">
        <f t="shared" si="3"/>
        <v>55.000000000000007</v>
      </c>
      <c r="H41" s="156" t="str">
        <f t="shared" si="4"/>
        <v>3</v>
      </c>
      <c r="I41" s="304">
        <f t="shared" si="5"/>
        <v>45</v>
      </c>
      <c r="J41" s="305" t="str">
        <f t="shared" si="6"/>
        <v>4</v>
      </c>
      <c r="K41" s="303">
        <v>19</v>
      </c>
      <c r="L41" s="303">
        <f t="shared" si="7"/>
        <v>47.5</v>
      </c>
      <c r="M41" s="306" t="str">
        <f t="shared" si="8"/>
        <v>4</v>
      </c>
      <c r="N41" s="307">
        <v>3</v>
      </c>
      <c r="O41" s="308">
        <v>6</v>
      </c>
      <c r="P41" s="157">
        <f t="shared" si="9"/>
        <v>9</v>
      </c>
      <c r="Q41" s="309">
        <f t="shared" si="10"/>
        <v>18</v>
      </c>
      <c r="R41" s="310" t="str">
        <f t="shared" si="11"/>
        <v>4</v>
      </c>
      <c r="S41" s="314">
        <f t="shared" si="12"/>
        <v>26.428571428571431</v>
      </c>
      <c r="T41" s="310" t="str">
        <f t="shared" si="13"/>
        <v>4</v>
      </c>
      <c r="U41" s="304">
        <f t="shared" si="14"/>
        <v>32</v>
      </c>
      <c r="V41" s="305" t="str">
        <f t="shared" si="15"/>
        <v>4</v>
      </c>
      <c r="W41" s="301">
        <v>27</v>
      </c>
      <c r="X41" s="305" t="str">
        <f t="shared" si="16"/>
        <v>4</v>
      </c>
      <c r="Y41" s="312" t="s">
        <v>60</v>
      </c>
    </row>
    <row r="42" spans="1:25">
      <c r="A42" s="301">
        <v>22</v>
      </c>
      <c r="B42" s="252" t="s">
        <v>195</v>
      </c>
      <c r="C42" s="209">
        <v>15</v>
      </c>
      <c r="D42" s="155">
        <f t="shared" si="1"/>
        <v>75</v>
      </c>
      <c r="E42" s="156" t="str">
        <f t="shared" si="2"/>
        <v>2</v>
      </c>
      <c r="F42" s="302">
        <v>19</v>
      </c>
      <c r="G42" s="303">
        <f t="shared" si="3"/>
        <v>95</v>
      </c>
      <c r="H42" s="156" t="str">
        <f t="shared" si="4"/>
        <v>1</v>
      </c>
      <c r="I42" s="304">
        <f t="shared" si="5"/>
        <v>88.333333333333329</v>
      </c>
      <c r="J42" s="305" t="str">
        <f t="shared" si="6"/>
        <v>1</v>
      </c>
      <c r="K42" s="303">
        <v>34</v>
      </c>
      <c r="L42" s="303">
        <f t="shared" si="7"/>
        <v>85</v>
      </c>
      <c r="M42" s="306" t="str">
        <f t="shared" si="8"/>
        <v>1</v>
      </c>
      <c r="N42" s="307">
        <v>5</v>
      </c>
      <c r="O42" s="308">
        <v>31</v>
      </c>
      <c r="P42" s="157">
        <f t="shared" si="9"/>
        <v>36</v>
      </c>
      <c r="Q42" s="309">
        <f t="shared" si="10"/>
        <v>72</v>
      </c>
      <c r="R42" s="310" t="str">
        <f t="shared" si="11"/>
        <v>2</v>
      </c>
      <c r="S42" s="314">
        <f t="shared" si="12"/>
        <v>75.714285714285708</v>
      </c>
      <c r="T42" s="310" t="str">
        <f t="shared" si="13"/>
        <v>2</v>
      </c>
      <c r="U42" s="304">
        <f t="shared" si="14"/>
        <v>79.499999999999986</v>
      </c>
      <c r="V42" s="305" t="str">
        <f t="shared" si="15"/>
        <v>2</v>
      </c>
      <c r="W42" s="301">
        <v>75</v>
      </c>
      <c r="X42" s="305" t="str">
        <f t="shared" si="16"/>
        <v>2</v>
      </c>
      <c r="Y42" s="312" t="s">
        <v>59</v>
      </c>
    </row>
    <row r="43" spans="1:25">
      <c r="A43" s="301">
        <v>23</v>
      </c>
      <c r="B43" s="252" t="s">
        <v>196</v>
      </c>
      <c r="C43" s="209">
        <v>13</v>
      </c>
      <c r="D43" s="155">
        <f t="shared" si="1"/>
        <v>65</v>
      </c>
      <c r="E43" s="156" t="str">
        <f t="shared" si="2"/>
        <v>3</v>
      </c>
      <c r="F43" s="302">
        <v>17</v>
      </c>
      <c r="G43" s="303">
        <f t="shared" si="3"/>
        <v>85</v>
      </c>
      <c r="H43" s="156" t="str">
        <f t="shared" si="4"/>
        <v>1</v>
      </c>
      <c r="I43" s="304">
        <f t="shared" si="5"/>
        <v>78.333333333333329</v>
      </c>
      <c r="J43" s="305" t="str">
        <f t="shared" si="6"/>
        <v>2</v>
      </c>
      <c r="K43" s="303">
        <v>37</v>
      </c>
      <c r="L43" s="303">
        <f t="shared" si="7"/>
        <v>92.5</v>
      </c>
      <c r="M43" s="306" t="str">
        <f t="shared" si="8"/>
        <v>1</v>
      </c>
      <c r="N43" s="307">
        <v>6</v>
      </c>
      <c r="O43" s="308">
        <v>28</v>
      </c>
      <c r="P43" s="157">
        <f t="shared" si="9"/>
        <v>34</v>
      </c>
      <c r="Q43" s="309">
        <f t="shared" si="10"/>
        <v>68</v>
      </c>
      <c r="R43" s="310" t="str">
        <f t="shared" si="11"/>
        <v>3</v>
      </c>
      <c r="S43" s="314">
        <f t="shared" si="12"/>
        <v>75</v>
      </c>
      <c r="T43" s="310" t="str">
        <f t="shared" si="13"/>
        <v>2</v>
      </c>
      <c r="U43" s="304">
        <f t="shared" si="14"/>
        <v>76</v>
      </c>
      <c r="V43" s="305" t="str">
        <f t="shared" si="15"/>
        <v>2</v>
      </c>
      <c r="W43" s="301">
        <v>63</v>
      </c>
      <c r="X43" s="305" t="str">
        <f t="shared" si="16"/>
        <v>3</v>
      </c>
      <c r="Y43" s="312" t="s">
        <v>60</v>
      </c>
    </row>
    <row r="44" spans="1:25">
      <c r="A44" s="301">
        <v>24</v>
      </c>
      <c r="B44" s="252" t="s">
        <v>197</v>
      </c>
      <c r="C44" s="209">
        <v>20</v>
      </c>
      <c r="D44" s="155">
        <f t="shared" si="1"/>
        <v>100</v>
      </c>
      <c r="E44" s="156" t="str">
        <f t="shared" si="2"/>
        <v>1</v>
      </c>
      <c r="F44" s="302">
        <v>19</v>
      </c>
      <c r="G44" s="303">
        <f t="shared" si="3"/>
        <v>95</v>
      </c>
      <c r="H44" s="156" t="str">
        <f t="shared" si="4"/>
        <v>1</v>
      </c>
      <c r="I44" s="304">
        <f t="shared" si="5"/>
        <v>96.666666666666671</v>
      </c>
      <c r="J44" s="305" t="str">
        <f t="shared" si="6"/>
        <v>1</v>
      </c>
      <c r="K44" s="303">
        <v>39</v>
      </c>
      <c r="L44" s="303">
        <f t="shared" si="7"/>
        <v>97.5</v>
      </c>
      <c r="M44" s="306" t="str">
        <f t="shared" si="8"/>
        <v>1</v>
      </c>
      <c r="N44" s="307">
        <v>10</v>
      </c>
      <c r="O44" s="308">
        <v>40</v>
      </c>
      <c r="P44" s="157">
        <f t="shared" si="9"/>
        <v>50</v>
      </c>
      <c r="Q44" s="309">
        <f t="shared" si="10"/>
        <v>100</v>
      </c>
      <c r="R44" s="310" t="str">
        <f t="shared" si="11"/>
        <v>1</v>
      </c>
      <c r="S44" s="314">
        <f t="shared" si="12"/>
        <v>99.285714285714292</v>
      </c>
      <c r="T44" s="310" t="str">
        <f t="shared" si="13"/>
        <v>1</v>
      </c>
      <c r="U44" s="304">
        <f t="shared" si="14"/>
        <v>98.5</v>
      </c>
      <c r="V44" s="305" t="str">
        <f t="shared" si="15"/>
        <v>1</v>
      </c>
      <c r="W44" s="301">
        <v>92</v>
      </c>
      <c r="X44" s="305" t="str">
        <f t="shared" si="16"/>
        <v>1</v>
      </c>
      <c r="Y44" s="312" t="s">
        <v>59</v>
      </c>
    </row>
    <row r="45" spans="1:25">
      <c r="A45" s="301">
        <v>25</v>
      </c>
      <c r="B45" s="252" t="s">
        <v>198</v>
      </c>
      <c r="C45" s="209">
        <v>14</v>
      </c>
      <c r="D45" s="155">
        <f t="shared" si="1"/>
        <v>70</v>
      </c>
      <c r="E45" s="156" t="str">
        <f t="shared" si="2"/>
        <v>2</v>
      </c>
      <c r="F45" s="302">
        <v>17</v>
      </c>
      <c r="G45" s="303">
        <f t="shared" si="3"/>
        <v>85</v>
      </c>
      <c r="H45" s="156" t="str">
        <f t="shared" si="4"/>
        <v>1</v>
      </c>
      <c r="I45" s="304">
        <f t="shared" si="5"/>
        <v>80</v>
      </c>
      <c r="J45" s="305" t="str">
        <f t="shared" si="6"/>
        <v>2</v>
      </c>
      <c r="K45" s="303">
        <v>34</v>
      </c>
      <c r="L45" s="303">
        <f t="shared" si="7"/>
        <v>85</v>
      </c>
      <c r="M45" s="306" t="str">
        <f t="shared" si="8"/>
        <v>1</v>
      </c>
      <c r="N45" s="307">
        <v>3</v>
      </c>
      <c r="O45" s="308">
        <v>32</v>
      </c>
      <c r="P45" s="157">
        <f t="shared" si="9"/>
        <v>35</v>
      </c>
      <c r="Q45" s="309">
        <f t="shared" si="10"/>
        <v>70</v>
      </c>
      <c r="R45" s="310" t="str">
        <f t="shared" si="11"/>
        <v>2</v>
      </c>
      <c r="S45" s="314">
        <f t="shared" si="12"/>
        <v>74.285714285714292</v>
      </c>
      <c r="T45" s="310" t="str">
        <f t="shared" si="13"/>
        <v>2</v>
      </c>
      <c r="U45" s="304">
        <f t="shared" si="14"/>
        <v>76</v>
      </c>
      <c r="V45" s="305" t="str">
        <f t="shared" si="15"/>
        <v>2</v>
      </c>
      <c r="W45" s="301">
        <v>63</v>
      </c>
      <c r="X45" s="305" t="str">
        <f t="shared" si="16"/>
        <v>3</v>
      </c>
      <c r="Y45" s="312" t="s">
        <v>60</v>
      </c>
    </row>
    <row r="46" spans="1:25" s="270" customFormat="1">
      <c r="A46" s="301">
        <v>26</v>
      </c>
      <c r="B46" s="252" t="s">
        <v>199</v>
      </c>
      <c r="C46" s="209">
        <v>19</v>
      </c>
      <c r="D46" s="155">
        <f t="shared" si="1"/>
        <v>95</v>
      </c>
      <c r="E46" s="156" t="str">
        <f t="shared" si="2"/>
        <v>1</v>
      </c>
      <c r="F46" s="302">
        <v>19</v>
      </c>
      <c r="G46" s="303">
        <f t="shared" si="3"/>
        <v>95</v>
      </c>
      <c r="H46" s="156" t="str">
        <f t="shared" si="4"/>
        <v>1</v>
      </c>
      <c r="I46" s="304">
        <f t="shared" si="5"/>
        <v>95</v>
      </c>
      <c r="J46" s="305" t="str">
        <f t="shared" si="6"/>
        <v>1</v>
      </c>
      <c r="K46" s="303">
        <v>40</v>
      </c>
      <c r="L46" s="303">
        <f t="shared" si="7"/>
        <v>100</v>
      </c>
      <c r="M46" s="306" t="str">
        <f t="shared" si="8"/>
        <v>1</v>
      </c>
      <c r="N46" s="307">
        <v>9</v>
      </c>
      <c r="O46" s="308">
        <v>39</v>
      </c>
      <c r="P46" s="157">
        <f t="shared" si="9"/>
        <v>48</v>
      </c>
      <c r="Q46" s="309">
        <f t="shared" si="10"/>
        <v>96</v>
      </c>
      <c r="R46" s="310" t="str">
        <f t="shared" si="11"/>
        <v>1</v>
      </c>
      <c r="S46" s="314">
        <f t="shared" si="12"/>
        <v>97.142857142857139</v>
      </c>
      <c r="T46" s="310" t="str">
        <f t="shared" si="13"/>
        <v>1</v>
      </c>
      <c r="U46" s="304">
        <f t="shared" si="14"/>
        <v>96.499999999999986</v>
      </c>
      <c r="V46" s="305" t="str">
        <f t="shared" si="15"/>
        <v>1</v>
      </c>
      <c r="W46" s="301">
        <v>92</v>
      </c>
      <c r="X46" s="305" t="str">
        <f t="shared" si="16"/>
        <v>1</v>
      </c>
      <c r="Y46" s="312" t="s">
        <v>59</v>
      </c>
    </row>
    <row r="47" spans="1:25">
      <c r="A47" s="301">
        <v>27</v>
      </c>
      <c r="B47" s="252" t="s">
        <v>200</v>
      </c>
      <c r="C47" s="209">
        <v>18</v>
      </c>
      <c r="D47" s="155">
        <f t="shared" si="1"/>
        <v>90</v>
      </c>
      <c r="E47" s="156" t="str">
        <f t="shared" si="2"/>
        <v>1</v>
      </c>
      <c r="F47" s="302">
        <v>17</v>
      </c>
      <c r="G47" s="303">
        <f t="shared" si="3"/>
        <v>85</v>
      </c>
      <c r="H47" s="156" t="str">
        <f t="shared" si="4"/>
        <v>1</v>
      </c>
      <c r="I47" s="304">
        <f t="shared" si="5"/>
        <v>86.666666666666671</v>
      </c>
      <c r="J47" s="305" t="str">
        <f t="shared" si="6"/>
        <v>1</v>
      </c>
      <c r="K47" s="303">
        <v>29</v>
      </c>
      <c r="L47" s="303">
        <f t="shared" si="7"/>
        <v>72.5</v>
      </c>
      <c r="M47" s="306" t="str">
        <f t="shared" si="8"/>
        <v>2</v>
      </c>
      <c r="N47" s="307">
        <v>6</v>
      </c>
      <c r="O47" s="308">
        <v>27</v>
      </c>
      <c r="P47" s="157">
        <f t="shared" si="9"/>
        <v>33</v>
      </c>
      <c r="Q47" s="309">
        <f t="shared" si="10"/>
        <v>66</v>
      </c>
      <c r="R47" s="310" t="str">
        <f t="shared" si="11"/>
        <v>3</v>
      </c>
      <c r="S47" s="314">
        <f t="shared" si="12"/>
        <v>67.857142857142861</v>
      </c>
      <c r="T47" s="310" t="str">
        <f t="shared" si="13"/>
        <v>3</v>
      </c>
      <c r="U47" s="304">
        <f t="shared" si="14"/>
        <v>73.5</v>
      </c>
      <c r="V47" s="305" t="str">
        <f t="shared" si="15"/>
        <v>2</v>
      </c>
      <c r="W47" s="301">
        <v>65</v>
      </c>
      <c r="X47" s="305" t="str">
        <f t="shared" si="16"/>
        <v>3</v>
      </c>
      <c r="Y47" s="312" t="s">
        <v>60</v>
      </c>
    </row>
    <row r="48" spans="1:25">
      <c r="A48" s="301">
        <v>28</v>
      </c>
      <c r="B48" s="252" t="s">
        <v>201</v>
      </c>
      <c r="C48" s="209">
        <v>20</v>
      </c>
      <c r="D48" s="155">
        <f t="shared" si="1"/>
        <v>100</v>
      </c>
      <c r="E48" s="156" t="str">
        <f t="shared" si="2"/>
        <v>1</v>
      </c>
      <c r="F48" s="302">
        <v>19</v>
      </c>
      <c r="G48" s="303">
        <f t="shared" si="3"/>
        <v>95</v>
      </c>
      <c r="H48" s="156" t="str">
        <f t="shared" si="4"/>
        <v>1</v>
      </c>
      <c r="I48" s="304">
        <f t="shared" si="5"/>
        <v>96.666666666666671</v>
      </c>
      <c r="J48" s="305" t="str">
        <f t="shared" si="6"/>
        <v>1</v>
      </c>
      <c r="K48" s="303">
        <v>40</v>
      </c>
      <c r="L48" s="303">
        <f t="shared" si="7"/>
        <v>100</v>
      </c>
      <c r="M48" s="306" t="str">
        <f t="shared" si="8"/>
        <v>1</v>
      </c>
      <c r="N48" s="307">
        <v>9</v>
      </c>
      <c r="O48" s="308">
        <v>37</v>
      </c>
      <c r="P48" s="157">
        <f t="shared" si="9"/>
        <v>46</v>
      </c>
      <c r="Q48" s="309">
        <f t="shared" si="10"/>
        <v>92</v>
      </c>
      <c r="R48" s="310" t="str">
        <f t="shared" si="11"/>
        <v>1</v>
      </c>
      <c r="S48" s="314">
        <f t="shared" si="12"/>
        <v>94.285714285714278</v>
      </c>
      <c r="T48" s="310" t="str">
        <f t="shared" si="13"/>
        <v>1</v>
      </c>
      <c r="U48" s="304">
        <f t="shared" si="14"/>
        <v>94.999999999999986</v>
      </c>
      <c r="V48" s="305" t="str">
        <f t="shared" si="15"/>
        <v>1</v>
      </c>
      <c r="W48" s="301">
        <v>97</v>
      </c>
      <c r="X48" s="305" t="str">
        <f t="shared" si="16"/>
        <v>1</v>
      </c>
      <c r="Y48" s="312" t="s">
        <v>59</v>
      </c>
    </row>
    <row r="49" spans="1:25" s="270" customFormat="1">
      <c r="A49" s="301">
        <v>29</v>
      </c>
      <c r="B49" s="252" t="s">
        <v>202</v>
      </c>
      <c r="C49" s="209">
        <v>17</v>
      </c>
      <c r="D49" s="155">
        <f t="shared" si="1"/>
        <v>85</v>
      </c>
      <c r="E49" s="156" t="str">
        <f t="shared" si="2"/>
        <v>1</v>
      </c>
      <c r="F49" s="302">
        <v>18</v>
      </c>
      <c r="G49" s="303">
        <f t="shared" si="3"/>
        <v>90</v>
      </c>
      <c r="H49" s="156" t="str">
        <f t="shared" si="4"/>
        <v>1</v>
      </c>
      <c r="I49" s="304">
        <f t="shared" si="5"/>
        <v>88.333333333333329</v>
      </c>
      <c r="J49" s="305" t="str">
        <f t="shared" si="6"/>
        <v>1</v>
      </c>
      <c r="K49" s="303">
        <v>40</v>
      </c>
      <c r="L49" s="303">
        <f t="shared" si="7"/>
        <v>100</v>
      </c>
      <c r="M49" s="306" t="str">
        <f t="shared" si="8"/>
        <v>1</v>
      </c>
      <c r="N49" s="307">
        <v>10</v>
      </c>
      <c r="O49" s="308">
        <v>38</v>
      </c>
      <c r="P49" s="157">
        <f t="shared" si="9"/>
        <v>48</v>
      </c>
      <c r="Q49" s="309">
        <f t="shared" si="10"/>
        <v>96</v>
      </c>
      <c r="R49" s="310" t="str">
        <f t="shared" si="11"/>
        <v>1</v>
      </c>
      <c r="S49" s="314">
        <f t="shared" si="12"/>
        <v>97.142857142857139</v>
      </c>
      <c r="T49" s="310" t="str">
        <f t="shared" si="13"/>
        <v>1</v>
      </c>
      <c r="U49" s="304">
        <f t="shared" si="14"/>
        <v>94.499999999999986</v>
      </c>
      <c r="V49" s="305" t="str">
        <f t="shared" si="15"/>
        <v>1</v>
      </c>
      <c r="W49" s="301">
        <v>91</v>
      </c>
      <c r="X49" s="305" t="str">
        <f t="shared" si="16"/>
        <v>1</v>
      </c>
      <c r="Y49" s="312" t="s">
        <v>59</v>
      </c>
    </row>
    <row r="50" spans="1:25" s="270" customFormat="1">
      <c r="A50" s="301">
        <v>30</v>
      </c>
      <c r="B50" s="252" t="s">
        <v>203</v>
      </c>
      <c r="C50" s="209">
        <v>20</v>
      </c>
      <c r="D50" s="155">
        <f t="shared" si="1"/>
        <v>100</v>
      </c>
      <c r="E50" s="156" t="str">
        <f t="shared" si="2"/>
        <v>1</v>
      </c>
      <c r="F50" s="302">
        <v>20</v>
      </c>
      <c r="G50" s="303">
        <f t="shared" si="3"/>
        <v>100</v>
      </c>
      <c r="H50" s="156" t="str">
        <f t="shared" si="4"/>
        <v>1</v>
      </c>
      <c r="I50" s="304">
        <f t="shared" si="5"/>
        <v>100</v>
      </c>
      <c r="J50" s="305" t="str">
        <f t="shared" si="6"/>
        <v>1</v>
      </c>
      <c r="K50" s="303">
        <v>40</v>
      </c>
      <c r="L50" s="303">
        <f t="shared" si="7"/>
        <v>100</v>
      </c>
      <c r="M50" s="306" t="str">
        <f t="shared" si="8"/>
        <v>1</v>
      </c>
      <c r="N50" s="307">
        <v>10</v>
      </c>
      <c r="O50" s="308">
        <v>37</v>
      </c>
      <c r="P50" s="157">
        <f t="shared" si="9"/>
        <v>47</v>
      </c>
      <c r="Q50" s="309">
        <f t="shared" si="10"/>
        <v>94</v>
      </c>
      <c r="R50" s="310" t="str">
        <f t="shared" si="11"/>
        <v>1</v>
      </c>
      <c r="S50" s="314">
        <f t="shared" si="12"/>
        <v>95.714285714285722</v>
      </c>
      <c r="T50" s="310" t="str">
        <f t="shared" si="13"/>
        <v>1</v>
      </c>
      <c r="U50" s="304">
        <f t="shared" si="14"/>
        <v>97</v>
      </c>
      <c r="V50" s="305" t="str">
        <f t="shared" si="15"/>
        <v>1</v>
      </c>
      <c r="W50" s="301">
        <v>92</v>
      </c>
      <c r="X50" s="305" t="str">
        <f t="shared" si="16"/>
        <v>1</v>
      </c>
      <c r="Y50" s="312" t="s">
        <v>59</v>
      </c>
    </row>
    <row r="51" spans="1:25">
      <c r="A51" s="301">
        <v>31</v>
      </c>
      <c r="B51" s="252" t="s">
        <v>204</v>
      </c>
      <c r="C51" s="209">
        <v>17</v>
      </c>
      <c r="D51" s="155">
        <f t="shared" si="1"/>
        <v>85</v>
      </c>
      <c r="E51" s="156" t="str">
        <f t="shared" si="2"/>
        <v>1</v>
      </c>
      <c r="F51" s="302">
        <v>19</v>
      </c>
      <c r="G51" s="303">
        <f t="shared" si="3"/>
        <v>95</v>
      </c>
      <c r="H51" s="156" t="str">
        <f t="shared" si="4"/>
        <v>1</v>
      </c>
      <c r="I51" s="304">
        <f t="shared" si="5"/>
        <v>91.666666666666657</v>
      </c>
      <c r="J51" s="305" t="str">
        <f t="shared" si="6"/>
        <v>1</v>
      </c>
      <c r="K51" s="303">
        <v>37</v>
      </c>
      <c r="L51" s="303">
        <f t="shared" si="7"/>
        <v>92.5</v>
      </c>
      <c r="M51" s="306" t="str">
        <f t="shared" si="8"/>
        <v>1</v>
      </c>
      <c r="N51" s="307">
        <v>7</v>
      </c>
      <c r="O51" s="308">
        <v>31</v>
      </c>
      <c r="P51" s="157">
        <f t="shared" si="9"/>
        <v>38</v>
      </c>
      <c r="Q51" s="309">
        <f t="shared" si="10"/>
        <v>76</v>
      </c>
      <c r="R51" s="310" t="str">
        <f t="shared" si="11"/>
        <v>2</v>
      </c>
      <c r="S51" s="314">
        <f t="shared" si="12"/>
        <v>80.714285714285722</v>
      </c>
      <c r="T51" s="310" t="str">
        <f t="shared" si="13"/>
        <v>2</v>
      </c>
      <c r="U51" s="304">
        <f t="shared" si="14"/>
        <v>84</v>
      </c>
      <c r="V51" s="305" t="str">
        <f t="shared" si="15"/>
        <v>2</v>
      </c>
      <c r="W51" s="301">
        <v>84</v>
      </c>
      <c r="X51" s="305" t="str">
        <f t="shared" si="16"/>
        <v>2</v>
      </c>
      <c r="Y51" s="312" t="s">
        <v>59</v>
      </c>
    </row>
    <row r="52" spans="1:25" ht="11.25" customHeight="1">
      <c r="A52" s="313"/>
      <c r="B52" s="83"/>
      <c r="C52" s="313"/>
      <c r="D52" s="155"/>
      <c r="E52" s="156"/>
      <c r="F52" s="313"/>
      <c r="G52" s="303"/>
      <c r="H52" s="156"/>
      <c r="I52" s="304"/>
      <c r="J52" s="305"/>
      <c r="K52" s="13"/>
      <c r="L52" s="303"/>
      <c r="M52" s="306"/>
      <c r="N52" s="13"/>
      <c r="O52" s="13"/>
      <c r="P52" s="157"/>
      <c r="Q52" s="309"/>
      <c r="R52" s="310"/>
      <c r="S52" s="314"/>
      <c r="T52" s="310"/>
      <c r="U52" s="304"/>
      <c r="V52" s="305"/>
      <c r="W52" s="13"/>
      <c r="X52" s="305"/>
      <c r="Y52" s="312"/>
    </row>
    <row r="53" spans="1:25">
      <c r="A53" s="3"/>
      <c r="W53" s="13"/>
      <c r="X53" s="13"/>
    </row>
  </sheetData>
  <protectedRanges>
    <protectedRange sqref="B21:B51" name="Range4_1_2"/>
  </protectedRanges>
  <mergeCells count="19">
    <mergeCell ref="S4:T4"/>
    <mergeCell ref="I4:J4"/>
    <mergeCell ref="V6:V8"/>
    <mergeCell ref="J6:J8"/>
    <mergeCell ref="M6:M8"/>
    <mergeCell ref="R6:R8"/>
    <mergeCell ref="A1:X1"/>
    <mergeCell ref="A2:X2"/>
    <mergeCell ref="A5:A18"/>
    <mergeCell ref="U4:V4"/>
    <mergeCell ref="N9:O16"/>
    <mergeCell ref="C4:E4"/>
    <mergeCell ref="W4:X4"/>
    <mergeCell ref="X6:X8"/>
    <mergeCell ref="N4:R4"/>
    <mergeCell ref="F4:H4"/>
    <mergeCell ref="K4:M4"/>
    <mergeCell ref="E6:E8"/>
    <mergeCell ref="H6:H8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68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7409" r:id="rId4">
          <objectPr defaultSize="0" autoPict="0" r:id="rId5">
            <anchor moveWithCells="1" siz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9525</xdr:colOff>
                <xdr:row>1</xdr:row>
                <xdr:rowOff>95250</xdr:rowOff>
              </to>
            </anchor>
          </objectPr>
        </oleObject>
      </mc:Choice>
      <mc:Fallback>
        <oleObject progId="Word.Picture.8" shapeId="17409" r:id="rId4"/>
      </mc:Fallback>
    </mc:AlternateContent>
    <mc:AlternateContent xmlns:mc="http://schemas.openxmlformats.org/markup-compatibility/2006">
      <mc:Choice Requires="x14">
        <oleObject progId="Word.Picture.8" shapeId="17410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361950</xdr:colOff>
                <xdr:row>1</xdr:row>
                <xdr:rowOff>95250</xdr:rowOff>
              </to>
            </anchor>
          </objectPr>
        </oleObject>
      </mc:Choice>
      <mc:Fallback>
        <oleObject progId="Word.Picture.8" shapeId="17410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Y52"/>
  <sheetViews>
    <sheetView topLeftCell="B31" zoomScale="110" zoomScaleNormal="110" workbookViewId="0">
      <selection activeCell="N25" sqref="N25"/>
    </sheetView>
  </sheetViews>
  <sheetFormatPr defaultColWidth="11.42578125" defaultRowHeight="15.75"/>
  <cols>
    <col min="1" max="1" width="5.42578125" style="1" customWidth="1"/>
    <col min="2" max="2" width="33.5703125" style="1" customWidth="1"/>
    <col min="3" max="5" width="6.7109375" style="3" customWidth="1"/>
    <col min="6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teachers!B5</f>
        <v>TEACHER: MS KANAGHES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9" t="s">
        <v>9</v>
      </c>
      <c r="B5" s="161" t="str">
        <f>teachers!A5</f>
        <v>2 DILIGENCE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400"/>
      <c r="B6" s="162" t="s">
        <v>11</v>
      </c>
      <c r="C6" s="158">
        <f>AVERAGE(C21:C52)</f>
        <v>15.655172413793103</v>
      </c>
      <c r="D6" s="11">
        <f>AVERAGE(D21:D52)</f>
        <v>78.275862068965523</v>
      </c>
      <c r="E6" s="378"/>
      <c r="F6" s="137">
        <f>AVERAGE(F21:F52)</f>
        <v>17.137931034482758</v>
      </c>
      <c r="G6" s="11">
        <f>AVERAGE(G21:G52)</f>
        <v>85.689655172413794</v>
      </c>
      <c r="H6" s="378"/>
      <c r="I6" s="11">
        <f>AVERAGE(I21:I52)</f>
        <v>83.218390804597689</v>
      </c>
      <c r="J6" s="378"/>
      <c r="K6" s="137">
        <f>AVERAGE(K21:K52)</f>
        <v>33.655172413793103</v>
      </c>
      <c r="L6" s="11">
        <f>AVERAGE(L21:L52)</f>
        <v>84.137931034482762</v>
      </c>
      <c r="M6" s="378"/>
      <c r="N6" s="217">
        <f>AVERAGE(N21:N52)</f>
        <v>7.5172413793103452</v>
      </c>
      <c r="O6" s="217">
        <f>AVERAGE(O21:O52)</f>
        <v>31.275862068965516</v>
      </c>
      <c r="P6" s="217">
        <f>AVERAGE(P21:P52)</f>
        <v>38.793103448275865</v>
      </c>
      <c r="Q6" s="217">
        <f>AVERAGE(Q21:Q52)</f>
        <v>77.58620689655173</v>
      </c>
      <c r="R6" s="378"/>
      <c r="S6" s="215">
        <f>AVERAGE(S21:S52)</f>
        <v>79.458128078817722</v>
      </c>
      <c r="T6" s="215"/>
      <c r="U6" s="11">
        <f>AVERAGE(U21:U52)</f>
        <v>80.58620689655173</v>
      </c>
      <c r="V6" s="378"/>
      <c r="W6" s="11">
        <f>AVERAGE(W21:W52)</f>
        <v>71.862068965517238</v>
      </c>
      <c r="X6" s="378"/>
    </row>
    <row r="7" spans="1:24" s="13" customFormat="1">
      <c r="A7" s="400"/>
      <c r="B7" s="163" t="s">
        <v>12</v>
      </c>
      <c r="C7" s="159">
        <f>MEDIAN(C21:C52)</f>
        <v>17</v>
      </c>
      <c r="D7" s="14">
        <f>MEDIAN(D21:D52)</f>
        <v>85</v>
      </c>
      <c r="E7" s="379"/>
      <c r="F7" s="138">
        <f>MEDIAN(F21:F52)</f>
        <v>19</v>
      </c>
      <c r="G7" s="14">
        <f>MEDIAN(G21:G52)</f>
        <v>95</v>
      </c>
      <c r="H7" s="379"/>
      <c r="I7" s="14">
        <f>MEDIAN(I21:I52)</f>
        <v>91.666666666666657</v>
      </c>
      <c r="J7" s="379"/>
      <c r="K7" s="138">
        <f>MEDIAN(K21:K52)</f>
        <v>37</v>
      </c>
      <c r="L7" s="14">
        <f>MEDIAN(L21:L52)</f>
        <v>92.5</v>
      </c>
      <c r="M7" s="379"/>
      <c r="N7" s="14">
        <f>MEDIAN(N21:N52)</f>
        <v>8</v>
      </c>
      <c r="O7" s="14">
        <f>MEDIAN(O21:O52)</f>
        <v>33</v>
      </c>
      <c r="P7" s="14">
        <f>MEDIAN(P21:P52)</f>
        <v>42</v>
      </c>
      <c r="Q7" s="14">
        <f>MEDIAN(Q21:Q52)</f>
        <v>84</v>
      </c>
      <c r="R7" s="379"/>
      <c r="S7" s="138">
        <f>MEDIAN(S21:S52)</f>
        <v>87.857142857142861</v>
      </c>
      <c r="T7" s="215"/>
      <c r="U7" s="14">
        <f>MEDIAN(U21:U52)</f>
        <v>89.499999999999986</v>
      </c>
      <c r="V7" s="379"/>
      <c r="W7" s="14">
        <f>MEDIAN(W21:W52)</f>
        <v>74</v>
      </c>
      <c r="X7" s="379"/>
    </row>
    <row r="8" spans="1:24" s="13" customFormat="1" ht="16.5" thickBot="1">
      <c r="A8" s="400"/>
      <c r="B8" s="164" t="s">
        <v>13</v>
      </c>
      <c r="C8" s="160">
        <f>STDEVPA(C21:C52)</f>
        <v>4.0281411993620111</v>
      </c>
      <c r="D8" s="16">
        <f>STDEVPA(D21:D52)</f>
        <v>20.140705996810055</v>
      </c>
      <c r="E8" s="380"/>
      <c r="F8" s="139">
        <f>STDEVPA(F21:F52)</f>
        <v>3.6551724137931036</v>
      </c>
      <c r="G8" s="16">
        <f>STDEVPA(G21:G52)</f>
        <v>18.275862068965516</v>
      </c>
      <c r="H8" s="380"/>
      <c r="I8" s="16">
        <f>STDEVPA(I21:I52)</f>
        <v>18.040668375039612</v>
      </c>
      <c r="J8" s="380"/>
      <c r="K8" s="139">
        <f>STDEVPA(K21:K52)</f>
        <v>7.2600743896111197</v>
      </c>
      <c r="L8" s="16">
        <f>STDEVPA(L21:L52)</f>
        <v>18.150185974027799</v>
      </c>
      <c r="M8" s="380"/>
      <c r="N8" s="218">
        <f>STDEVPA(N21:N52)</f>
        <v>2.3870439034312803</v>
      </c>
      <c r="O8" s="218">
        <f>STDEVPA(O21:O52)</f>
        <v>7.3854309132289959</v>
      </c>
      <c r="P8" s="218">
        <f>STDEVPA(P21:P52)</f>
        <v>9.5822368360629611</v>
      </c>
      <c r="Q8" s="218">
        <f>STDEVPA(Q21:Q52)</f>
        <v>19.164473672125922</v>
      </c>
      <c r="R8" s="380"/>
      <c r="S8" s="216">
        <f>STDEVPA(S21:S52)</f>
        <v>18.489450719543061</v>
      </c>
      <c r="T8" s="216"/>
      <c r="U8" s="16">
        <f>STDEVPA(U21:U52)</f>
        <v>17.744872482085313</v>
      </c>
      <c r="V8" s="380"/>
      <c r="W8" s="16">
        <f>STDEVPA(W21:W52)</f>
        <v>21.018422359397061</v>
      </c>
      <c r="X8" s="380"/>
    </row>
    <row r="9" spans="1:24" s="13" customFormat="1">
      <c r="A9" s="400"/>
      <c r="B9" s="162" t="s">
        <v>21</v>
      </c>
      <c r="C9" s="225"/>
      <c r="D9" s="149">
        <f>COUNTIF(E21:E52,"1")</f>
        <v>16</v>
      </c>
      <c r="E9" s="17">
        <f>D9/D13*100</f>
        <v>55.172413793103445</v>
      </c>
      <c r="F9" s="225"/>
      <c r="G9" s="149">
        <f>COUNTIF(H21:H52,"1")</f>
        <v>20</v>
      </c>
      <c r="H9" s="17">
        <f>G9/G13*100</f>
        <v>68.965517241379317</v>
      </c>
      <c r="I9" s="149">
        <f>COUNTIF(J21:J52,"1")</f>
        <v>20</v>
      </c>
      <c r="J9" s="17">
        <f>I9/I13*100</f>
        <v>68.965517241379317</v>
      </c>
      <c r="K9" s="225"/>
      <c r="L9" s="149">
        <f>COUNTIF(M21:M52,"1")</f>
        <v>19</v>
      </c>
      <c r="M9" s="17">
        <f>L9/L13*100</f>
        <v>65.517241379310349</v>
      </c>
      <c r="N9" s="393"/>
      <c r="O9" s="394"/>
      <c r="P9" s="149"/>
      <c r="Q9" s="149">
        <f>COUNTIF(R21:R52,"1")</f>
        <v>14</v>
      </c>
      <c r="R9" s="17">
        <f>Q9/Q13*100</f>
        <v>48.275862068965516</v>
      </c>
      <c r="S9" s="17">
        <f>COUNTIF(T21:T52,"1")</f>
        <v>16</v>
      </c>
      <c r="T9" s="17">
        <f>S9/S13*100</f>
        <v>55.172413793103445</v>
      </c>
      <c r="U9" s="149">
        <f>COUNTIF(V21:V52,"1")</f>
        <v>17</v>
      </c>
      <c r="V9" s="17">
        <f>U9/U13*100</f>
        <v>58.620689655172406</v>
      </c>
      <c r="W9" s="149">
        <f>COUNTIF(X21:X52,"1")</f>
        <v>11</v>
      </c>
      <c r="X9" s="17">
        <f>W9/W13*100</f>
        <v>37.931034482758619</v>
      </c>
    </row>
    <row r="10" spans="1:24" s="13" customFormat="1">
      <c r="A10" s="400"/>
      <c r="B10" s="163" t="s">
        <v>22</v>
      </c>
      <c r="C10" s="226"/>
      <c r="D10" s="150">
        <f>COUNTIF(E21:E52,"2")</f>
        <v>5</v>
      </c>
      <c r="E10" s="19">
        <f>D10/D13*100</f>
        <v>17.241379310344829</v>
      </c>
      <c r="F10" s="226"/>
      <c r="G10" s="150">
        <f>COUNTIF(H21:H52,"2")</f>
        <v>4</v>
      </c>
      <c r="H10" s="19">
        <f>G10/G13*100</f>
        <v>13.793103448275861</v>
      </c>
      <c r="I10" s="150">
        <f>COUNTIF(J21:J52,"2")</f>
        <v>3</v>
      </c>
      <c r="J10" s="19">
        <f>I10/I13*100</f>
        <v>10.344827586206897</v>
      </c>
      <c r="K10" s="226"/>
      <c r="L10" s="150">
        <f>COUNTIF(M21:M52,"2")</f>
        <v>5</v>
      </c>
      <c r="M10" s="19">
        <f>L10/L13*100</f>
        <v>17.241379310344829</v>
      </c>
      <c r="N10" s="395"/>
      <c r="O10" s="396"/>
      <c r="P10" s="150"/>
      <c r="Q10" s="150">
        <f>COUNTIF(R21:R52,"2")</f>
        <v>8</v>
      </c>
      <c r="R10" s="19">
        <f>Q10/Q13*100</f>
        <v>27.586206896551722</v>
      </c>
      <c r="S10" s="19">
        <f>COUNTIF(T21:T52,"2")</f>
        <v>6</v>
      </c>
      <c r="T10" s="19">
        <f>S10/S13*100</f>
        <v>20.689655172413794</v>
      </c>
      <c r="U10" s="150">
        <f>COUNTIF(V21:V52,"2")</f>
        <v>5</v>
      </c>
      <c r="V10" s="19">
        <f>U10/U13*100</f>
        <v>17.241379310344829</v>
      </c>
      <c r="W10" s="150">
        <f>COUNTIF(X21:X52,"2")</f>
        <v>6</v>
      </c>
      <c r="X10" s="19">
        <f>W10/W13*100</f>
        <v>20.689655172413794</v>
      </c>
    </row>
    <row r="11" spans="1:24" s="13" customFormat="1">
      <c r="A11" s="400"/>
      <c r="B11" s="163" t="s">
        <v>23</v>
      </c>
      <c r="C11" s="226"/>
      <c r="D11" s="150">
        <f>COUNTIF(E21:E52,"3")</f>
        <v>4</v>
      </c>
      <c r="E11" s="19">
        <f>D11/D13*100</f>
        <v>13.793103448275861</v>
      </c>
      <c r="F11" s="226"/>
      <c r="G11" s="150">
        <f>COUNTIF(H21:H52,"3")</f>
        <v>3</v>
      </c>
      <c r="H11" s="19">
        <f>G11/G13*100</f>
        <v>10.344827586206897</v>
      </c>
      <c r="I11" s="150">
        <f>COUNTIF(J21:J52,"3")</f>
        <v>3</v>
      </c>
      <c r="J11" s="19">
        <f>I11/I13*100</f>
        <v>10.344827586206897</v>
      </c>
      <c r="K11" s="226"/>
      <c r="L11" s="150">
        <f>COUNTIF(M21:M52,"3")</f>
        <v>4</v>
      </c>
      <c r="M11" s="19">
        <f>L11/L13*100</f>
        <v>13.793103448275861</v>
      </c>
      <c r="N11" s="395"/>
      <c r="O11" s="396"/>
      <c r="P11" s="150"/>
      <c r="Q11" s="150">
        <f>COUNTIF(R21:R52,"3")</f>
        <v>3</v>
      </c>
      <c r="R11" s="19">
        <f>Q11/Q13*100</f>
        <v>10.344827586206897</v>
      </c>
      <c r="S11" s="19">
        <f>COUNTIF(T21:T52,"3")</f>
        <v>4</v>
      </c>
      <c r="T11" s="19">
        <f>S11/S13*100</f>
        <v>13.793103448275861</v>
      </c>
      <c r="U11" s="150">
        <f>COUNTIF(V21:V52,"3")</f>
        <v>4</v>
      </c>
      <c r="V11" s="19">
        <f>U11/U13*100</f>
        <v>13.793103448275861</v>
      </c>
      <c r="W11" s="150">
        <f>COUNTIF(X21:X52,"3")</f>
        <v>9</v>
      </c>
      <c r="X11" s="19">
        <f>W11/W13*100</f>
        <v>31.03448275862069</v>
      </c>
    </row>
    <row r="12" spans="1:24" s="13" customFormat="1" ht="16.5" thickBot="1">
      <c r="A12" s="400"/>
      <c r="B12" s="165" t="s">
        <v>24</v>
      </c>
      <c r="C12" s="226"/>
      <c r="D12" s="151">
        <f>COUNTIF(E21:E52,"4")</f>
        <v>4</v>
      </c>
      <c r="E12" s="20">
        <f>D12/D13*100</f>
        <v>13.793103448275861</v>
      </c>
      <c r="F12" s="226"/>
      <c r="G12" s="151">
        <f>COUNTIF(H21:H52,"4")</f>
        <v>2</v>
      </c>
      <c r="H12" s="20">
        <f>G12/G13*100</f>
        <v>6.8965517241379306</v>
      </c>
      <c r="I12" s="151">
        <f>COUNTIF(J21:J52,"4")</f>
        <v>3</v>
      </c>
      <c r="J12" s="20">
        <f>I12/I13*100</f>
        <v>10.344827586206897</v>
      </c>
      <c r="K12" s="226"/>
      <c r="L12" s="151">
        <f>COUNTIF(M21:M52,"4")</f>
        <v>1</v>
      </c>
      <c r="M12" s="20">
        <f>L12/L13*100</f>
        <v>3.4482758620689653</v>
      </c>
      <c r="N12" s="395"/>
      <c r="O12" s="396"/>
      <c r="P12" s="151"/>
      <c r="Q12" s="151">
        <f>COUNTIF(R21:R52,"4")</f>
        <v>4</v>
      </c>
      <c r="R12" s="20">
        <f>Q12/Q13*100</f>
        <v>13.793103448275861</v>
      </c>
      <c r="S12" s="20">
        <f>COUNTIF(T21:T52,"4")</f>
        <v>3</v>
      </c>
      <c r="T12" s="20">
        <f>S12/S13*100</f>
        <v>10.344827586206897</v>
      </c>
      <c r="U12" s="151">
        <f>COUNTIF(V21:V52,"4")</f>
        <v>3</v>
      </c>
      <c r="V12" s="20">
        <f>U12/U13*100</f>
        <v>10.344827586206897</v>
      </c>
      <c r="W12" s="151">
        <f>COUNTIF(X21:X52,"4")</f>
        <v>3</v>
      </c>
      <c r="X12" s="20">
        <f>W12/W13*100</f>
        <v>10.344827586206897</v>
      </c>
    </row>
    <row r="13" spans="1:24" s="13" customFormat="1" ht="16.5" thickBot="1">
      <c r="A13" s="400"/>
      <c r="B13" s="166" t="s">
        <v>14</v>
      </c>
      <c r="C13" s="226"/>
      <c r="D13" s="22">
        <f>SUM(D9:D12)</f>
        <v>29</v>
      </c>
      <c r="E13" s="22">
        <f>SUM(E9:E12)</f>
        <v>99.999999999999986</v>
      </c>
      <c r="F13" s="226"/>
      <c r="G13" s="22">
        <f>SUM(G9:G12)</f>
        <v>29</v>
      </c>
      <c r="H13" s="22">
        <f>SUM(H9:H12)</f>
        <v>100</v>
      </c>
      <c r="I13" s="22">
        <f>SUM(I9:I12)</f>
        <v>29</v>
      </c>
      <c r="J13" s="22">
        <f>SUM(J9:J12)</f>
        <v>100</v>
      </c>
      <c r="K13" s="226"/>
      <c r="L13" s="22">
        <f>SUM(L9:L12)</f>
        <v>29</v>
      </c>
      <c r="M13" s="22">
        <f>SUM(M9:M12)</f>
        <v>100</v>
      </c>
      <c r="N13" s="395"/>
      <c r="O13" s="396"/>
      <c r="P13" s="22"/>
      <c r="Q13" s="22">
        <f t="shared" ref="Q13:X13" si="0">SUM(Q9:Q12)</f>
        <v>29</v>
      </c>
      <c r="R13" s="22">
        <f t="shared" si="0"/>
        <v>99.999999999999986</v>
      </c>
      <c r="S13" s="22">
        <f t="shared" si="0"/>
        <v>29</v>
      </c>
      <c r="T13" s="22">
        <f t="shared" si="0"/>
        <v>100</v>
      </c>
      <c r="U13" s="22">
        <f t="shared" si="0"/>
        <v>29</v>
      </c>
      <c r="V13" s="22">
        <f t="shared" si="0"/>
        <v>100</v>
      </c>
      <c r="W13" s="22">
        <f t="shared" si="0"/>
        <v>29</v>
      </c>
      <c r="X13" s="22">
        <f t="shared" si="0"/>
        <v>100</v>
      </c>
    </row>
    <row r="14" spans="1:24" s="13" customFormat="1">
      <c r="A14" s="400"/>
      <c r="B14" s="162" t="s">
        <v>15</v>
      </c>
      <c r="C14" s="226"/>
      <c r="D14" s="152">
        <f>SUM(D9:D11)</f>
        <v>25</v>
      </c>
      <c r="E14" s="23">
        <f>D14/D13*100</f>
        <v>86.206896551724128</v>
      </c>
      <c r="F14" s="226"/>
      <c r="G14" s="152">
        <f>SUM(G9:G11)</f>
        <v>27</v>
      </c>
      <c r="H14" s="23">
        <f>G14/G13*100</f>
        <v>93.103448275862064</v>
      </c>
      <c r="I14" s="152">
        <f>SUM(I9:I11)</f>
        <v>26</v>
      </c>
      <c r="J14" s="23">
        <f>I14/I13*100</f>
        <v>89.65517241379311</v>
      </c>
      <c r="K14" s="226"/>
      <c r="L14" s="152">
        <f>SUM(L9:L11)</f>
        <v>28</v>
      </c>
      <c r="M14" s="23">
        <f>L14/L13*100</f>
        <v>96.551724137931032</v>
      </c>
      <c r="N14" s="395"/>
      <c r="O14" s="396"/>
      <c r="P14" s="152"/>
      <c r="Q14" s="152">
        <f>SUM(Q9:Q11)</f>
        <v>25</v>
      </c>
      <c r="R14" s="23">
        <f>Q14/Q13*100</f>
        <v>86.206896551724128</v>
      </c>
      <c r="S14" s="23">
        <f>SUM(S9:S11)</f>
        <v>26</v>
      </c>
      <c r="T14" s="23">
        <f>S14/S13*100</f>
        <v>89.65517241379311</v>
      </c>
      <c r="U14" s="152">
        <f>SUM(U9:U11)</f>
        <v>26</v>
      </c>
      <c r="V14" s="23">
        <f>U14/U13*100</f>
        <v>89.65517241379311</v>
      </c>
      <c r="W14" s="152">
        <f>SUM(W9:W11)</f>
        <v>26</v>
      </c>
      <c r="X14" s="23">
        <f>W14/W13*100</f>
        <v>89.65517241379311</v>
      </c>
    </row>
    <row r="15" spans="1:24" s="13" customFormat="1">
      <c r="A15" s="400"/>
      <c r="B15" s="167" t="s">
        <v>16</v>
      </c>
      <c r="C15" s="226"/>
      <c r="D15" s="153">
        <f>D9</f>
        <v>16</v>
      </c>
      <c r="E15" s="24">
        <f>D15/D13*100</f>
        <v>55.172413793103445</v>
      </c>
      <c r="F15" s="226"/>
      <c r="G15" s="153">
        <f>G9</f>
        <v>20</v>
      </c>
      <c r="H15" s="24">
        <f>G15/G13*100</f>
        <v>68.965517241379317</v>
      </c>
      <c r="I15" s="153">
        <f>I9</f>
        <v>20</v>
      </c>
      <c r="J15" s="24">
        <f>I15/I13*100</f>
        <v>68.965517241379317</v>
      </c>
      <c r="K15" s="226"/>
      <c r="L15" s="153">
        <f>L9</f>
        <v>19</v>
      </c>
      <c r="M15" s="24">
        <f>L15/L13*100</f>
        <v>65.517241379310349</v>
      </c>
      <c r="N15" s="395"/>
      <c r="O15" s="396"/>
      <c r="P15" s="153"/>
      <c r="Q15" s="153">
        <f>Q9</f>
        <v>14</v>
      </c>
      <c r="R15" s="24">
        <f>Q15/Q13*100</f>
        <v>48.275862068965516</v>
      </c>
      <c r="S15" s="24">
        <f>S9</f>
        <v>16</v>
      </c>
      <c r="T15" s="24">
        <f>S15/S13*100</f>
        <v>55.172413793103445</v>
      </c>
      <c r="U15" s="153">
        <f>U9</f>
        <v>17</v>
      </c>
      <c r="V15" s="24">
        <f>U15/U13*100</f>
        <v>58.620689655172406</v>
      </c>
      <c r="W15" s="153">
        <f>W9</f>
        <v>11</v>
      </c>
      <c r="X15" s="24">
        <f>W15/W13*100</f>
        <v>37.931034482758619</v>
      </c>
    </row>
    <row r="16" spans="1:24" s="13" customFormat="1" ht="16.5" thickBot="1">
      <c r="A16" s="400"/>
      <c r="B16" s="168" t="s">
        <v>17</v>
      </c>
      <c r="C16" s="227"/>
      <c r="D16" s="154">
        <f>D12</f>
        <v>4</v>
      </c>
      <c r="E16" s="26">
        <f>D16/D13*100</f>
        <v>13.793103448275861</v>
      </c>
      <c r="F16" s="227"/>
      <c r="G16" s="154">
        <f>G12</f>
        <v>2</v>
      </c>
      <c r="H16" s="26">
        <f>G16/G13*100</f>
        <v>6.8965517241379306</v>
      </c>
      <c r="I16" s="154">
        <f>I12</f>
        <v>3</v>
      </c>
      <c r="J16" s="26">
        <f>I16/I13*100</f>
        <v>10.344827586206897</v>
      </c>
      <c r="K16" s="227"/>
      <c r="L16" s="154">
        <f>L12</f>
        <v>1</v>
      </c>
      <c r="M16" s="26">
        <f>L16/L13*100</f>
        <v>3.4482758620689653</v>
      </c>
      <c r="N16" s="397"/>
      <c r="O16" s="398"/>
      <c r="P16" s="154"/>
      <c r="Q16" s="154">
        <f>Q12</f>
        <v>4</v>
      </c>
      <c r="R16" s="26">
        <f>Q16/Q13*100</f>
        <v>13.793103448275861</v>
      </c>
      <c r="S16" s="26">
        <f>S12</f>
        <v>3</v>
      </c>
      <c r="T16" s="26">
        <f>S16/S13*100</f>
        <v>10.344827586206897</v>
      </c>
      <c r="U16" s="154">
        <f>U12</f>
        <v>3</v>
      </c>
      <c r="V16" s="26">
        <f>U16/U13*100</f>
        <v>10.344827586206897</v>
      </c>
      <c r="W16" s="154">
        <f>W12</f>
        <v>3</v>
      </c>
      <c r="X16" s="26">
        <f>W16/W13*100</f>
        <v>10.344827586206897</v>
      </c>
    </row>
    <row r="17" spans="1:25" s="13" customFormat="1">
      <c r="A17" s="400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100</v>
      </c>
      <c r="T17" s="28"/>
      <c r="U17" s="28">
        <f>MAX(U21:U52)</f>
        <v>100</v>
      </c>
      <c r="V17" s="28"/>
      <c r="W17" s="28">
        <f>MAX(W21:W52)</f>
        <v>100</v>
      </c>
      <c r="X17" s="28"/>
    </row>
    <row r="18" spans="1:25" s="13" customFormat="1" ht="16.5" thickBot="1">
      <c r="A18" s="401"/>
      <c r="B18" s="164" t="s">
        <v>19</v>
      </c>
      <c r="C18" s="292">
        <f>MIN(C21:C52)</f>
        <v>7</v>
      </c>
      <c r="D18" s="30"/>
      <c r="E18" s="30"/>
      <c r="F18" s="292">
        <f>MIN(F21:F52)</f>
        <v>8</v>
      </c>
      <c r="G18" s="30"/>
      <c r="H18" s="30"/>
      <c r="I18" s="30">
        <f>MIN(I21:I52)</f>
        <v>40</v>
      </c>
      <c r="J18" s="30"/>
      <c r="K18" s="293">
        <f>MIN(K21:K52)</f>
        <v>12</v>
      </c>
      <c r="L18" s="30"/>
      <c r="M18" s="30"/>
      <c r="N18" s="30">
        <f>MIN(N21:N52)</f>
        <v>2</v>
      </c>
      <c r="O18" s="30">
        <f>MIN(O21:O52)</f>
        <v>12</v>
      </c>
      <c r="P18" s="30">
        <f>MIN(P21:P52)</f>
        <v>14</v>
      </c>
      <c r="Q18" s="30">
        <f>MIN(Q21:Q52)</f>
        <v>28</v>
      </c>
      <c r="R18" s="30"/>
      <c r="S18" s="30">
        <f>MIN(S21:S52)</f>
        <v>28.571428571428569</v>
      </c>
      <c r="T18" s="30"/>
      <c r="U18" s="30">
        <f>MIN(U21:U52)</f>
        <v>34.5</v>
      </c>
      <c r="V18" s="30"/>
      <c r="W18" s="30">
        <f>MIN(W21:W52)</f>
        <v>17</v>
      </c>
      <c r="X18" s="30"/>
    </row>
    <row r="19" spans="1:25" s="13" customFormat="1" ht="16.5" thickBot="1">
      <c r="A19" s="280"/>
      <c r="B19" s="281"/>
      <c r="C19" s="228"/>
      <c r="D19" s="30"/>
      <c r="E19" s="96"/>
      <c r="F19" s="228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5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5">
      <c r="A21" s="301">
        <v>1</v>
      </c>
      <c r="B21" s="252" t="s">
        <v>205</v>
      </c>
      <c r="C21" s="209">
        <v>11</v>
      </c>
      <c r="D21" s="155">
        <f>C21/20*100</f>
        <v>55.000000000000007</v>
      </c>
      <c r="E21" s="156" t="str">
        <f>IF(D21&gt;84.99,"1",IF(D21&gt;69.99,"2",IF(D21&gt;49.99,"3",IF(D21&gt;0,"4"))))</f>
        <v>3</v>
      </c>
      <c r="F21" s="302">
        <v>15</v>
      </c>
      <c r="G21" s="303">
        <f>F21/20*100</f>
        <v>75</v>
      </c>
      <c r="H21" s="156" t="str">
        <f>IF(G21&gt;84.99,"1",IF(G21&gt;69.99,"2",IF(G21&gt;49.99,"3",IF(G21&gt;0,"4"))))</f>
        <v>2</v>
      </c>
      <c r="I21" s="304">
        <f>((C21/2)+F21)/30*100</f>
        <v>68.333333333333329</v>
      </c>
      <c r="J21" s="305" t="str">
        <f>IF(I21&gt;84.99,"1",IF(I21&gt;69.99,"2",IF(I21&gt;49.99,"3",IF(I21&gt;0,"4"))))</f>
        <v>3</v>
      </c>
      <c r="K21" s="303">
        <v>29</v>
      </c>
      <c r="L21" s="303">
        <f>K21/40*100</f>
        <v>72.5</v>
      </c>
      <c r="M21" s="306" t="str">
        <f>IF(L21&gt;84.99,"1",IF(L21&gt;69.99,"2",IF(L21&gt;49.99,"3",IF(L21&gt;0,"4"))))</f>
        <v>2</v>
      </c>
      <c r="N21" s="307">
        <v>6</v>
      </c>
      <c r="O21" s="308">
        <v>28</v>
      </c>
      <c r="P21" s="255">
        <f>N21+O21</f>
        <v>34</v>
      </c>
      <c r="Q21" s="309">
        <f>P21*2</f>
        <v>68</v>
      </c>
      <c r="R21" s="310" t="str">
        <f>IF(Q21&gt;84.99,"1",IF(Q21&gt;69.99,"2",IF(Q21&gt;49.99,"3",IF(Q21&gt;0,"4"))))</f>
        <v>3</v>
      </c>
      <c r="S21" s="314">
        <f>((K21/2)+P21)/70*100</f>
        <v>69.285714285714278</v>
      </c>
      <c r="T21" s="310" t="str">
        <f>IF(S21&gt;84.99,"1",IF(S21&gt;69.99,"2",IF(S21&gt;49.99,"3",IF(S21&gt;0,"4"))))</f>
        <v>3</v>
      </c>
      <c r="U21" s="304">
        <f>(I21*0.3)+(S21*0.7)</f>
        <v>68.999999999999986</v>
      </c>
      <c r="V21" s="305" t="str">
        <f>IF(U21&gt;84.99,"1",IF(U21&gt;69.99,"2",IF(U21&gt;49.99,"3",IF(U21&gt;0,"4"))))</f>
        <v>3</v>
      </c>
      <c r="W21" s="307">
        <v>55</v>
      </c>
      <c r="X21" s="310" t="str">
        <f>IF(W21&gt;84.99,"1",IF(W21&gt;69.99,"2",IF(W21&gt;49.99,"3",IF(W21&gt;0,"4"))))</f>
        <v>3</v>
      </c>
      <c r="Y21" s="312" t="s">
        <v>60</v>
      </c>
    </row>
    <row r="22" spans="1:25">
      <c r="A22" s="301">
        <v>2</v>
      </c>
      <c r="B22" s="252" t="s">
        <v>206</v>
      </c>
      <c r="C22" s="209">
        <v>20</v>
      </c>
      <c r="D22" s="155">
        <f t="shared" ref="D22:D48" si="1">C22/20*100</f>
        <v>100</v>
      </c>
      <c r="E22" s="156" t="str">
        <f t="shared" ref="E22:E48" si="2">IF(D22&gt;84.99,"1",IF(D22&gt;69.99,"2",IF(D22&gt;49.99,"3",IF(D22&gt;0,"4"))))</f>
        <v>1</v>
      </c>
      <c r="F22" s="302">
        <v>20</v>
      </c>
      <c r="G22" s="303">
        <f t="shared" ref="G22:G48" si="3">F22/20*100</f>
        <v>100</v>
      </c>
      <c r="H22" s="156" t="str">
        <f t="shared" ref="H22:H48" si="4">IF(G22&gt;84.99,"1",IF(G22&gt;69.99,"2",IF(G22&gt;49.99,"3",IF(G22&gt;0,"4"))))</f>
        <v>1</v>
      </c>
      <c r="I22" s="304">
        <f t="shared" ref="I22:I48" si="5">((C22/2)+F22)/30*100</f>
        <v>100</v>
      </c>
      <c r="J22" s="305" t="str">
        <f t="shared" ref="J22:J48" si="6">IF(I22&gt;84.99,"1",IF(I22&gt;69.99,"2",IF(I22&gt;49.99,"3",IF(I22&gt;0,"4"))))</f>
        <v>1</v>
      </c>
      <c r="K22" s="303">
        <v>40</v>
      </c>
      <c r="L22" s="303">
        <f t="shared" ref="L22:L48" si="7">K22/40*100</f>
        <v>100</v>
      </c>
      <c r="M22" s="306" t="str">
        <f t="shared" ref="M22:M48" si="8">IF(L22&gt;84.99,"1",IF(L22&gt;69.99,"2",IF(L22&gt;49.99,"3",IF(L22&gt;0,"4"))))</f>
        <v>1</v>
      </c>
      <c r="N22" s="307">
        <v>9</v>
      </c>
      <c r="O22" s="308">
        <v>37</v>
      </c>
      <c r="P22" s="255">
        <f t="shared" ref="P22:P48" si="9">N22+O22</f>
        <v>46</v>
      </c>
      <c r="Q22" s="309">
        <f t="shared" ref="Q22:Q48" si="10">P22*2</f>
        <v>92</v>
      </c>
      <c r="R22" s="310" t="str">
        <f t="shared" ref="R22:R48" si="11">IF(Q22&gt;84.99,"1",IF(Q22&gt;69.99,"2",IF(Q22&gt;49.99,"3",IF(Q22&gt;0,"4"))))</f>
        <v>1</v>
      </c>
      <c r="S22" s="314">
        <f t="shared" ref="S22:S48" si="12">((K22/2)+P22)/70*100</f>
        <v>94.285714285714278</v>
      </c>
      <c r="T22" s="310" t="str">
        <f t="shared" ref="T22:T48" si="13">IF(S22&gt;84.99,"1",IF(S22&gt;69.99,"2",IF(S22&gt;49.99,"3",IF(S22&gt;0,"4"))))</f>
        <v>1</v>
      </c>
      <c r="U22" s="304">
        <f t="shared" ref="U22:U48" si="14">(I22*0.3)+(S22*0.7)</f>
        <v>95.999999999999986</v>
      </c>
      <c r="V22" s="305" t="str">
        <f t="shared" ref="V22:V48" si="15">IF(U22&gt;84.99,"1",IF(U22&gt;69.99,"2",IF(U22&gt;49.99,"3",IF(U22&gt;0,"4"))))</f>
        <v>1</v>
      </c>
      <c r="W22" s="307">
        <v>100</v>
      </c>
      <c r="X22" s="310" t="str">
        <f t="shared" ref="X22:X48" si="16">IF(W22&gt;84.99,"1",IF(W22&gt;69.99,"2",IF(W22&gt;49.99,"3",IF(W22&gt;0,"4"))))</f>
        <v>1</v>
      </c>
      <c r="Y22" s="312" t="s">
        <v>59</v>
      </c>
    </row>
    <row r="23" spans="1:25">
      <c r="A23" s="301">
        <v>3</v>
      </c>
      <c r="B23" s="252" t="s">
        <v>207</v>
      </c>
      <c r="C23" s="209">
        <v>19</v>
      </c>
      <c r="D23" s="155">
        <f t="shared" si="1"/>
        <v>95</v>
      </c>
      <c r="E23" s="156" t="str">
        <f t="shared" si="2"/>
        <v>1</v>
      </c>
      <c r="F23" s="302">
        <v>16</v>
      </c>
      <c r="G23" s="303">
        <f t="shared" si="3"/>
        <v>80</v>
      </c>
      <c r="H23" s="156" t="str">
        <f t="shared" si="4"/>
        <v>2</v>
      </c>
      <c r="I23" s="304">
        <f t="shared" si="5"/>
        <v>85</v>
      </c>
      <c r="J23" s="305" t="str">
        <f t="shared" si="6"/>
        <v>1</v>
      </c>
      <c r="K23" s="303">
        <v>31</v>
      </c>
      <c r="L23" s="303">
        <f t="shared" si="7"/>
        <v>77.5</v>
      </c>
      <c r="M23" s="306" t="str">
        <f t="shared" si="8"/>
        <v>2</v>
      </c>
      <c r="N23" s="307">
        <v>7</v>
      </c>
      <c r="O23" s="308">
        <v>32</v>
      </c>
      <c r="P23" s="255">
        <f t="shared" si="9"/>
        <v>39</v>
      </c>
      <c r="Q23" s="309">
        <f t="shared" si="10"/>
        <v>78</v>
      </c>
      <c r="R23" s="310" t="str">
        <f t="shared" si="11"/>
        <v>2</v>
      </c>
      <c r="S23" s="314">
        <f t="shared" si="12"/>
        <v>77.857142857142861</v>
      </c>
      <c r="T23" s="310" t="str">
        <f t="shared" si="13"/>
        <v>2</v>
      </c>
      <c r="U23" s="304">
        <f t="shared" si="14"/>
        <v>80</v>
      </c>
      <c r="V23" s="305" t="str">
        <f t="shared" si="15"/>
        <v>2</v>
      </c>
      <c r="W23" s="307">
        <v>74</v>
      </c>
      <c r="X23" s="310" t="str">
        <f t="shared" si="16"/>
        <v>2</v>
      </c>
      <c r="Y23" s="312" t="s">
        <v>59</v>
      </c>
    </row>
    <row r="24" spans="1:25">
      <c r="A24" s="301">
        <v>4</v>
      </c>
      <c r="B24" s="252" t="s">
        <v>208</v>
      </c>
      <c r="C24" s="209">
        <v>17</v>
      </c>
      <c r="D24" s="155">
        <f t="shared" si="1"/>
        <v>85</v>
      </c>
      <c r="E24" s="156" t="str">
        <f t="shared" si="2"/>
        <v>1</v>
      </c>
      <c r="F24" s="302">
        <v>18</v>
      </c>
      <c r="G24" s="303">
        <f t="shared" si="3"/>
        <v>90</v>
      </c>
      <c r="H24" s="156" t="str">
        <f t="shared" si="4"/>
        <v>1</v>
      </c>
      <c r="I24" s="304">
        <f t="shared" si="5"/>
        <v>88.333333333333329</v>
      </c>
      <c r="J24" s="305" t="str">
        <f t="shared" si="6"/>
        <v>1</v>
      </c>
      <c r="K24" s="303">
        <v>38</v>
      </c>
      <c r="L24" s="303">
        <f t="shared" si="7"/>
        <v>95</v>
      </c>
      <c r="M24" s="306" t="str">
        <f t="shared" si="8"/>
        <v>1</v>
      </c>
      <c r="N24" s="307">
        <v>9</v>
      </c>
      <c r="O24" s="308">
        <v>35</v>
      </c>
      <c r="P24" s="255">
        <f t="shared" si="9"/>
        <v>44</v>
      </c>
      <c r="Q24" s="309">
        <f t="shared" si="10"/>
        <v>88</v>
      </c>
      <c r="R24" s="310" t="str">
        <f t="shared" si="11"/>
        <v>1</v>
      </c>
      <c r="S24" s="314">
        <f t="shared" si="12"/>
        <v>90</v>
      </c>
      <c r="T24" s="310" t="str">
        <f t="shared" si="13"/>
        <v>1</v>
      </c>
      <c r="U24" s="304">
        <f t="shared" si="14"/>
        <v>89.499999999999986</v>
      </c>
      <c r="V24" s="305" t="str">
        <f t="shared" si="15"/>
        <v>1</v>
      </c>
      <c r="W24" s="307">
        <v>75</v>
      </c>
      <c r="X24" s="310" t="str">
        <f t="shared" si="16"/>
        <v>2</v>
      </c>
      <c r="Y24" s="312" t="s">
        <v>59</v>
      </c>
    </row>
    <row r="25" spans="1:25">
      <c r="A25" s="301">
        <v>5</v>
      </c>
      <c r="B25" s="252" t="s">
        <v>209</v>
      </c>
      <c r="C25" s="209">
        <v>17</v>
      </c>
      <c r="D25" s="155">
        <f t="shared" si="1"/>
        <v>85</v>
      </c>
      <c r="E25" s="156" t="str">
        <f t="shared" si="2"/>
        <v>1</v>
      </c>
      <c r="F25" s="302">
        <v>20</v>
      </c>
      <c r="G25" s="303">
        <f t="shared" si="3"/>
        <v>100</v>
      </c>
      <c r="H25" s="156" t="str">
        <f t="shared" si="4"/>
        <v>1</v>
      </c>
      <c r="I25" s="304">
        <f t="shared" si="5"/>
        <v>95</v>
      </c>
      <c r="J25" s="305" t="str">
        <f t="shared" si="6"/>
        <v>1</v>
      </c>
      <c r="K25" s="303">
        <v>38</v>
      </c>
      <c r="L25" s="303">
        <f t="shared" si="7"/>
        <v>95</v>
      </c>
      <c r="M25" s="306" t="str">
        <f t="shared" si="8"/>
        <v>1</v>
      </c>
      <c r="N25" s="307">
        <v>9</v>
      </c>
      <c r="O25" s="308">
        <v>33</v>
      </c>
      <c r="P25" s="255">
        <f t="shared" si="9"/>
        <v>42</v>
      </c>
      <c r="Q25" s="309">
        <f t="shared" si="10"/>
        <v>84</v>
      </c>
      <c r="R25" s="310" t="str">
        <f t="shared" si="11"/>
        <v>2</v>
      </c>
      <c r="S25" s="314">
        <f t="shared" si="12"/>
        <v>87.142857142857139</v>
      </c>
      <c r="T25" s="310" t="str">
        <f t="shared" si="13"/>
        <v>1</v>
      </c>
      <c r="U25" s="304">
        <f t="shared" si="14"/>
        <v>89.5</v>
      </c>
      <c r="V25" s="305" t="str">
        <f t="shared" si="15"/>
        <v>1</v>
      </c>
      <c r="W25" s="307">
        <v>90</v>
      </c>
      <c r="X25" s="310" t="str">
        <f t="shared" si="16"/>
        <v>1</v>
      </c>
      <c r="Y25" s="312" t="s">
        <v>59</v>
      </c>
    </row>
    <row r="26" spans="1:25">
      <c r="A26" s="301">
        <v>6</v>
      </c>
      <c r="B26" s="252" t="s">
        <v>210</v>
      </c>
      <c r="C26" s="209">
        <v>20</v>
      </c>
      <c r="D26" s="155">
        <f t="shared" si="1"/>
        <v>100</v>
      </c>
      <c r="E26" s="156" t="str">
        <f t="shared" si="2"/>
        <v>1</v>
      </c>
      <c r="F26" s="302">
        <v>20</v>
      </c>
      <c r="G26" s="303">
        <f t="shared" si="3"/>
        <v>100</v>
      </c>
      <c r="H26" s="156" t="str">
        <f t="shared" si="4"/>
        <v>1</v>
      </c>
      <c r="I26" s="304">
        <f t="shared" si="5"/>
        <v>100</v>
      </c>
      <c r="J26" s="305" t="str">
        <f t="shared" si="6"/>
        <v>1</v>
      </c>
      <c r="K26" s="303">
        <v>34</v>
      </c>
      <c r="L26" s="303">
        <f t="shared" si="7"/>
        <v>85</v>
      </c>
      <c r="M26" s="306" t="str">
        <f t="shared" si="8"/>
        <v>1</v>
      </c>
      <c r="N26" s="307">
        <v>7</v>
      </c>
      <c r="O26" s="308">
        <v>32</v>
      </c>
      <c r="P26" s="255">
        <f t="shared" si="9"/>
        <v>39</v>
      </c>
      <c r="Q26" s="309">
        <f t="shared" si="10"/>
        <v>78</v>
      </c>
      <c r="R26" s="310" t="str">
        <f t="shared" si="11"/>
        <v>2</v>
      </c>
      <c r="S26" s="314">
        <f t="shared" si="12"/>
        <v>80</v>
      </c>
      <c r="T26" s="310" t="str">
        <f t="shared" si="13"/>
        <v>2</v>
      </c>
      <c r="U26" s="304">
        <f t="shared" si="14"/>
        <v>86</v>
      </c>
      <c r="V26" s="305" t="str">
        <f t="shared" si="15"/>
        <v>1</v>
      </c>
      <c r="W26" s="307">
        <v>60</v>
      </c>
      <c r="X26" s="310" t="str">
        <f t="shared" si="16"/>
        <v>3</v>
      </c>
      <c r="Y26" s="312" t="s">
        <v>60</v>
      </c>
    </row>
    <row r="27" spans="1:25">
      <c r="A27" s="301">
        <v>7</v>
      </c>
      <c r="B27" s="252" t="s">
        <v>211</v>
      </c>
      <c r="C27" s="209">
        <v>9</v>
      </c>
      <c r="D27" s="155">
        <f t="shared" si="1"/>
        <v>45</v>
      </c>
      <c r="E27" s="156" t="str">
        <f t="shared" si="2"/>
        <v>4</v>
      </c>
      <c r="F27" s="302">
        <v>11</v>
      </c>
      <c r="G27" s="303">
        <f t="shared" si="3"/>
        <v>55.000000000000007</v>
      </c>
      <c r="H27" s="156" t="str">
        <f t="shared" si="4"/>
        <v>3</v>
      </c>
      <c r="I27" s="304">
        <f t="shared" si="5"/>
        <v>51.666666666666671</v>
      </c>
      <c r="J27" s="305" t="str">
        <f t="shared" si="6"/>
        <v>3</v>
      </c>
      <c r="K27" s="303">
        <v>35</v>
      </c>
      <c r="L27" s="303">
        <f t="shared" si="7"/>
        <v>87.5</v>
      </c>
      <c r="M27" s="306" t="str">
        <f t="shared" si="8"/>
        <v>1</v>
      </c>
      <c r="N27" s="307">
        <v>5</v>
      </c>
      <c r="O27" s="308">
        <v>25</v>
      </c>
      <c r="P27" s="255">
        <f t="shared" si="9"/>
        <v>30</v>
      </c>
      <c r="Q27" s="309">
        <f t="shared" si="10"/>
        <v>60</v>
      </c>
      <c r="R27" s="310" t="str">
        <f t="shared" si="11"/>
        <v>3</v>
      </c>
      <c r="S27" s="314">
        <f t="shared" si="12"/>
        <v>67.857142857142861</v>
      </c>
      <c r="T27" s="310" t="str">
        <f t="shared" si="13"/>
        <v>3</v>
      </c>
      <c r="U27" s="304">
        <f t="shared" si="14"/>
        <v>63</v>
      </c>
      <c r="V27" s="305" t="str">
        <f t="shared" si="15"/>
        <v>3</v>
      </c>
      <c r="W27" s="307">
        <v>43</v>
      </c>
      <c r="X27" s="310" t="str">
        <f t="shared" si="16"/>
        <v>4</v>
      </c>
      <c r="Y27" s="312" t="s">
        <v>60</v>
      </c>
    </row>
    <row r="28" spans="1:25">
      <c r="A28" s="301">
        <v>8</v>
      </c>
      <c r="B28" s="252" t="s">
        <v>212</v>
      </c>
      <c r="C28" s="209">
        <v>15</v>
      </c>
      <c r="D28" s="155">
        <f t="shared" si="1"/>
        <v>75</v>
      </c>
      <c r="E28" s="156" t="str">
        <f t="shared" si="2"/>
        <v>2</v>
      </c>
      <c r="F28" s="302">
        <v>20</v>
      </c>
      <c r="G28" s="303">
        <f t="shared" si="3"/>
        <v>100</v>
      </c>
      <c r="H28" s="156" t="str">
        <f t="shared" si="4"/>
        <v>1</v>
      </c>
      <c r="I28" s="304">
        <f t="shared" si="5"/>
        <v>91.666666666666657</v>
      </c>
      <c r="J28" s="305" t="str">
        <f t="shared" si="6"/>
        <v>1</v>
      </c>
      <c r="K28" s="303">
        <v>40</v>
      </c>
      <c r="L28" s="303">
        <f t="shared" si="7"/>
        <v>100</v>
      </c>
      <c r="M28" s="306" t="str">
        <f t="shared" si="8"/>
        <v>1</v>
      </c>
      <c r="N28" s="307">
        <v>10</v>
      </c>
      <c r="O28" s="308">
        <v>37</v>
      </c>
      <c r="P28" s="255">
        <f t="shared" si="9"/>
        <v>47</v>
      </c>
      <c r="Q28" s="309">
        <f t="shared" si="10"/>
        <v>94</v>
      </c>
      <c r="R28" s="310" t="str">
        <f t="shared" si="11"/>
        <v>1</v>
      </c>
      <c r="S28" s="314">
        <f t="shared" si="12"/>
        <v>95.714285714285722</v>
      </c>
      <c r="T28" s="310" t="str">
        <f t="shared" si="13"/>
        <v>1</v>
      </c>
      <c r="U28" s="304">
        <f t="shared" si="14"/>
        <v>94.5</v>
      </c>
      <c r="V28" s="305" t="str">
        <f t="shared" si="15"/>
        <v>1</v>
      </c>
      <c r="W28" s="307">
        <v>87</v>
      </c>
      <c r="X28" s="310" t="str">
        <f t="shared" si="16"/>
        <v>1</v>
      </c>
      <c r="Y28" s="312" t="s">
        <v>59</v>
      </c>
    </row>
    <row r="29" spans="1:25">
      <c r="A29" s="301">
        <v>9</v>
      </c>
      <c r="B29" s="252" t="s">
        <v>213</v>
      </c>
      <c r="C29" s="209">
        <v>11</v>
      </c>
      <c r="D29" s="155">
        <f t="shared" si="1"/>
        <v>55.000000000000007</v>
      </c>
      <c r="E29" s="156" t="str">
        <f t="shared" si="2"/>
        <v>3</v>
      </c>
      <c r="F29" s="302">
        <v>17</v>
      </c>
      <c r="G29" s="303">
        <f t="shared" si="3"/>
        <v>85</v>
      </c>
      <c r="H29" s="156" t="str">
        <f t="shared" si="4"/>
        <v>1</v>
      </c>
      <c r="I29" s="304">
        <f t="shared" si="5"/>
        <v>75</v>
      </c>
      <c r="J29" s="305" t="str">
        <f t="shared" si="6"/>
        <v>2</v>
      </c>
      <c r="K29" s="303">
        <v>30</v>
      </c>
      <c r="L29" s="303">
        <f t="shared" si="7"/>
        <v>75</v>
      </c>
      <c r="M29" s="306" t="str">
        <f t="shared" si="8"/>
        <v>2</v>
      </c>
      <c r="N29" s="307">
        <v>8</v>
      </c>
      <c r="O29" s="308">
        <v>27</v>
      </c>
      <c r="P29" s="255">
        <f t="shared" si="9"/>
        <v>35</v>
      </c>
      <c r="Q29" s="309">
        <f t="shared" si="10"/>
        <v>70</v>
      </c>
      <c r="R29" s="310" t="str">
        <f t="shared" si="11"/>
        <v>2</v>
      </c>
      <c r="S29" s="314">
        <f t="shared" si="12"/>
        <v>71.428571428571431</v>
      </c>
      <c r="T29" s="310" t="str">
        <f t="shared" si="13"/>
        <v>2</v>
      </c>
      <c r="U29" s="304">
        <f t="shared" si="14"/>
        <v>72.5</v>
      </c>
      <c r="V29" s="305" t="str">
        <f t="shared" si="15"/>
        <v>2</v>
      </c>
      <c r="W29" s="307">
        <v>58</v>
      </c>
      <c r="X29" s="310" t="str">
        <f t="shared" si="16"/>
        <v>3</v>
      </c>
      <c r="Y29" s="312" t="s">
        <v>60</v>
      </c>
    </row>
    <row r="30" spans="1:25">
      <c r="A30" s="301">
        <v>10</v>
      </c>
      <c r="B30" s="252" t="s">
        <v>214</v>
      </c>
      <c r="C30" s="209">
        <v>20</v>
      </c>
      <c r="D30" s="155">
        <f t="shared" si="1"/>
        <v>100</v>
      </c>
      <c r="E30" s="156" t="str">
        <f t="shared" si="2"/>
        <v>1</v>
      </c>
      <c r="F30" s="302">
        <v>20</v>
      </c>
      <c r="G30" s="303">
        <f t="shared" si="3"/>
        <v>100</v>
      </c>
      <c r="H30" s="156" t="str">
        <f t="shared" si="4"/>
        <v>1</v>
      </c>
      <c r="I30" s="304">
        <f t="shared" si="5"/>
        <v>100</v>
      </c>
      <c r="J30" s="305" t="str">
        <f t="shared" si="6"/>
        <v>1</v>
      </c>
      <c r="K30" s="303">
        <v>34</v>
      </c>
      <c r="L30" s="303">
        <f t="shared" si="7"/>
        <v>85</v>
      </c>
      <c r="M30" s="306" t="str">
        <f t="shared" si="8"/>
        <v>1</v>
      </c>
      <c r="N30" s="307">
        <v>10</v>
      </c>
      <c r="O30" s="308">
        <v>38</v>
      </c>
      <c r="P30" s="255">
        <f t="shared" si="9"/>
        <v>48</v>
      </c>
      <c r="Q30" s="309">
        <f t="shared" si="10"/>
        <v>96</v>
      </c>
      <c r="R30" s="310" t="str">
        <f t="shared" si="11"/>
        <v>1</v>
      </c>
      <c r="S30" s="314">
        <f t="shared" si="12"/>
        <v>92.857142857142861</v>
      </c>
      <c r="T30" s="310" t="str">
        <f t="shared" si="13"/>
        <v>1</v>
      </c>
      <c r="U30" s="304">
        <f t="shared" si="14"/>
        <v>95</v>
      </c>
      <c r="V30" s="305" t="str">
        <f t="shared" si="15"/>
        <v>1</v>
      </c>
      <c r="W30" s="307">
        <v>86</v>
      </c>
      <c r="X30" s="310" t="str">
        <f t="shared" si="16"/>
        <v>1</v>
      </c>
      <c r="Y30" s="312" t="s">
        <v>59</v>
      </c>
    </row>
    <row r="31" spans="1:25">
      <c r="A31" s="301">
        <v>11</v>
      </c>
      <c r="B31" s="252" t="s">
        <v>215</v>
      </c>
      <c r="C31" s="209">
        <v>19</v>
      </c>
      <c r="D31" s="155">
        <f t="shared" si="1"/>
        <v>95</v>
      </c>
      <c r="E31" s="156" t="str">
        <f t="shared" si="2"/>
        <v>1</v>
      </c>
      <c r="F31" s="302">
        <v>20</v>
      </c>
      <c r="G31" s="303">
        <f t="shared" si="3"/>
        <v>100</v>
      </c>
      <c r="H31" s="156" t="str">
        <f t="shared" si="4"/>
        <v>1</v>
      </c>
      <c r="I31" s="304">
        <f t="shared" si="5"/>
        <v>98.333333333333329</v>
      </c>
      <c r="J31" s="305" t="str">
        <f t="shared" si="6"/>
        <v>1</v>
      </c>
      <c r="K31" s="303">
        <v>39</v>
      </c>
      <c r="L31" s="303">
        <f t="shared" si="7"/>
        <v>97.5</v>
      </c>
      <c r="M31" s="306" t="str">
        <f t="shared" si="8"/>
        <v>1</v>
      </c>
      <c r="N31" s="307">
        <v>10</v>
      </c>
      <c r="O31" s="308">
        <v>40</v>
      </c>
      <c r="P31" s="255">
        <f t="shared" si="9"/>
        <v>50</v>
      </c>
      <c r="Q31" s="309">
        <f t="shared" si="10"/>
        <v>100</v>
      </c>
      <c r="R31" s="310" t="str">
        <f t="shared" si="11"/>
        <v>1</v>
      </c>
      <c r="S31" s="314">
        <f t="shared" si="12"/>
        <v>99.285714285714292</v>
      </c>
      <c r="T31" s="310" t="str">
        <f t="shared" si="13"/>
        <v>1</v>
      </c>
      <c r="U31" s="304">
        <f t="shared" si="14"/>
        <v>99</v>
      </c>
      <c r="V31" s="305" t="str">
        <f t="shared" si="15"/>
        <v>1</v>
      </c>
      <c r="W31" s="307">
        <v>87</v>
      </c>
      <c r="X31" s="310" t="str">
        <f t="shared" si="16"/>
        <v>1</v>
      </c>
      <c r="Y31" s="312" t="s">
        <v>59</v>
      </c>
    </row>
    <row r="32" spans="1:25">
      <c r="A32" s="301">
        <v>12</v>
      </c>
      <c r="B32" s="252" t="s">
        <v>216</v>
      </c>
      <c r="C32" s="209">
        <v>16</v>
      </c>
      <c r="D32" s="155">
        <f t="shared" si="1"/>
        <v>80</v>
      </c>
      <c r="E32" s="156" t="str">
        <f t="shared" si="2"/>
        <v>2</v>
      </c>
      <c r="F32" s="302">
        <v>19</v>
      </c>
      <c r="G32" s="303">
        <f t="shared" si="3"/>
        <v>95</v>
      </c>
      <c r="H32" s="156" t="str">
        <f t="shared" si="4"/>
        <v>1</v>
      </c>
      <c r="I32" s="304">
        <f t="shared" si="5"/>
        <v>90</v>
      </c>
      <c r="J32" s="305" t="str">
        <f t="shared" si="6"/>
        <v>1</v>
      </c>
      <c r="K32" s="303">
        <v>38</v>
      </c>
      <c r="L32" s="303">
        <f t="shared" si="7"/>
        <v>95</v>
      </c>
      <c r="M32" s="306" t="str">
        <f t="shared" si="8"/>
        <v>1</v>
      </c>
      <c r="N32" s="307">
        <v>8</v>
      </c>
      <c r="O32" s="308">
        <v>39</v>
      </c>
      <c r="P32" s="255">
        <f t="shared" si="9"/>
        <v>47</v>
      </c>
      <c r="Q32" s="309">
        <f t="shared" si="10"/>
        <v>94</v>
      </c>
      <c r="R32" s="310" t="str">
        <f t="shared" si="11"/>
        <v>1</v>
      </c>
      <c r="S32" s="314">
        <f t="shared" si="12"/>
        <v>94.285714285714278</v>
      </c>
      <c r="T32" s="310" t="str">
        <f t="shared" si="13"/>
        <v>1</v>
      </c>
      <c r="U32" s="304">
        <f t="shared" si="14"/>
        <v>92.999999999999986</v>
      </c>
      <c r="V32" s="305" t="str">
        <f t="shared" si="15"/>
        <v>1</v>
      </c>
      <c r="W32" s="307">
        <v>82</v>
      </c>
      <c r="X32" s="310" t="str">
        <f t="shared" si="16"/>
        <v>2</v>
      </c>
      <c r="Y32" s="312" t="s">
        <v>59</v>
      </c>
    </row>
    <row r="33" spans="1:25">
      <c r="A33" s="301">
        <v>13</v>
      </c>
      <c r="B33" s="252" t="s">
        <v>217</v>
      </c>
      <c r="C33" s="209">
        <v>20</v>
      </c>
      <c r="D33" s="155">
        <f t="shared" si="1"/>
        <v>100</v>
      </c>
      <c r="E33" s="156" t="str">
        <f t="shared" si="2"/>
        <v>1</v>
      </c>
      <c r="F33" s="302">
        <v>20</v>
      </c>
      <c r="G33" s="303">
        <f t="shared" si="3"/>
        <v>100</v>
      </c>
      <c r="H33" s="156" t="str">
        <f t="shared" si="4"/>
        <v>1</v>
      </c>
      <c r="I33" s="304">
        <f t="shared" si="5"/>
        <v>100</v>
      </c>
      <c r="J33" s="305" t="str">
        <f t="shared" si="6"/>
        <v>1</v>
      </c>
      <c r="K33" s="303">
        <v>40</v>
      </c>
      <c r="L33" s="303">
        <f t="shared" si="7"/>
        <v>100</v>
      </c>
      <c r="M33" s="306" t="str">
        <f t="shared" si="8"/>
        <v>1</v>
      </c>
      <c r="N33" s="307">
        <v>10</v>
      </c>
      <c r="O33" s="308">
        <v>40</v>
      </c>
      <c r="P33" s="255">
        <f t="shared" si="9"/>
        <v>50</v>
      </c>
      <c r="Q33" s="309">
        <f t="shared" si="10"/>
        <v>100</v>
      </c>
      <c r="R33" s="310" t="str">
        <f t="shared" si="11"/>
        <v>1</v>
      </c>
      <c r="S33" s="314">
        <f t="shared" si="12"/>
        <v>100</v>
      </c>
      <c r="T33" s="310" t="str">
        <f t="shared" si="13"/>
        <v>1</v>
      </c>
      <c r="U33" s="304">
        <f t="shared" si="14"/>
        <v>100</v>
      </c>
      <c r="V33" s="305" t="str">
        <f t="shared" si="15"/>
        <v>1</v>
      </c>
      <c r="W33" s="307">
        <v>98</v>
      </c>
      <c r="X33" s="310" t="str">
        <f t="shared" si="16"/>
        <v>1</v>
      </c>
      <c r="Y33" s="312" t="s">
        <v>59</v>
      </c>
    </row>
    <row r="34" spans="1:25">
      <c r="A34" s="301">
        <v>14</v>
      </c>
      <c r="B34" s="252" t="s">
        <v>218</v>
      </c>
      <c r="C34" s="209">
        <v>19</v>
      </c>
      <c r="D34" s="155">
        <f t="shared" si="1"/>
        <v>95</v>
      </c>
      <c r="E34" s="156" t="str">
        <f t="shared" si="2"/>
        <v>1</v>
      </c>
      <c r="F34" s="302">
        <v>18</v>
      </c>
      <c r="G34" s="303">
        <f t="shared" si="3"/>
        <v>90</v>
      </c>
      <c r="H34" s="156" t="str">
        <f t="shared" si="4"/>
        <v>1</v>
      </c>
      <c r="I34" s="304">
        <f t="shared" si="5"/>
        <v>91.666666666666657</v>
      </c>
      <c r="J34" s="305" t="str">
        <f t="shared" si="6"/>
        <v>1</v>
      </c>
      <c r="K34" s="303">
        <v>37</v>
      </c>
      <c r="L34" s="303">
        <f t="shared" si="7"/>
        <v>92.5</v>
      </c>
      <c r="M34" s="306" t="str">
        <f t="shared" si="8"/>
        <v>1</v>
      </c>
      <c r="N34" s="307">
        <v>9</v>
      </c>
      <c r="O34" s="308">
        <v>37</v>
      </c>
      <c r="P34" s="255">
        <f t="shared" si="9"/>
        <v>46</v>
      </c>
      <c r="Q34" s="309">
        <f t="shared" si="10"/>
        <v>92</v>
      </c>
      <c r="R34" s="310" t="str">
        <f t="shared" si="11"/>
        <v>1</v>
      </c>
      <c r="S34" s="314">
        <f t="shared" si="12"/>
        <v>92.142857142857139</v>
      </c>
      <c r="T34" s="310" t="str">
        <f t="shared" si="13"/>
        <v>1</v>
      </c>
      <c r="U34" s="304">
        <f t="shared" si="14"/>
        <v>92</v>
      </c>
      <c r="V34" s="305" t="str">
        <f t="shared" si="15"/>
        <v>1</v>
      </c>
      <c r="W34" s="307">
        <v>90</v>
      </c>
      <c r="X34" s="310" t="str">
        <f t="shared" si="16"/>
        <v>1</v>
      </c>
      <c r="Y34" s="312" t="s">
        <v>59</v>
      </c>
    </row>
    <row r="35" spans="1:25">
      <c r="A35" s="301">
        <v>15</v>
      </c>
      <c r="B35" s="252" t="s">
        <v>219</v>
      </c>
      <c r="C35" s="209">
        <v>18</v>
      </c>
      <c r="D35" s="155">
        <f t="shared" si="1"/>
        <v>90</v>
      </c>
      <c r="E35" s="156" t="str">
        <f t="shared" si="2"/>
        <v>1</v>
      </c>
      <c r="F35" s="302">
        <v>17</v>
      </c>
      <c r="G35" s="303">
        <f t="shared" si="3"/>
        <v>85</v>
      </c>
      <c r="H35" s="156" t="str">
        <f t="shared" si="4"/>
        <v>1</v>
      </c>
      <c r="I35" s="304">
        <f t="shared" si="5"/>
        <v>86.666666666666671</v>
      </c>
      <c r="J35" s="305" t="str">
        <f t="shared" si="6"/>
        <v>1</v>
      </c>
      <c r="K35" s="303">
        <v>37</v>
      </c>
      <c r="L35" s="303">
        <f t="shared" si="7"/>
        <v>92.5</v>
      </c>
      <c r="M35" s="306" t="str">
        <f t="shared" si="8"/>
        <v>1</v>
      </c>
      <c r="N35" s="307">
        <v>9</v>
      </c>
      <c r="O35" s="308">
        <v>37</v>
      </c>
      <c r="P35" s="255">
        <f t="shared" si="9"/>
        <v>46</v>
      </c>
      <c r="Q35" s="309">
        <f t="shared" si="10"/>
        <v>92</v>
      </c>
      <c r="R35" s="310" t="str">
        <f t="shared" si="11"/>
        <v>1</v>
      </c>
      <c r="S35" s="314">
        <f t="shared" si="12"/>
        <v>92.142857142857139</v>
      </c>
      <c r="T35" s="310" t="str">
        <f t="shared" si="13"/>
        <v>1</v>
      </c>
      <c r="U35" s="304">
        <f t="shared" si="14"/>
        <v>90.5</v>
      </c>
      <c r="V35" s="305" t="str">
        <f t="shared" si="15"/>
        <v>1</v>
      </c>
      <c r="W35" s="307">
        <v>69</v>
      </c>
      <c r="X35" s="310" t="str">
        <f t="shared" si="16"/>
        <v>3</v>
      </c>
      <c r="Y35" s="312" t="s">
        <v>59</v>
      </c>
    </row>
    <row r="36" spans="1:25">
      <c r="A36" s="301">
        <v>16</v>
      </c>
      <c r="B36" s="252" t="s">
        <v>220</v>
      </c>
      <c r="C36" s="209">
        <v>8</v>
      </c>
      <c r="D36" s="155">
        <f t="shared" si="1"/>
        <v>40</v>
      </c>
      <c r="E36" s="156" t="str">
        <f t="shared" si="2"/>
        <v>4</v>
      </c>
      <c r="F36" s="302">
        <v>8</v>
      </c>
      <c r="G36" s="303">
        <f t="shared" si="3"/>
        <v>40</v>
      </c>
      <c r="H36" s="156" t="str">
        <f t="shared" si="4"/>
        <v>4</v>
      </c>
      <c r="I36" s="304">
        <f t="shared" si="5"/>
        <v>40</v>
      </c>
      <c r="J36" s="305" t="str">
        <f t="shared" si="6"/>
        <v>4</v>
      </c>
      <c r="K36" s="303">
        <v>20</v>
      </c>
      <c r="L36" s="303">
        <f t="shared" si="7"/>
        <v>50</v>
      </c>
      <c r="M36" s="306" t="str">
        <f t="shared" si="8"/>
        <v>3</v>
      </c>
      <c r="N36" s="307">
        <v>2</v>
      </c>
      <c r="O36" s="308">
        <v>19</v>
      </c>
      <c r="P36" s="255">
        <f t="shared" si="9"/>
        <v>21</v>
      </c>
      <c r="Q36" s="309">
        <f t="shared" si="10"/>
        <v>42</v>
      </c>
      <c r="R36" s="310" t="str">
        <f t="shared" si="11"/>
        <v>4</v>
      </c>
      <c r="S36" s="314">
        <f t="shared" si="12"/>
        <v>44.285714285714285</v>
      </c>
      <c r="T36" s="310" t="str">
        <f t="shared" si="13"/>
        <v>4</v>
      </c>
      <c r="U36" s="304">
        <f t="shared" si="14"/>
        <v>43</v>
      </c>
      <c r="V36" s="305" t="str">
        <f t="shared" si="15"/>
        <v>4</v>
      </c>
      <c r="W36" s="307">
        <v>17</v>
      </c>
      <c r="X36" s="310" t="str">
        <f t="shared" si="16"/>
        <v>4</v>
      </c>
      <c r="Y36" s="312" t="s">
        <v>60</v>
      </c>
    </row>
    <row r="37" spans="1:25">
      <c r="A37" s="301">
        <v>17</v>
      </c>
      <c r="B37" s="252" t="s">
        <v>221</v>
      </c>
      <c r="C37" s="209">
        <v>7</v>
      </c>
      <c r="D37" s="155">
        <f t="shared" si="1"/>
        <v>35</v>
      </c>
      <c r="E37" s="156" t="str">
        <f t="shared" si="2"/>
        <v>4</v>
      </c>
      <c r="F37" s="302">
        <v>11</v>
      </c>
      <c r="G37" s="303">
        <f t="shared" si="3"/>
        <v>55.000000000000007</v>
      </c>
      <c r="H37" s="156" t="str">
        <f t="shared" si="4"/>
        <v>3</v>
      </c>
      <c r="I37" s="304">
        <f t="shared" si="5"/>
        <v>48.333333333333336</v>
      </c>
      <c r="J37" s="305" t="str">
        <f t="shared" si="6"/>
        <v>4</v>
      </c>
      <c r="K37" s="303">
        <v>12</v>
      </c>
      <c r="L37" s="303">
        <f t="shared" si="7"/>
        <v>30</v>
      </c>
      <c r="M37" s="306" t="str">
        <f t="shared" si="8"/>
        <v>4</v>
      </c>
      <c r="N37" s="307">
        <v>2</v>
      </c>
      <c r="O37" s="308">
        <v>12</v>
      </c>
      <c r="P37" s="255">
        <f t="shared" si="9"/>
        <v>14</v>
      </c>
      <c r="Q37" s="309">
        <f t="shared" si="10"/>
        <v>28</v>
      </c>
      <c r="R37" s="310" t="str">
        <f t="shared" si="11"/>
        <v>4</v>
      </c>
      <c r="S37" s="314">
        <f t="shared" si="12"/>
        <v>28.571428571428569</v>
      </c>
      <c r="T37" s="310" t="str">
        <f t="shared" si="13"/>
        <v>4</v>
      </c>
      <c r="U37" s="304">
        <f t="shared" si="14"/>
        <v>34.5</v>
      </c>
      <c r="V37" s="305" t="str">
        <f t="shared" si="15"/>
        <v>4</v>
      </c>
      <c r="W37" s="307">
        <v>19</v>
      </c>
      <c r="X37" s="310" t="str">
        <f t="shared" si="16"/>
        <v>4</v>
      </c>
      <c r="Y37" s="312" t="s">
        <v>60</v>
      </c>
    </row>
    <row r="38" spans="1:25">
      <c r="A38" s="301">
        <v>18</v>
      </c>
      <c r="B38" s="252" t="s">
        <v>222</v>
      </c>
      <c r="C38" s="209">
        <v>17</v>
      </c>
      <c r="D38" s="155">
        <f t="shared" si="1"/>
        <v>85</v>
      </c>
      <c r="E38" s="156" t="str">
        <f t="shared" si="2"/>
        <v>1</v>
      </c>
      <c r="F38" s="302">
        <v>20</v>
      </c>
      <c r="G38" s="303">
        <f t="shared" si="3"/>
        <v>100</v>
      </c>
      <c r="H38" s="156" t="str">
        <f t="shared" si="4"/>
        <v>1</v>
      </c>
      <c r="I38" s="304">
        <f t="shared" si="5"/>
        <v>95</v>
      </c>
      <c r="J38" s="305" t="str">
        <f t="shared" si="6"/>
        <v>1</v>
      </c>
      <c r="K38" s="303">
        <v>39</v>
      </c>
      <c r="L38" s="303">
        <f t="shared" si="7"/>
        <v>97.5</v>
      </c>
      <c r="M38" s="306" t="str">
        <f t="shared" si="8"/>
        <v>1</v>
      </c>
      <c r="N38" s="307">
        <v>10</v>
      </c>
      <c r="O38" s="308">
        <v>32</v>
      </c>
      <c r="P38" s="255">
        <f t="shared" si="9"/>
        <v>42</v>
      </c>
      <c r="Q38" s="309">
        <f t="shared" si="10"/>
        <v>84</v>
      </c>
      <c r="R38" s="310" t="str">
        <f t="shared" si="11"/>
        <v>2</v>
      </c>
      <c r="S38" s="314">
        <f t="shared" si="12"/>
        <v>87.857142857142861</v>
      </c>
      <c r="T38" s="310" t="str">
        <f t="shared" si="13"/>
        <v>1</v>
      </c>
      <c r="U38" s="304">
        <f t="shared" si="14"/>
        <v>90</v>
      </c>
      <c r="V38" s="305" t="str">
        <f t="shared" si="15"/>
        <v>1</v>
      </c>
      <c r="W38" s="307">
        <v>96</v>
      </c>
      <c r="X38" s="310" t="str">
        <f t="shared" si="16"/>
        <v>1</v>
      </c>
      <c r="Y38" s="312" t="s">
        <v>59</v>
      </c>
    </row>
    <row r="39" spans="1:25">
      <c r="A39" s="301">
        <v>19</v>
      </c>
      <c r="B39" s="252" t="s">
        <v>223</v>
      </c>
      <c r="C39" s="209">
        <v>13</v>
      </c>
      <c r="D39" s="155">
        <f t="shared" si="1"/>
        <v>65</v>
      </c>
      <c r="E39" s="156" t="str">
        <f t="shared" si="2"/>
        <v>3</v>
      </c>
      <c r="F39" s="302">
        <v>20</v>
      </c>
      <c r="G39" s="303">
        <f t="shared" si="3"/>
        <v>100</v>
      </c>
      <c r="H39" s="156" t="str">
        <f t="shared" si="4"/>
        <v>1</v>
      </c>
      <c r="I39" s="304">
        <f t="shared" si="5"/>
        <v>88.333333333333329</v>
      </c>
      <c r="J39" s="305" t="str">
        <f t="shared" si="6"/>
        <v>1</v>
      </c>
      <c r="K39" s="303">
        <v>20</v>
      </c>
      <c r="L39" s="303">
        <f t="shared" si="7"/>
        <v>50</v>
      </c>
      <c r="M39" s="306" t="str">
        <f t="shared" si="8"/>
        <v>3</v>
      </c>
      <c r="N39" s="307">
        <v>7</v>
      </c>
      <c r="O39" s="308">
        <v>19</v>
      </c>
      <c r="P39" s="255">
        <f t="shared" si="9"/>
        <v>26</v>
      </c>
      <c r="Q39" s="309">
        <f t="shared" si="10"/>
        <v>52</v>
      </c>
      <c r="R39" s="310" t="str">
        <f t="shared" si="11"/>
        <v>3</v>
      </c>
      <c r="S39" s="314">
        <f t="shared" si="12"/>
        <v>51.428571428571423</v>
      </c>
      <c r="T39" s="310" t="str">
        <f t="shared" si="13"/>
        <v>3</v>
      </c>
      <c r="U39" s="304">
        <f t="shared" si="14"/>
        <v>62.499999999999986</v>
      </c>
      <c r="V39" s="305" t="str">
        <f t="shared" si="15"/>
        <v>3</v>
      </c>
      <c r="W39" s="307">
        <v>56</v>
      </c>
      <c r="X39" s="310" t="str">
        <f t="shared" si="16"/>
        <v>3</v>
      </c>
      <c r="Y39" s="312" t="s">
        <v>60</v>
      </c>
    </row>
    <row r="40" spans="1:25">
      <c r="A40" s="301">
        <v>20</v>
      </c>
      <c r="B40" s="252" t="s">
        <v>224</v>
      </c>
      <c r="C40" s="209">
        <v>19</v>
      </c>
      <c r="D40" s="155">
        <f t="shared" si="1"/>
        <v>95</v>
      </c>
      <c r="E40" s="156" t="str">
        <f t="shared" si="2"/>
        <v>1</v>
      </c>
      <c r="F40" s="302">
        <v>19</v>
      </c>
      <c r="G40" s="303">
        <f t="shared" si="3"/>
        <v>95</v>
      </c>
      <c r="H40" s="156" t="str">
        <f t="shared" si="4"/>
        <v>1</v>
      </c>
      <c r="I40" s="304">
        <f t="shared" si="5"/>
        <v>95</v>
      </c>
      <c r="J40" s="305" t="str">
        <f t="shared" si="6"/>
        <v>1</v>
      </c>
      <c r="K40" s="303">
        <v>40</v>
      </c>
      <c r="L40" s="303">
        <f t="shared" si="7"/>
        <v>100</v>
      </c>
      <c r="M40" s="306" t="str">
        <f t="shared" si="8"/>
        <v>1</v>
      </c>
      <c r="N40" s="307">
        <v>9</v>
      </c>
      <c r="O40" s="308">
        <v>36</v>
      </c>
      <c r="P40" s="255">
        <f t="shared" si="9"/>
        <v>45</v>
      </c>
      <c r="Q40" s="309">
        <f t="shared" si="10"/>
        <v>90</v>
      </c>
      <c r="R40" s="310" t="str">
        <f t="shared" si="11"/>
        <v>1</v>
      </c>
      <c r="S40" s="314">
        <f t="shared" si="12"/>
        <v>92.857142857142861</v>
      </c>
      <c r="T40" s="310" t="str">
        <f t="shared" si="13"/>
        <v>1</v>
      </c>
      <c r="U40" s="304">
        <f t="shared" si="14"/>
        <v>93.5</v>
      </c>
      <c r="V40" s="305" t="str">
        <f t="shared" si="15"/>
        <v>1</v>
      </c>
      <c r="W40" s="307">
        <v>88</v>
      </c>
      <c r="X40" s="310" t="str">
        <f t="shared" si="16"/>
        <v>1</v>
      </c>
      <c r="Y40" s="312" t="s">
        <v>59</v>
      </c>
    </row>
    <row r="41" spans="1:25">
      <c r="A41" s="301">
        <v>21</v>
      </c>
      <c r="B41" s="252" t="s">
        <v>225</v>
      </c>
      <c r="C41" s="209">
        <v>15</v>
      </c>
      <c r="D41" s="155">
        <f t="shared" si="1"/>
        <v>75</v>
      </c>
      <c r="E41" s="156" t="str">
        <f t="shared" si="2"/>
        <v>2</v>
      </c>
      <c r="F41" s="302">
        <v>20</v>
      </c>
      <c r="G41" s="303">
        <f t="shared" si="3"/>
        <v>100</v>
      </c>
      <c r="H41" s="156" t="str">
        <f t="shared" si="4"/>
        <v>1</v>
      </c>
      <c r="I41" s="304">
        <f t="shared" si="5"/>
        <v>91.666666666666657</v>
      </c>
      <c r="J41" s="305" t="str">
        <f t="shared" si="6"/>
        <v>1</v>
      </c>
      <c r="K41" s="303">
        <v>30</v>
      </c>
      <c r="L41" s="303">
        <f t="shared" si="7"/>
        <v>75</v>
      </c>
      <c r="M41" s="306" t="str">
        <f t="shared" si="8"/>
        <v>2</v>
      </c>
      <c r="N41" s="307">
        <v>8</v>
      </c>
      <c r="O41" s="308">
        <v>32</v>
      </c>
      <c r="P41" s="255">
        <f t="shared" si="9"/>
        <v>40</v>
      </c>
      <c r="Q41" s="309">
        <f t="shared" si="10"/>
        <v>80</v>
      </c>
      <c r="R41" s="310" t="str">
        <f t="shared" si="11"/>
        <v>2</v>
      </c>
      <c r="S41" s="314">
        <f t="shared" si="12"/>
        <v>78.571428571428569</v>
      </c>
      <c r="T41" s="310" t="str">
        <f t="shared" si="13"/>
        <v>2</v>
      </c>
      <c r="U41" s="304">
        <f t="shared" si="14"/>
        <v>82.499999999999986</v>
      </c>
      <c r="V41" s="305" t="str">
        <f t="shared" si="15"/>
        <v>2</v>
      </c>
      <c r="W41" s="307">
        <v>73</v>
      </c>
      <c r="X41" s="310" t="str">
        <f t="shared" si="16"/>
        <v>2</v>
      </c>
      <c r="Y41" s="312" t="s">
        <v>59</v>
      </c>
    </row>
    <row r="42" spans="1:25">
      <c r="A42" s="301">
        <v>22</v>
      </c>
      <c r="B42" s="252" t="s">
        <v>226</v>
      </c>
      <c r="C42" s="209">
        <v>11</v>
      </c>
      <c r="D42" s="155">
        <f t="shared" si="1"/>
        <v>55.000000000000007</v>
      </c>
      <c r="E42" s="156" t="str">
        <f t="shared" si="2"/>
        <v>3</v>
      </c>
      <c r="F42" s="302">
        <v>13</v>
      </c>
      <c r="G42" s="303">
        <f t="shared" si="3"/>
        <v>65</v>
      </c>
      <c r="H42" s="156" t="str">
        <f t="shared" si="4"/>
        <v>3</v>
      </c>
      <c r="I42" s="304">
        <f t="shared" si="5"/>
        <v>61.666666666666671</v>
      </c>
      <c r="J42" s="305" t="str">
        <f t="shared" si="6"/>
        <v>3</v>
      </c>
      <c r="K42" s="303">
        <v>26</v>
      </c>
      <c r="L42" s="303">
        <f t="shared" si="7"/>
        <v>65</v>
      </c>
      <c r="M42" s="306" t="str">
        <f t="shared" si="8"/>
        <v>3</v>
      </c>
      <c r="N42" s="307">
        <v>3</v>
      </c>
      <c r="O42" s="308">
        <v>20</v>
      </c>
      <c r="P42" s="255">
        <f t="shared" si="9"/>
        <v>23</v>
      </c>
      <c r="Q42" s="309">
        <f t="shared" si="10"/>
        <v>46</v>
      </c>
      <c r="R42" s="310" t="str">
        <f t="shared" si="11"/>
        <v>4</v>
      </c>
      <c r="S42" s="314">
        <f t="shared" si="12"/>
        <v>51.428571428571423</v>
      </c>
      <c r="T42" s="310" t="str">
        <f t="shared" si="13"/>
        <v>3</v>
      </c>
      <c r="U42" s="304">
        <f t="shared" si="14"/>
        <v>54.499999999999993</v>
      </c>
      <c r="V42" s="305" t="str">
        <f t="shared" si="15"/>
        <v>3</v>
      </c>
      <c r="W42" s="307">
        <v>60</v>
      </c>
      <c r="X42" s="310" t="str">
        <f t="shared" si="16"/>
        <v>3</v>
      </c>
      <c r="Y42" s="312" t="s">
        <v>60</v>
      </c>
    </row>
    <row r="43" spans="1:25">
      <c r="A43" s="301">
        <v>23</v>
      </c>
      <c r="B43" s="252" t="s">
        <v>227</v>
      </c>
      <c r="C43" s="209">
        <v>20</v>
      </c>
      <c r="D43" s="155">
        <f t="shared" si="1"/>
        <v>100</v>
      </c>
      <c r="E43" s="156" t="str">
        <f t="shared" si="2"/>
        <v>1</v>
      </c>
      <c r="F43" s="302">
        <v>18</v>
      </c>
      <c r="G43" s="303">
        <f t="shared" si="3"/>
        <v>90</v>
      </c>
      <c r="H43" s="156" t="str">
        <f t="shared" si="4"/>
        <v>1</v>
      </c>
      <c r="I43" s="304">
        <f t="shared" si="5"/>
        <v>93.333333333333329</v>
      </c>
      <c r="J43" s="305" t="str">
        <f t="shared" si="6"/>
        <v>1</v>
      </c>
      <c r="K43" s="303">
        <v>40</v>
      </c>
      <c r="L43" s="303">
        <f t="shared" si="7"/>
        <v>100</v>
      </c>
      <c r="M43" s="306" t="str">
        <f t="shared" si="8"/>
        <v>1</v>
      </c>
      <c r="N43" s="307">
        <v>7</v>
      </c>
      <c r="O43" s="308">
        <v>29</v>
      </c>
      <c r="P43" s="255">
        <f t="shared" si="9"/>
        <v>36</v>
      </c>
      <c r="Q43" s="309">
        <f t="shared" si="10"/>
        <v>72</v>
      </c>
      <c r="R43" s="310" t="str">
        <f t="shared" si="11"/>
        <v>2</v>
      </c>
      <c r="S43" s="314">
        <f t="shared" si="12"/>
        <v>80</v>
      </c>
      <c r="T43" s="310" t="str">
        <f t="shared" si="13"/>
        <v>2</v>
      </c>
      <c r="U43" s="304">
        <f t="shared" si="14"/>
        <v>84</v>
      </c>
      <c r="V43" s="305" t="str">
        <f t="shared" si="15"/>
        <v>2</v>
      </c>
      <c r="W43" s="307">
        <v>69</v>
      </c>
      <c r="X43" s="310" t="str">
        <f t="shared" si="16"/>
        <v>3</v>
      </c>
      <c r="Y43" s="312" t="s">
        <v>59</v>
      </c>
    </row>
    <row r="44" spans="1:25">
      <c r="A44" s="301">
        <v>24</v>
      </c>
      <c r="B44" s="252" t="s">
        <v>228</v>
      </c>
      <c r="C44" s="209">
        <v>18</v>
      </c>
      <c r="D44" s="155">
        <f t="shared" si="1"/>
        <v>90</v>
      </c>
      <c r="E44" s="156" t="str">
        <f t="shared" si="2"/>
        <v>1</v>
      </c>
      <c r="F44" s="302">
        <v>20</v>
      </c>
      <c r="G44" s="303">
        <f t="shared" si="3"/>
        <v>100</v>
      </c>
      <c r="H44" s="156" t="str">
        <f t="shared" si="4"/>
        <v>1</v>
      </c>
      <c r="I44" s="304">
        <f t="shared" si="5"/>
        <v>96.666666666666671</v>
      </c>
      <c r="J44" s="305" t="str">
        <f t="shared" si="6"/>
        <v>1</v>
      </c>
      <c r="K44" s="303">
        <v>39</v>
      </c>
      <c r="L44" s="303">
        <f t="shared" si="7"/>
        <v>97.5</v>
      </c>
      <c r="M44" s="306" t="str">
        <f t="shared" si="8"/>
        <v>1</v>
      </c>
      <c r="N44" s="307">
        <v>9</v>
      </c>
      <c r="O44" s="308">
        <v>36</v>
      </c>
      <c r="P44" s="255">
        <f t="shared" si="9"/>
        <v>45</v>
      </c>
      <c r="Q44" s="309">
        <f t="shared" si="10"/>
        <v>90</v>
      </c>
      <c r="R44" s="310" t="str">
        <f t="shared" si="11"/>
        <v>1</v>
      </c>
      <c r="S44" s="314">
        <f t="shared" si="12"/>
        <v>92.142857142857139</v>
      </c>
      <c r="T44" s="310" t="str">
        <f t="shared" si="13"/>
        <v>1</v>
      </c>
      <c r="U44" s="304">
        <f t="shared" si="14"/>
        <v>93.5</v>
      </c>
      <c r="V44" s="305" t="str">
        <f t="shared" si="15"/>
        <v>1</v>
      </c>
      <c r="W44" s="307">
        <v>89</v>
      </c>
      <c r="X44" s="310" t="str">
        <f t="shared" si="16"/>
        <v>1</v>
      </c>
      <c r="Y44" s="312" t="s">
        <v>59</v>
      </c>
    </row>
    <row r="45" spans="1:25">
      <c r="A45" s="301">
        <v>25</v>
      </c>
      <c r="B45" s="252" t="s">
        <v>229</v>
      </c>
      <c r="C45" s="209">
        <v>19</v>
      </c>
      <c r="D45" s="155">
        <f t="shared" si="1"/>
        <v>95</v>
      </c>
      <c r="E45" s="156" t="str">
        <f t="shared" si="2"/>
        <v>1</v>
      </c>
      <c r="F45" s="302">
        <v>19</v>
      </c>
      <c r="G45" s="303">
        <f t="shared" si="3"/>
        <v>95</v>
      </c>
      <c r="H45" s="156" t="str">
        <f t="shared" si="4"/>
        <v>1</v>
      </c>
      <c r="I45" s="304">
        <f t="shared" si="5"/>
        <v>95</v>
      </c>
      <c r="J45" s="305" t="str">
        <f t="shared" si="6"/>
        <v>1</v>
      </c>
      <c r="K45" s="303">
        <v>39</v>
      </c>
      <c r="L45" s="303">
        <f t="shared" si="7"/>
        <v>97.5</v>
      </c>
      <c r="M45" s="306" t="str">
        <f t="shared" si="8"/>
        <v>1</v>
      </c>
      <c r="N45" s="307">
        <v>9</v>
      </c>
      <c r="O45" s="308">
        <v>34</v>
      </c>
      <c r="P45" s="255">
        <f t="shared" si="9"/>
        <v>43</v>
      </c>
      <c r="Q45" s="309">
        <f t="shared" si="10"/>
        <v>86</v>
      </c>
      <c r="R45" s="310" t="str">
        <f t="shared" si="11"/>
        <v>1</v>
      </c>
      <c r="S45" s="314">
        <f t="shared" si="12"/>
        <v>89.285714285714292</v>
      </c>
      <c r="T45" s="310" t="str">
        <f t="shared" si="13"/>
        <v>1</v>
      </c>
      <c r="U45" s="304">
        <f t="shared" si="14"/>
        <v>91</v>
      </c>
      <c r="V45" s="305" t="str">
        <f t="shared" si="15"/>
        <v>1</v>
      </c>
      <c r="W45" s="307">
        <v>84</v>
      </c>
      <c r="X45" s="310" t="str">
        <f t="shared" si="16"/>
        <v>2</v>
      </c>
      <c r="Y45" s="312" t="s">
        <v>59</v>
      </c>
    </row>
    <row r="46" spans="1:25">
      <c r="A46" s="301">
        <v>26</v>
      </c>
      <c r="B46" s="252" t="s">
        <v>230</v>
      </c>
      <c r="C46" s="209">
        <v>18</v>
      </c>
      <c r="D46" s="155">
        <f t="shared" si="1"/>
        <v>90</v>
      </c>
      <c r="E46" s="156" t="str">
        <f t="shared" si="2"/>
        <v>1</v>
      </c>
      <c r="F46" s="302">
        <v>20</v>
      </c>
      <c r="G46" s="303">
        <f t="shared" si="3"/>
        <v>100</v>
      </c>
      <c r="H46" s="156" t="str">
        <f t="shared" si="4"/>
        <v>1</v>
      </c>
      <c r="I46" s="304">
        <f t="shared" si="5"/>
        <v>96.666666666666671</v>
      </c>
      <c r="J46" s="305" t="str">
        <f t="shared" si="6"/>
        <v>1</v>
      </c>
      <c r="K46" s="303">
        <v>39</v>
      </c>
      <c r="L46" s="303">
        <f t="shared" si="7"/>
        <v>97.5</v>
      </c>
      <c r="M46" s="306" t="str">
        <f t="shared" si="8"/>
        <v>1</v>
      </c>
      <c r="N46" s="307">
        <v>9</v>
      </c>
      <c r="O46" s="308">
        <v>38</v>
      </c>
      <c r="P46" s="255">
        <f t="shared" si="9"/>
        <v>47</v>
      </c>
      <c r="Q46" s="309">
        <f t="shared" si="10"/>
        <v>94</v>
      </c>
      <c r="R46" s="310" t="str">
        <f t="shared" si="11"/>
        <v>1</v>
      </c>
      <c r="S46" s="314">
        <f t="shared" si="12"/>
        <v>95</v>
      </c>
      <c r="T46" s="310" t="str">
        <f t="shared" si="13"/>
        <v>1</v>
      </c>
      <c r="U46" s="304">
        <f t="shared" si="14"/>
        <v>95.5</v>
      </c>
      <c r="V46" s="305" t="str">
        <f t="shared" si="15"/>
        <v>1</v>
      </c>
      <c r="W46" s="307">
        <v>93</v>
      </c>
      <c r="X46" s="310" t="str">
        <f t="shared" si="16"/>
        <v>1</v>
      </c>
      <c r="Y46" s="312" t="s">
        <v>59</v>
      </c>
    </row>
    <row r="47" spans="1:25">
      <c r="A47" s="301">
        <v>27</v>
      </c>
      <c r="B47" s="252" t="s">
        <v>231</v>
      </c>
      <c r="C47" s="209">
        <v>9</v>
      </c>
      <c r="D47" s="155">
        <f t="shared" si="1"/>
        <v>45</v>
      </c>
      <c r="E47" s="156" t="str">
        <f t="shared" si="2"/>
        <v>4</v>
      </c>
      <c r="F47" s="302">
        <v>8</v>
      </c>
      <c r="G47" s="303">
        <f t="shared" si="3"/>
        <v>40</v>
      </c>
      <c r="H47" s="156" t="str">
        <f t="shared" si="4"/>
        <v>4</v>
      </c>
      <c r="I47" s="304">
        <f t="shared" si="5"/>
        <v>41.666666666666671</v>
      </c>
      <c r="J47" s="305" t="str">
        <f t="shared" si="6"/>
        <v>4</v>
      </c>
      <c r="K47" s="303">
        <v>22</v>
      </c>
      <c r="L47" s="303">
        <f t="shared" si="7"/>
        <v>55.000000000000007</v>
      </c>
      <c r="M47" s="306" t="str">
        <f t="shared" si="8"/>
        <v>3</v>
      </c>
      <c r="N47" s="307">
        <v>3</v>
      </c>
      <c r="O47" s="308">
        <v>18</v>
      </c>
      <c r="P47" s="255">
        <f t="shared" si="9"/>
        <v>21</v>
      </c>
      <c r="Q47" s="309">
        <f t="shared" si="10"/>
        <v>42</v>
      </c>
      <c r="R47" s="310" t="str">
        <f t="shared" si="11"/>
        <v>4</v>
      </c>
      <c r="S47" s="314">
        <f t="shared" si="12"/>
        <v>45.714285714285715</v>
      </c>
      <c r="T47" s="310" t="str">
        <f t="shared" si="13"/>
        <v>4</v>
      </c>
      <c r="U47" s="304">
        <f t="shared" si="14"/>
        <v>44.5</v>
      </c>
      <c r="V47" s="305" t="str">
        <f t="shared" si="15"/>
        <v>4</v>
      </c>
      <c r="W47" s="307">
        <v>56</v>
      </c>
      <c r="X47" s="310" t="str">
        <f t="shared" si="16"/>
        <v>3</v>
      </c>
      <c r="Y47" s="312" t="s">
        <v>60</v>
      </c>
    </row>
    <row r="48" spans="1:25">
      <c r="A48" s="301">
        <v>28</v>
      </c>
      <c r="B48" s="252" t="s">
        <v>232</v>
      </c>
      <c r="C48" s="209">
        <v>15</v>
      </c>
      <c r="D48" s="155">
        <f t="shared" si="1"/>
        <v>75</v>
      </c>
      <c r="E48" s="156" t="str">
        <f t="shared" si="2"/>
        <v>2</v>
      </c>
      <c r="F48" s="302">
        <v>14</v>
      </c>
      <c r="G48" s="303">
        <f t="shared" si="3"/>
        <v>70</v>
      </c>
      <c r="H48" s="156" t="str">
        <f t="shared" si="4"/>
        <v>2</v>
      </c>
      <c r="I48" s="304">
        <f t="shared" si="5"/>
        <v>71.666666666666671</v>
      </c>
      <c r="J48" s="305" t="str">
        <f t="shared" si="6"/>
        <v>2</v>
      </c>
      <c r="K48" s="303">
        <v>33</v>
      </c>
      <c r="L48" s="303">
        <f t="shared" si="7"/>
        <v>82.5</v>
      </c>
      <c r="M48" s="306" t="str">
        <f t="shared" si="8"/>
        <v>2</v>
      </c>
      <c r="N48" s="307">
        <v>6</v>
      </c>
      <c r="O48" s="308">
        <v>29</v>
      </c>
      <c r="P48" s="255">
        <f t="shared" si="9"/>
        <v>35</v>
      </c>
      <c r="Q48" s="309">
        <f t="shared" si="10"/>
        <v>70</v>
      </c>
      <c r="R48" s="310" t="str">
        <f t="shared" si="11"/>
        <v>2</v>
      </c>
      <c r="S48" s="314">
        <f t="shared" si="12"/>
        <v>73.571428571428584</v>
      </c>
      <c r="T48" s="310" t="str">
        <f t="shared" si="13"/>
        <v>2</v>
      </c>
      <c r="U48" s="304">
        <f t="shared" si="14"/>
        <v>73</v>
      </c>
      <c r="V48" s="305" t="str">
        <f t="shared" si="15"/>
        <v>2</v>
      </c>
      <c r="W48" s="307">
        <v>56</v>
      </c>
      <c r="X48" s="310" t="str">
        <f t="shared" si="16"/>
        <v>3</v>
      </c>
      <c r="Y48" s="312" t="s">
        <v>60</v>
      </c>
    </row>
    <row r="49" spans="1:25">
      <c r="A49" s="301">
        <v>29</v>
      </c>
      <c r="B49" s="252" t="s">
        <v>233</v>
      </c>
      <c r="C49" s="209">
        <v>14</v>
      </c>
      <c r="D49" s="155">
        <f t="shared" ref="D49" si="17">C49/20*100</f>
        <v>70</v>
      </c>
      <c r="E49" s="156" t="str">
        <f t="shared" ref="E49" si="18">IF(D49&gt;84.99,"1",IF(D49&gt;69.99,"2",IF(D49&gt;49.99,"3",IF(D49&gt;0,"4"))))</f>
        <v>2</v>
      </c>
      <c r="F49" s="302">
        <v>16</v>
      </c>
      <c r="G49" s="303">
        <f t="shared" ref="G49" si="19">F49/20*100</f>
        <v>80</v>
      </c>
      <c r="H49" s="156" t="str">
        <f t="shared" ref="H49" si="20">IF(G49&gt;84.99,"1",IF(G49&gt;69.99,"2",IF(G49&gt;49.99,"3",IF(G49&gt;0,"4"))))</f>
        <v>2</v>
      </c>
      <c r="I49" s="304">
        <f t="shared" ref="I49" si="21">((C49/2)+F49)/30*100</f>
        <v>76.666666666666671</v>
      </c>
      <c r="J49" s="305" t="str">
        <f t="shared" ref="J49" si="22">IF(I49&gt;84.99,"1",IF(I49&gt;69.99,"2",IF(I49&gt;49.99,"3",IF(I49&gt;0,"4"))))</f>
        <v>2</v>
      </c>
      <c r="K49" s="303">
        <v>37</v>
      </c>
      <c r="L49" s="303">
        <f t="shared" ref="L49" si="23">K49/40*100</f>
        <v>92.5</v>
      </c>
      <c r="M49" s="306" t="str">
        <f t="shared" ref="M49" si="24">IF(L49&gt;84.99,"1",IF(L49&gt;69.99,"2",IF(L49&gt;49.99,"3",IF(L49&gt;0,"4"))))</f>
        <v>1</v>
      </c>
      <c r="N49" s="307">
        <v>8</v>
      </c>
      <c r="O49" s="308">
        <v>36</v>
      </c>
      <c r="P49" s="255">
        <f t="shared" ref="P49" si="25">N49+O49</f>
        <v>44</v>
      </c>
      <c r="Q49" s="309">
        <f t="shared" ref="Q49" si="26">P49*2</f>
        <v>88</v>
      </c>
      <c r="R49" s="310" t="str">
        <f t="shared" ref="R49" si="27">IF(Q49&gt;84.99,"1",IF(Q49&gt;69.99,"2",IF(Q49&gt;49.99,"3",IF(Q49&gt;0,"4"))))</f>
        <v>1</v>
      </c>
      <c r="S49" s="314">
        <f t="shared" ref="S49" si="28">((K49/2)+P49)/70*100</f>
        <v>89.285714285714292</v>
      </c>
      <c r="T49" s="310" t="str">
        <f t="shared" ref="T49" si="29">IF(S49&gt;84.99,"1",IF(S49&gt;69.99,"2",IF(S49&gt;49.99,"3",IF(S49&gt;0,"4"))))</f>
        <v>1</v>
      </c>
      <c r="U49" s="304">
        <f t="shared" ref="U49" si="30">(I49*0.3)+(S49*0.7)</f>
        <v>85.5</v>
      </c>
      <c r="V49" s="305" t="str">
        <f t="shared" ref="V49" si="31">IF(U49&gt;84.99,"1",IF(U49&gt;69.99,"2",IF(U49&gt;49.99,"3",IF(U49&gt;0,"4"))))</f>
        <v>1</v>
      </c>
      <c r="W49" s="307">
        <v>74</v>
      </c>
      <c r="X49" s="310" t="str">
        <f t="shared" ref="X49" si="32">IF(W49&gt;84.99,"1",IF(W49&gt;69.99,"2",IF(W49&gt;49.99,"3",IF(W49&gt;0,"4"))))</f>
        <v>2</v>
      </c>
      <c r="Y49" s="312" t="s">
        <v>59</v>
      </c>
    </row>
    <row r="50" spans="1:25">
      <c r="A50" s="301"/>
      <c r="B50" s="252"/>
      <c r="C50" s="209"/>
      <c r="D50" s="155"/>
      <c r="E50" s="156"/>
      <c r="F50" s="302"/>
      <c r="G50" s="303"/>
      <c r="H50" s="156"/>
      <c r="I50" s="304"/>
      <c r="J50" s="305"/>
      <c r="K50" s="303"/>
      <c r="L50" s="303"/>
      <c r="M50" s="306"/>
      <c r="N50" s="307"/>
      <c r="O50" s="308"/>
      <c r="P50" s="255"/>
      <c r="Q50" s="309"/>
      <c r="R50" s="310"/>
      <c r="S50" s="314"/>
      <c r="T50" s="310"/>
      <c r="U50" s="304"/>
      <c r="V50" s="305"/>
      <c r="W50" s="307"/>
      <c r="X50" s="310"/>
      <c r="Y50" s="312"/>
    </row>
    <row r="51" spans="1:25" ht="11.25" customHeight="1">
      <c r="A51" s="313"/>
      <c r="B51" s="83"/>
      <c r="C51" s="313"/>
      <c r="D51" s="155"/>
      <c r="E51" s="156"/>
      <c r="F51" s="313"/>
      <c r="G51" s="303"/>
      <c r="H51" s="156"/>
      <c r="I51" s="304"/>
      <c r="J51" s="305"/>
      <c r="K51" s="13"/>
      <c r="L51" s="303"/>
      <c r="M51" s="306"/>
      <c r="N51" s="13"/>
      <c r="O51" s="13"/>
      <c r="P51" s="255"/>
      <c r="Q51" s="309"/>
      <c r="R51" s="310"/>
      <c r="S51" s="314"/>
      <c r="T51" s="310"/>
      <c r="U51" s="304"/>
      <c r="V51" s="305"/>
      <c r="W51" s="13"/>
      <c r="X51" s="310"/>
      <c r="Y51" s="312"/>
    </row>
    <row r="52" spans="1:25">
      <c r="A52" s="312"/>
      <c r="B52" s="13"/>
      <c r="C52" s="312"/>
      <c r="D52" s="155"/>
      <c r="E52" s="156"/>
      <c r="F52" s="13"/>
      <c r="G52" s="303"/>
      <c r="H52" s="156"/>
      <c r="I52" s="304"/>
      <c r="J52" s="305"/>
      <c r="K52" s="13"/>
      <c r="L52" s="303"/>
      <c r="M52" s="306"/>
      <c r="N52" s="13"/>
      <c r="O52" s="13"/>
      <c r="P52" s="255"/>
      <c r="Q52" s="309"/>
      <c r="R52" s="310"/>
      <c r="S52" s="314"/>
      <c r="T52" s="310"/>
      <c r="U52" s="304"/>
      <c r="V52" s="305"/>
      <c r="W52" s="13"/>
      <c r="X52" s="310"/>
      <c r="Y52" s="312"/>
    </row>
  </sheetData>
  <protectedRanges>
    <protectedRange sqref="B21:B50" name="Range4_1_2"/>
  </protectedRanges>
  <mergeCells count="19">
    <mergeCell ref="M6:M8"/>
    <mergeCell ref="N9:O16"/>
    <mergeCell ref="W4:X4"/>
    <mergeCell ref="U4:V4"/>
    <mergeCell ref="A5:A18"/>
    <mergeCell ref="R6:R8"/>
    <mergeCell ref="E6:E8"/>
    <mergeCell ref="H6:H8"/>
    <mergeCell ref="V6:V8"/>
    <mergeCell ref="J6:J8"/>
    <mergeCell ref="K4:M4"/>
    <mergeCell ref="X6:X8"/>
    <mergeCell ref="A1:X1"/>
    <mergeCell ref="A2:X2"/>
    <mergeCell ref="I4:J4"/>
    <mergeCell ref="S4:T4"/>
    <mergeCell ref="C4:E4"/>
    <mergeCell ref="F4:H4"/>
    <mergeCell ref="N4:R4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71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8433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9525</xdr:rowOff>
              </from>
              <to>
                <xdr:col>1</xdr:col>
                <xdr:colOff>38100</xdr:colOff>
                <xdr:row>1</xdr:row>
                <xdr:rowOff>104775</xdr:rowOff>
              </to>
            </anchor>
          </objectPr>
        </oleObject>
      </mc:Choice>
      <mc:Fallback>
        <oleObject progId="Word.Picture.8" shapeId="18433" r:id="rId4"/>
      </mc:Fallback>
    </mc:AlternateContent>
    <mc:AlternateContent xmlns:mc="http://schemas.openxmlformats.org/markup-compatibility/2006">
      <mc:Choice Requires="x14">
        <oleObject progId="Word.Picture.8" shapeId="18434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1</xdr:col>
                <xdr:colOff>19050</xdr:colOff>
                <xdr:row>1</xdr:row>
                <xdr:rowOff>114300</xdr:rowOff>
              </to>
            </anchor>
          </objectPr>
        </oleObject>
      </mc:Choice>
      <mc:Fallback>
        <oleObject progId="Word.Picture.8" shapeId="18434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Y52"/>
  <sheetViews>
    <sheetView topLeftCell="B4" zoomScale="110" zoomScaleNormal="110" workbookViewId="0">
      <pane ySplit="17" topLeftCell="A47" activePane="bottomLeft" state="frozen"/>
      <selection activeCell="B4" sqref="B4"/>
      <selection pane="bottomLeft" activeCell="U50" sqref="U50"/>
    </sheetView>
  </sheetViews>
  <sheetFormatPr defaultColWidth="11.42578125" defaultRowHeight="15.75"/>
  <cols>
    <col min="1" max="1" width="5.42578125" style="1" customWidth="1"/>
    <col min="2" max="2" width="33.5703125" style="1" customWidth="1"/>
    <col min="3" max="5" width="6.7109375" style="3" customWidth="1"/>
    <col min="6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teachers!B6</f>
        <v>TEACHER: MDM LEE SOO WAH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9" t="s">
        <v>9</v>
      </c>
      <c r="B5" s="161" t="str">
        <f>teachers!A6</f>
        <v>2 EXCELLENCE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400"/>
      <c r="B6" s="162" t="s">
        <v>11</v>
      </c>
      <c r="C6" s="158">
        <f>AVERAGE(C21:C52)</f>
        <v>14.964285714285714</v>
      </c>
      <c r="D6" s="11">
        <f>AVERAGE(D21:D52)</f>
        <v>74.821428571428569</v>
      </c>
      <c r="E6" s="378"/>
      <c r="F6" s="137">
        <f>AVERAGE(F21:F52)</f>
        <v>17.678571428571427</v>
      </c>
      <c r="G6" s="11">
        <f>AVERAGE(G21:G52)</f>
        <v>88.392857142857139</v>
      </c>
      <c r="H6" s="378"/>
      <c r="I6" s="11">
        <f>AVERAGE(I21:I52)</f>
        <v>83.86904761904762</v>
      </c>
      <c r="J6" s="378"/>
      <c r="K6" s="137">
        <f>AVERAGE(K21:K52)</f>
        <v>33.793103448275865</v>
      </c>
      <c r="L6" s="11">
        <f>AVERAGE(L21:L52)</f>
        <v>84.482758620689651</v>
      </c>
      <c r="M6" s="378"/>
      <c r="N6" s="217">
        <f>AVERAGE(N21:N52)</f>
        <v>7.8965517241379306</v>
      </c>
      <c r="O6" s="217">
        <f>AVERAGE(O21:O52)</f>
        <v>32.448275862068968</v>
      </c>
      <c r="P6" s="217">
        <f>AVERAGE(P21:P52)</f>
        <v>40.344827586206897</v>
      </c>
      <c r="Q6" s="217">
        <f>AVERAGE(Q21:Q52)</f>
        <v>80.689655172413794</v>
      </c>
      <c r="R6" s="378"/>
      <c r="S6" s="215">
        <f>AVERAGE(S21:S52)</f>
        <v>81.773399014778292</v>
      </c>
      <c r="T6" s="215"/>
      <c r="U6" s="11">
        <f>AVERAGE(U21:U52)</f>
        <v>82.465517241379317</v>
      </c>
      <c r="V6" s="378"/>
      <c r="W6" s="11">
        <f>AVERAGE(W21:W52)</f>
        <v>77.785714285714292</v>
      </c>
      <c r="X6" s="378"/>
    </row>
    <row r="7" spans="1:24" s="13" customFormat="1">
      <c r="A7" s="400"/>
      <c r="B7" s="163" t="s">
        <v>12</v>
      </c>
      <c r="C7" s="159">
        <f>MEDIAN(C21:C52)</f>
        <v>16</v>
      </c>
      <c r="D7" s="14">
        <f>MEDIAN(D21:D52)</f>
        <v>80</v>
      </c>
      <c r="E7" s="379"/>
      <c r="F7" s="138">
        <f>MEDIAN(F21:F52)</f>
        <v>18</v>
      </c>
      <c r="G7" s="14">
        <f>MEDIAN(G21:G52)</f>
        <v>90</v>
      </c>
      <c r="H7" s="379"/>
      <c r="I7" s="14">
        <f>MEDIAN(I21:I52)</f>
        <v>86.666666666666671</v>
      </c>
      <c r="J7" s="379"/>
      <c r="K7" s="138">
        <f>MEDIAN(K21:K52)</f>
        <v>35</v>
      </c>
      <c r="L7" s="14">
        <f>MEDIAN(L21:L52)</f>
        <v>87.5</v>
      </c>
      <c r="M7" s="379"/>
      <c r="N7" s="14">
        <f>MEDIAN(N21:N52)</f>
        <v>8</v>
      </c>
      <c r="O7" s="14">
        <f>MEDIAN(O21:O52)</f>
        <v>35</v>
      </c>
      <c r="P7" s="14">
        <f>MEDIAN(P21:P52)</f>
        <v>45</v>
      </c>
      <c r="Q7" s="14">
        <f>MEDIAN(Q21:Q52)</f>
        <v>90</v>
      </c>
      <c r="R7" s="379"/>
      <c r="S7" s="138">
        <f>MEDIAN(S21:S52)</f>
        <v>87.857142857142861</v>
      </c>
      <c r="T7" s="215"/>
      <c r="U7" s="14">
        <f>MEDIAN(U21:U52)</f>
        <v>87</v>
      </c>
      <c r="V7" s="379"/>
      <c r="W7" s="14">
        <f>MEDIAN(W21:W52)</f>
        <v>81.5</v>
      </c>
      <c r="X7" s="379"/>
    </row>
    <row r="8" spans="1:24" s="13" customFormat="1" ht="16.5" thickBot="1">
      <c r="A8" s="400"/>
      <c r="B8" s="164" t="s">
        <v>13</v>
      </c>
      <c r="C8" s="160">
        <f>STDEVPA(C21:C52)</f>
        <v>3.7936238127485784</v>
      </c>
      <c r="D8" s="16">
        <f>STDEVPA(D21:D52)</f>
        <v>18.96811906374289</v>
      </c>
      <c r="E8" s="380"/>
      <c r="F8" s="139">
        <f>STDEVPA(F21:F52)</f>
        <v>2.4356514445182165</v>
      </c>
      <c r="G8" s="16">
        <f>STDEVPA(G21:G52)</f>
        <v>12.178257222591082</v>
      </c>
      <c r="H8" s="380"/>
      <c r="I8" s="16">
        <f>STDEVPA(I21:I52)</f>
        <v>13.02510984193828</v>
      </c>
      <c r="J8" s="380"/>
      <c r="K8" s="139">
        <f>STDEVPA(K21:K52)</f>
        <v>5.7618202963325302</v>
      </c>
      <c r="L8" s="16">
        <f>STDEVPA(L21:L52)</f>
        <v>14.404550740831326</v>
      </c>
      <c r="M8" s="380"/>
      <c r="N8" s="218">
        <f>STDEVPA(N21:N52)</f>
        <v>2.0735581211548837</v>
      </c>
      <c r="O8" s="218">
        <f>STDEVPA(O21:O52)</f>
        <v>7.9679799148780566</v>
      </c>
      <c r="P8" s="218">
        <f>STDEVPA(P21:P52)</f>
        <v>9.7318384770138504</v>
      </c>
      <c r="Q8" s="218">
        <f>STDEVPA(Q21:Q52)</f>
        <v>19.463676954027701</v>
      </c>
      <c r="R8" s="380"/>
      <c r="S8" s="216">
        <f>STDEVPA(S21:S52)</f>
        <v>17.59124267291698</v>
      </c>
      <c r="T8" s="216"/>
      <c r="U8" s="16">
        <f>STDEVPA(U21:U52)</f>
        <v>15.483545790603092</v>
      </c>
      <c r="V8" s="380"/>
      <c r="W8" s="16">
        <f>STDEVPA(W21:W52)</f>
        <v>14.922076509217435</v>
      </c>
      <c r="X8" s="380"/>
    </row>
    <row r="9" spans="1:24" s="13" customFormat="1">
      <c r="A9" s="400"/>
      <c r="B9" s="162" t="s">
        <v>21</v>
      </c>
      <c r="C9" s="225"/>
      <c r="D9" s="149">
        <f>COUNTIF(E21:E52,"1")</f>
        <v>13</v>
      </c>
      <c r="E9" s="17">
        <f>D9/D13*100</f>
        <v>46.428571428571431</v>
      </c>
      <c r="F9" s="225"/>
      <c r="G9" s="149">
        <f>COUNTIF(H21:H52,"1")</f>
        <v>21</v>
      </c>
      <c r="H9" s="17">
        <f>G9/G13*100</f>
        <v>75</v>
      </c>
      <c r="I9" s="149">
        <f>COUNTIF(J21:J52,"1")</f>
        <v>18</v>
      </c>
      <c r="J9" s="17">
        <f>I9/I13*100</f>
        <v>64.285714285714292</v>
      </c>
      <c r="K9" s="225"/>
      <c r="L9" s="149">
        <f>COUNTIF(M21:M52,"1")</f>
        <v>17</v>
      </c>
      <c r="M9" s="17">
        <f>L9/L13*100</f>
        <v>58.620689655172406</v>
      </c>
      <c r="N9" s="393"/>
      <c r="O9" s="394"/>
      <c r="P9" s="149"/>
      <c r="Q9" s="149">
        <f>COUNTIF(R21:R52,"1")</f>
        <v>17</v>
      </c>
      <c r="R9" s="17">
        <f>Q9/Q13*100</f>
        <v>58.620689655172406</v>
      </c>
      <c r="S9" s="17">
        <f>COUNTIF(T21:T52,"1")</f>
        <v>19</v>
      </c>
      <c r="T9" s="17">
        <f>S9/S13*100</f>
        <v>65.517241379310349</v>
      </c>
      <c r="U9" s="149">
        <f>COUNTIF(V21:V52,"1")</f>
        <v>18</v>
      </c>
      <c r="V9" s="17">
        <f>U9/U13*100</f>
        <v>62.068965517241381</v>
      </c>
      <c r="W9" s="149">
        <f>COUNTIF(X21:X52,"1")</f>
        <v>10</v>
      </c>
      <c r="X9" s="17">
        <f>W9/W13*100</f>
        <v>35.714285714285715</v>
      </c>
    </row>
    <row r="10" spans="1:24" s="13" customFormat="1">
      <c r="A10" s="400"/>
      <c r="B10" s="163" t="s">
        <v>22</v>
      </c>
      <c r="C10" s="226"/>
      <c r="D10" s="150">
        <f>COUNTIF(E21:E52,"2")</f>
        <v>6</v>
      </c>
      <c r="E10" s="19">
        <f>D10/D13*100</f>
        <v>21.428571428571427</v>
      </c>
      <c r="F10" s="226"/>
      <c r="G10" s="150">
        <f>COUNTIF(H21:H52,"2")</f>
        <v>4</v>
      </c>
      <c r="H10" s="19">
        <f>G10/G13*100</f>
        <v>14.285714285714285</v>
      </c>
      <c r="I10" s="150">
        <f>COUNTIF(J21:J52,"2")</f>
        <v>6</v>
      </c>
      <c r="J10" s="19">
        <f>I10/I13*100</f>
        <v>21.428571428571427</v>
      </c>
      <c r="K10" s="226"/>
      <c r="L10" s="150">
        <f>COUNTIF(M21:M52,"2")</f>
        <v>6</v>
      </c>
      <c r="M10" s="19">
        <f>L10/L13*100</f>
        <v>20.689655172413794</v>
      </c>
      <c r="N10" s="395"/>
      <c r="O10" s="396"/>
      <c r="P10" s="150"/>
      <c r="Q10" s="150">
        <f>COUNTIF(R21:R52,"2")</f>
        <v>4</v>
      </c>
      <c r="R10" s="19">
        <f>Q10/Q13*100</f>
        <v>13.793103448275861</v>
      </c>
      <c r="S10" s="19">
        <f>COUNTIF(T21:T52,"2")</f>
        <v>3</v>
      </c>
      <c r="T10" s="19">
        <f>S10/S13*100</f>
        <v>10.344827586206897</v>
      </c>
      <c r="U10" s="150">
        <f>COUNTIF(V21:V52,"2")</f>
        <v>5</v>
      </c>
      <c r="V10" s="19">
        <f>U10/U13*100</f>
        <v>17.241379310344829</v>
      </c>
      <c r="W10" s="150">
        <f>COUNTIF(X21:X52,"2")</f>
        <v>9</v>
      </c>
      <c r="X10" s="19">
        <f>W10/W13*100</f>
        <v>32.142857142857146</v>
      </c>
    </row>
    <row r="11" spans="1:24" s="13" customFormat="1">
      <c r="A11" s="400"/>
      <c r="B11" s="163" t="s">
        <v>23</v>
      </c>
      <c r="C11" s="226"/>
      <c r="D11" s="150">
        <f>COUNTIF(E21:E52,"3")</f>
        <v>6</v>
      </c>
      <c r="E11" s="19">
        <f>D11/D13*100</f>
        <v>21.428571428571427</v>
      </c>
      <c r="F11" s="226"/>
      <c r="G11" s="150">
        <f>COUNTIF(H21:H52,"3")</f>
        <v>3</v>
      </c>
      <c r="H11" s="19">
        <f>G11/G13*100</f>
        <v>10.714285714285714</v>
      </c>
      <c r="I11" s="150">
        <f>COUNTIF(J21:J52,"3")</f>
        <v>4</v>
      </c>
      <c r="J11" s="19">
        <f>I11/I13*100</f>
        <v>14.285714285714285</v>
      </c>
      <c r="K11" s="226"/>
      <c r="L11" s="150">
        <f>COUNTIF(M21:M52,"3")</f>
        <v>6</v>
      </c>
      <c r="M11" s="19">
        <f>L11/L13*100</f>
        <v>20.689655172413794</v>
      </c>
      <c r="N11" s="395"/>
      <c r="O11" s="396"/>
      <c r="P11" s="150"/>
      <c r="Q11" s="150">
        <f>COUNTIF(R21:R52,"3")</f>
        <v>4</v>
      </c>
      <c r="R11" s="19">
        <f>Q11/Q13*100</f>
        <v>13.793103448275861</v>
      </c>
      <c r="S11" s="19">
        <f>COUNTIF(T21:T52,"3")</f>
        <v>4</v>
      </c>
      <c r="T11" s="19">
        <f>S11/S13*100</f>
        <v>13.793103448275861</v>
      </c>
      <c r="U11" s="150">
        <f>COUNTIF(V21:V52,"3")</f>
        <v>4</v>
      </c>
      <c r="V11" s="19">
        <f>U11/U13*100</f>
        <v>13.793103448275861</v>
      </c>
      <c r="W11" s="150">
        <f>COUNTIF(X21:X52,"3")</f>
        <v>8</v>
      </c>
      <c r="X11" s="19">
        <f>W11/W13*100</f>
        <v>28.571428571428569</v>
      </c>
    </row>
    <row r="12" spans="1:24" s="13" customFormat="1" ht="16.5" thickBot="1">
      <c r="A12" s="400"/>
      <c r="B12" s="165" t="s">
        <v>24</v>
      </c>
      <c r="C12" s="226"/>
      <c r="D12" s="151">
        <f>COUNTIF(E21:E52,"4")</f>
        <v>3</v>
      </c>
      <c r="E12" s="20">
        <f>D12/D13*100</f>
        <v>10.714285714285714</v>
      </c>
      <c r="F12" s="226"/>
      <c r="G12" s="151">
        <f>COUNTIF(H21:H52,"4")</f>
        <v>0</v>
      </c>
      <c r="H12" s="20">
        <f>G12/G13*100</f>
        <v>0</v>
      </c>
      <c r="I12" s="151">
        <f>COUNTIF(J21:J52,"4")</f>
        <v>0</v>
      </c>
      <c r="J12" s="20">
        <f>I12/I13*100</f>
        <v>0</v>
      </c>
      <c r="K12" s="226"/>
      <c r="L12" s="151">
        <f>COUNTIF(M21:M52,"4")</f>
        <v>0</v>
      </c>
      <c r="M12" s="20">
        <f>L12/L13*100</f>
        <v>0</v>
      </c>
      <c r="N12" s="395"/>
      <c r="O12" s="396"/>
      <c r="P12" s="151"/>
      <c r="Q12" s="151">
        <f>COUNTIF(R21:R52,"4")</f>
        <v>4</v>
      </c>
      <c r="R12" s="20">
        <f>Q12/Q13*100</f>
        <v>13.793103448275861</v>
      </c>
      <c r="S12" s="20">
        <f>COUNTIF(T21:T52,"4")</f>
        <v>3</v>
      </c>
      <c r="T12" s="20">
        <f>S12/S13*100</f>
        <v>10.344827586206897</v>
      </c>
      <c r="U12" s="151">
        <f>COUNTIF(V21:V52,"4")</f>
        <v>2</v>
      </c>
      <c r="V12" s="20">
        <f>U12/U13*100</f>
        <v>6.8965517241379306</v>
      </c>
      <c r="W12" s="151">
        <f>COUNTIF(X21:X52,"4")</f>
        <v>1</v>
      </c>
      <c r="X12" s="20">
        <f>W12/W13*100</f>
        <v>3.5714285714285712</v>
      </c>
    </row>
    <row r="13" spans="1:24" s="13" customFormat="1" ht="16.5" thickBot="1">
      <c r="A13" s="400"/>
      <c r="B13" s="166" t="s">
        <v>14</v>
      </c>
      <c r="C13" s="226"/>
      <c r="D13" s="22">
        <f>SUM(D9:D12)</f>
        <v>28</v>
      </c>
      <c r="E13" s="22">
        <f>SUM(E9:E12)</f>
        <v>100</v>
      </c>
      <c r="F13" s="226"/>
      <c r="G13" s="22">
        <f>SUM(G9:G12)</f>
        <v>28</v>
      </c>
      <c r="H13" s="22">
        <f>SUM(H9:H12)</f>
        <v>99.999999999999986</v>
      </c>
      <c r="I13" s="22">
        <f>SUM(I9:I12)</f>
        <v>28</v>
      </c>
      <c r="J13" s="22">
        <f>SUM(J9:J12)</f>
        <v>100</v>
      </c>
      <c r="K13" s="226"/>
      <c r="L13" s="22">
        <f>SUM(L9:L12)</f>
        <v>29</v>
      </c>
      <c r="M13" s="22">
        <f>SUM(M9:M12)</f>
        <v>99.999999999999986</v>
      </c>
      <c r="N13" s="395"/>
      <c r="O13" s="396"/>
      <c r="P13" s="22"/>
      <c r="Q13" s="22">
        <f t="shared" ref="Q13:X13" si="0">SUM(Q9:Q12)</f>
        <v>29</v>
      </c>
      <c r="R13" s="22">
        <f t="shared" si="0"/>
        <v>99.999999999999986</v>
      </c>
      <c r="S13" s="22">
        <f t="shared" si="0"/>
        <v>29</v>
      </c>
      <c r="T13" s="22">
        <f t="shared" si="0"/>
        <v>100</v>
      </c>
      <c r="U13" s="22">
        <f t="shared" si="0"/>
        <v>29</v>
      </c>
      <c r="V13" s="22">
        <f t="shared" si="0"/>
        <v>100</v>
      </c>
      <c r="W13" s="22">
        <f t="shared" si="0"/>
        <v>28</v>
      </c>
      <c r="X13" s="22">
        <f t="shared" si="0"/>
        <v>100</v>
      </c>
    </row>
    <row r="14" spans="1:24" s="13" customFormat="1">
      <c r="A14" s="400"/>
      <c r="B14" s="162" t="s">
        <v>15</v>
      </c>
      <c r="C14" s="226"/>
      <c r="D14" s="152">
        <f>SUM(D9:D11)</f>
        <v>25</v>
      </c>
      <c r="E14" s="23">
        <f>D14/D13*100</f>
        <v>89.285714285714292</v>
      </c>
      <c r="F14" s="226"/>
      <c r="G14" s="152">
        <f>SUM(G9:G11)</f>
        <v>28</v>
      </c>
      <c r="H14" s="23">
        <f>G14/G13*100</f>
        <v>100</v>
      </c>
      <c r="I14" s="152">
        <f>SUM(I9:I11)</f>
        <v>28</v>
      </c>
      <c r="J14" s="23">
        <f>I14/I13*100</f>
        <v>100</v>
      </c>
      <c r="K14" s="226"/>
      <c r="L14" s="152">
        <f>SUM(L9:L11)</f>
        <v>29</v>
      </c>
      <c r="M14" s="23">
        <f>L14/L13*100</f>
        <v>100</v>
      </c>
      <c r="N14" s="395"/>
      <c r="O14" s="396"/>
      <c r="P14" s="152"/>
      <c r="Q14" s="152">
        <f>SUM(Q9:Q11)</f>
        <v>25</v>
      </c>
      <c r="R14" s="23">
        <f>Q14/Q13*100</f>
        <v>86.206896551724128</v>
      </c>
      <c r="S14" s="23">
        <f>SUM(S9:S11)</f>
        <v>26</v>
      </c>
      <c r="T14" s="23">
        <f>S14/S13*100</f>
        <v>89.65517241379311</v>
      </c>
      <c r="U14" s="152">
        <f>SUM(U9:U11)</f>
        <v>27</v>
      </c>
      <c r="V14" s="23">
        <f>U14/U13*100</f>
        <v>93.103448275862064</v>
      </c>
      <c r="W14" s="152">
        <f>SUM(W9:W11)</f>
        <v>27</v>
      </c>
      <c r="X14" s="23">
        <f>W14/W13*100</f>
        <v>96.428571428571431</v>
      </c>
    </row>
    <row r="15" spans="1:24" s="13" customFormat="1">
      <c r="A15" s="400"/>
      <c r="B15" s="167" t="s">
        <v>16</v>
      </c>
      <c r="C15" s="226"/>
      <c r="D15" s="153">
        <f>D9</f>
        <v>13</v>
      </c>
      <c r="E15" s="24">
        <f>D15/D13*100</f>
        <v>46.428571428571431</v>
      </c>
      <c r="F15" s="226"/>
      <c r="G15" s="153">
        <f>G9</f>
        <v>21</v>
      </c>
      <c r="H15" s="24">
        <f>G15/G13*100</f>
        <v>75</v>
      </c>
      <c r="I15" s="153">
        <f>I9</f>
        <v>18</v>
      </c>
      <c r="J15" s="24">
        <f>I15/I13*100</f>
        <v>64.285714285714292</v>
      </c>
      <c r="K15" s="226"/>
      <c r="L15" s="153">
        <f>L9</f>
        <v>17</v>
      </c>
      <c r="M15" s="24">
        <f>L15/L13*100</f>
        <v>58.620689655172406</v>
      </c>
      <c r="N15" s="395"/>
      <c r="O15" s="396"/>
      <c r="P15" s="153"/>
      <c r="Q15" s="153">
        <f>Q9</f>
        <v>17</v>
      </c>
      <c r="R15" s="24">
        <f>Q15/Q13*100</f>
        <v>58.620689655172406</v>
      </c>
      <c r="S15" s="24">
        <f>S9</f>
        <v>19</v>
      </c>
      <c r="T15" s="24">
        <f>S15/S13*100</f>
        <v>65.517241379310349</v>
      </c>
      <c r="U15" s="153">
        <f>U9</f>
        <v>18</v>
      </c>
      <c r="V15" s="24">
        <f>U15/U13*100</f>
        <v>62.068965517241381</v>
      </c>
      <c r="W15" s="153">
        <f>W9</f>
        <v>10</v>
      </c>
      <c r="X15" s="24">
        <f>W15/W13*100</f>
        <v>35.714285714285715</v>
      </c>
    </row>
    <row r="16" spans="1:24" s="13" customFormat="1" ht="16.5" thickBot="1">
      <c r="A16" s="400"/>
      <c r="B16" s="168" t="s">
        <v>17</v>
      </c>
      <c r="C16" s="227"/>
      <c r="D16" s="154">
        <f>D12</f>
        <v>3</v>
      </c>
      <c r="E16" s="26">
        <f>D16/D13*100</f>
        <v>10.714285714285714</v>
      </c>
      <c r="F16" s="227"/>
      <c r="G16" s="154">
        <f>G12</f>
        <v>0</v>
      </c>
      <c r="H16" s="26">
        <f>G16/G13*100</f>
        <v>0</v>
      </c>
      <c r="I16" s="154">
        <f>I12</f>
        <v>0</v>
      </c>
      <c r="J16" s="26">
        <f>I16/I13*100</f>
        <v>0</v>
      </c>
      <c r="K16" s="227"/>
      <c r="L16" s="154">
        <f>L12</f>
        <v>0</v>
      </c>
      <c r="M16" s="26">
        <f>L16/L13*100</f>
        <v>0</v>
      </c>
      <c r="N16" s="397"/>
      <c r="O16" s="398"/>
      <c r="P16" s="154"/>
      <c r="Q16" s="154">
        <f>Q12</f>
        <v>4</v>
      </c>
      <c r="R16" s="26">
        <f>Q16/Q13*100</f>
        <v>13.793103448275861</v>
      </c>
      <c r="S16" s="26">
        <f>S12</f>
        <v>3</v>
      </c>
      <c r="T16" s="26">
        <f>S16/S13*100</f>
        <v>10.344827586206897</v>
      </c>
      <c r="U16" s="154">
        <f>U12</f>
        <v>2</v>
      </c>
      <c r="V16" s="26">
        <f>U16/U13*100</f>
        <v>6.8965517241379306</v>
      </c>
      <c r="W16" s="154">
        <f>W12</f>
        <v>1</v>
      </c>
      <c r="X16" s="26">
        <f>W16/W13*100</f>
        <v>3.5714285714285712</v>
      </c>
    </row>
    <row r="17" spans="1:25" s="13" customFormat="1">
      <c r="A17" s="400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98.333333333333329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100</v>
      </c>
      <c r="T17" s="28"/>
      <c r="U17" s="28">
        <f>MAX(U21:U52)</f>
        <v>99.5</v>
      </c>
      <c r="V17" s="28"/>
      <c r="W17" s="28">
        <f>MAX(W21:W52)</f>
        <v>100</v>
      </c>
      <c r="X17" s="28"/>
    </row>
    <row r="18" spans="1:25" s="13" customFormat="1" ht="16.5" thickBot="1">
      <c r="A18" s="401"/>
      <c r="B18" s="164" t="s">
        <v>19</v>
      </c>
      <c r="C18" s="292">
        <f>MIN(C21:C52)</f>
        <v>7</v>
      </c>
      <c r="D18" s="30"/>
      <c r="E18" s="30"/>
      <c r="F18" s="292">
        <f>MIN(F21:F52)</f>
        <v>11</v>
      </c>
      <c r="G18" s="30"/>
      <c r="H18" s="30"/>
      <c r="I18" s="30">
        <f>MIN(I21:I52)</f>
        <v>55.000000000000007</v>
      </c>
      <c r="J18" s="30"/>
      <c r="K18" s="293">
        <f>MIN(K21:K52)</f>
        <v>22</v>
      </c>
      <c r="L18" s="30"/>
      <c r="M18" s="30"/>
      <c r="N18" s="30">
        <f>MIN(N21:N52)</f>
        <v>3</v>
      </c>
      <c r="O18" s="30">
        <f>MIN(O21:O52)</f>
        <v>12</v>
      </c>
      <c r="P18" s="30">
        <f>MIN(P21:P52)</f>
        <v>18</v>
      </c>
      <c r="Q18" s="30">
        <f>MIN(Q21:Q52)</f>
        <v>36</v>
      </c>
      <c r="R18" s="30"/>
      <c r="S18" s="30">
        <f>MIN(S21:S52)</f>
        <v>42.142857142857146</v>
      </c>
      <c r="T18" s="30"/>
      <c r="U18" s="30">
        <f>MIN(U21:U52)</f>
        <v>46</v>
      </c>
      <c r="V18" s="30"/>
      <c r="W18" s="30">
        <f>MIN(W21:W52)</f>
        <v>49</v>
      </c>
      <c r="X18" s="30"/>
    </row>
    <row r="19" spans="1:25" s="13" customFormat="1" ht="16.5" thickBot="1">
      <c r="A19" s="280"/>
      <c r="B19" s="281"/>
      <c r="C19" s="228"/>
      <c r="D19" s="30"/>
      <c r="E19" s="96"/>
      <c r="F19" s="228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5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5">
      <c r="A21" s="301">
        <v>1</v>
      </c>
      <c r="B21" s="252" t="s">
        <v>234</v>
      </c>
      <c r="C21" s="209">
        <v>18</v>
      </c>
      <c r="D21" s="155">
        <f>C21/20*100</f>
        <v>90</v>
      </c>
      <c r="E21" s="156" t="str">
        <f>IF(D21&gt;84.99,"1",IF(D21&gt;69.99,"2",IF(D21&gt;49.99,"3",IF(D21&gt;0,"4"))))</f>
        <v>1</v>
      </c>
      <c r="F21" s="302">
        <v>20</v>
      </c>
      <c r="G21" s="303">
        <f>F21/20*100</f>
        <v>100</v>
      </c>
      <c r="H21" s="156" t="str">
        <f>IF(G21&gt;84.99,"1",IF(G21&gt;69.99,"2",IF(G21&gt;49.99,"3",IF(G21&gt;0,"4"))))</f>
        <v>1</v>
      </c>
      <c r="I21" s="304">
        <f>((C21/2)+F21)/30*100</f>
        <v>96.666666666666671</v>
      </c>
      <c r="J21" s="305" t="str">
        <f>IF(I21&gt;84.99,"1",IF(I21&gt;69.99,"2",IF(I21&gt;49.99,"3",IF(I21&gt;0,"4"))))</f>
        <v>1</v>
      </c>
      <c r="K21" s="303">
        <v>39</v>
      </c>
      <c r="L21" s="303">
        <f>K21/40*100</f>
        <v>97.5</v>
      </c>
      <c r="M21" s="306" t="str">
        <f>IF(L21&gt;84.99,"1",IF(L21&gt;69.99,"2",IF(L21&gt;49.99,"3",IF(L21&gt;0,"4"))))</f>
        <v>1</v>
      </c>
      <c r="N21" s="307">
        <v>10</v>
      </c>
      <c r="O21" s="308">
        <v>37</v>
      </c>
      <c r="P21" s="157">
        <f>N21+O21</f>
        <v>47</v>
      </c>
      <c r="Q21" s="309">
        <f>P21*2</f>
        <v>94</v>
      </c>
      <c r="R21" s="310" t="str">
        <f>IF(Q21&gt;84.99,"1",IF(Q21&gt;69.99,"2",IF(Q21&gt;49.99,"3",IF(Q21&gt;0,"4"))))</f>
        <v>1</v>
      </c>
      <c r="S21" s="314">
        <f>((K21/2)+P21)/70*100</f>
        <v>95</v>
      </c>
      <c r="T21" s="310" t="str">
        <f>IF(S21&gt;84.99,"1",IF(S21&gt;69.99,"2",IF(S21&gt;49.99,"3",IF(S21&gt;0,"4"))))</f>
        <v>1</v>
      </c>
      <c r="U21" s="304">
        <f>(I21*0.3)+(S21*0.7)</f>
        <v>95.5</v>
      </c>
      <c r="V21" s="305" t="str">
        <f>IF(U21&gt;84.99,"1",IF(U21&gt;69.99,"2",IF(U21&gt;49.99,"3",IF(U21&gt;0,"4"))))</f>
        <v>1</v>
      </c>
      <c r="W21" s="301">
        <v>89</v>
      </c>
      <c r="X21" s="305" t="str">
        <f>IF(W21&gt;84.99,"1",IF(W21&gt;69.99,"2",IF(W21&gt;49.99,"3",IF(W21&gt;0,"4"))))</f>
        <v>1</v>
      </c>
      <c r="Y21" s="312" t="s">
        <v>59</v>
      </c>
    </row>
    <row r="22" spans="1:25" s="270" customFormat="1">
      <c r="A22" s="301">
        <v>2</v>
      </c>
      <c r="B22" s="252" t="s">
        <v>235</v>
      </c>
      <c r="C22" s="209">
        <v>14</v>
      </c>
      <c r="D22" s="155">
        <f t="shared" ref="D22:D48" si="1">C22/20*100</f>
        <v>70</v>
      </c>
      <c r="E22" s="156" t="str">
        <f t="shared" ref="E22:E48" si="2">IF(D22&gt;84.99,"1",IF(D22&gt;69.99,"2",IF(D22&gt;49.99,"3",IF(D22&gt;0,"4"))))</f>
        <v>2</v>
      </c>
      <c r="F22" s="302">
        <v>16</v>
      </c>
      <c r="G22" s="303">
        <f t="shared" ref="G22:G48" si="3">F22/20*100</f>
        <v>80</v>
      </c>
      <c r="H22" s="156" t="str">
        <f t="shared" ref="H22:H48" si="4">IF(G22&gt;84.99,"1",IF(G22&gt;69.99,"2",IF(G22&gt;49.99,"3",IF(G22&gt;0,"4"))))</f>
        <v>2</v>
      </c>
      <c r="I22" s="304">
        <f t="shared" ref="I22:I48" si="5">((C22/2)+F22)/30*100</f>
        <v>76.666666666666671</v>
      </c>
      <c r="J22" s="305" t="str">
        <f t="shared" ref="J22:J48" si="6">IF(I22&gt;84.99,"1",IF(I22&gt;69.99,"2",IF(I22&gt;49.99,"3",IF(I22&gt;0,"4"))))</f>
        <v>2</v>
      </c>
      <c r="K22" s="303">
        <v>33</v>
      </c>
      <c r="L22" s="303">
        <f t="shared" ref="L22:L48" si="7">K22/40*100</f>
        <v>82.5</v>
      </c>
      <c r="M22" s="306" t="str">
        <f t="shared" ref="M22:M49" si="8">IF(L22&gt;84.99,"1",IF(L22&gt;69.99,"2",IF(L22&gt;49.99,"3",IF(L22&gt;0,"4"))))</f>
        <v>2</v>
      </c>
      <c r="N22" s="307">
        <v>7</v>
      </c>
      <c r="O22" s="308">
        <v>25</v>
      </c>
      <c r="P22" s="157">
        <f t="shared" ref="P22:P48" si="9">N22+O22</f>
        <v>32</v>
      </c>
      <c r="Q22" s="309">
        <f t="shared" ref="Q22:Q48" si="10">P22*2</f>
        <v>64</v>
      </c>
      <c r="R22" s="310" t="str">
        <f t="shared" ref="R22:R48" si="11">IF(Q22&gt;84.99,"1",IF(Q22&gt;69.99,"2",IF(Q22&gt;49.99,"3",IF(Q22&gt;0,"4"))))</f>
        <v>3</v>
      </c>
      <c r="S22" s="314">
        <f t="shared" ref="S22:S48" si="12">((K22/2)+P22)/70*100</f>
        <v>69.285714285714278</v>
      </c>
      <c r="T22" s="310" t="str">
        <f t="shared" ref="T22:T48" si="13">IF(S22&gt;84.99,"1",IF(S22&gt;69.99,"2",IF(S22&gt;49.99,"3",IF(S22&gt;0,"4"))))</f>
        <v>3</v>
      </c>
      <c r="U22" s="304">
        <f t="shared" ref="U22:U48" si="14">(I22*0.3)+(S22*0.7)</f>
        <v>71.5</v>
      </c>
      <c r="V22" s="305" t="str">
        <f t="shared" ref="V22:V48" si="15">IF(U22&gt;84.99,"1",IF(U22&gt;69.99,"2",IF(U22&gt;49.99,"3",IF(U22&gt;0,"4"))))</f>
        <v>2</v>
      </c>
      <c r="W22" s="301">
        <v>72</v>
      </c>
      <c r="X22" s="305" t="str">
        <f t="shared" ref="X22:X48" si="16">IF(W22&gt;84.99,"1",IF(W22&gt;69.99,"2",IF(W22&gt;49.99,"3",IF(W22&gt;0,"4"))))</f>
        <v>2</v>
      </c>
      <c r="Y22" s="312" t="s">
        <v>59</v>
      </c>
    </row>
    <row r="23" spans="1:25">
      <c r="A23" s="301">
        <v>3</v>
      </c>
      <c r="B23" s="252" t="s">
        <v>236</v>
      </c>
      <c r="C23" s="209">
        <v>7</v>
      </c>
      <c r="D23" s="155">
        <f t="shared" si="1"/>
        <v>35</v>
      </c>
      <c r="E23" s="156" t="str">
        <f t="shared" si="2"/>
        <v>4</v>
      </c>
      <c r="F23" s="302">
        <v>13</v>
      </c>
      <c r="G23" s="303">
        <f t="shared" si="3"/>
        <v>65</v>
      </c>
      <c r="H23" s="156" t="str">
        <f t="shared" si="4"/>
        <v>3</v>
      </c>
      <c r="I23" s="304">
        <f t="shared" si="5"/>
        <v>55.000000000000007</v>
      </c>
      <c r="J23" s="305" t="str">
        <f t="shared" si="6"/>
        <v>3</v>
      </c>
      <c r="K23" s="303">
        <v>23</v>
      </c>
      <c r="L23" s="303">
        <f t="shared" si="7"/>
        <v>57.499999999999993</v>
      </c>
      <c r="M23" s="306" t="str">
        <f t="shared" si="8"/>
        <v>3</v>
      </c>
      <c r="N23" s="307">
        <v>4</v>
      </c>
      <c r="O23" s="308">
        <v>14</v>
      </c>
      <c r="P23" s="157">
        <f t="shared" si="9"/>
        <v>18</v>
      </c>
      <c r="Q23" s="309">
        <f t="shared" si="10"/>
        <v>36</v>
      </c>
      <c r="R23" s="310" t="str">
        <f t="shared" si="11"/>
        <v>4</v>
      </c>
      <c r="S23" s="314">
        <f t="shared" si="12"/>
        <v>42.142857142857146</v>
      </c>
      <c r="T23" s="310" t="str">
        <f t="shared" si="13"/>
        <v>4</v>
      </c>
      <c r="U23" s="304">
        <f t="shared" si="14"/>
        <v>46</v>
      </c>
      <c r="V23" s="305" t="str">
        <f t="shared" si="15"/>
        <v>4</v>
      </c>
      <c r="W23" s="301">
        <v>49</v>
      </c>
      <c r="X23" s="305" t="str">
        <f t="shared" si="16"/>
        <v>4</v>
      </c>
      <c r="Y23" s="312" t="s">
        <v>60</v>
      </c>
    </row>
    <row r="24" spans="1:25">
      <c r="A24" s="301">
        <v>4</v>
      </c>
      <c r="B24" s="252" t="s">
        <v>237</v>
      </c>
      <c r="C24" s="209">
        <v>19</v>
      </c>
      <c r="D24" s="155">
        <f t="shared" si="1"/>
        <v>95</v>
      </c>
      <c r="E24" s="156" t="str">
        <f t="shared" si="2"/>
        <v>1</v>
      </c>
      <c r="F24" s="302">
        <v>20</v>
      </c>
      <c r="G24" s="303">
        <f t="shared" si="3"/>
        <v>100</v>
      </c>
      <c r="H24" s="156" t="str">
        <f t="shared" si="4"/>
        <v>1</v>
      </c>
      <c r="I24" s="304">
        <f t="shared" si="5"/>
        <v>98.333333333333329</v>
      </c>
      <c r="J24" s="305" t="str">
        <f t="shared" si="6"/>
        <v>1</v>
      </c>
      <c r="K24" s="303">
        <v>36</v>
      </c>
      <c r="L24" s="303">
        <f t="shared" si="7"/>
        <v>90</v>
      </c>
      <c r="M24" s="306" t="str">
        <f t="shared" si="8"/>
        <v>1</v>
      </c>
      <c r="N24" s="307">
        <v>9</v>
      </c>
      <c r="O24" s="308">
        <v>37</v>
      </c>
      <c r="P24" s="157">
        <f t="shared" si="9"/>
        <v>46</v>
      </c>
      <c r="Q24" s="309">
        <f t="shared" si="10"/>
        <v>92</v>
      </c>
      <c r="R24" s="310" t="str">
        <f t="shared" si="11"/>
        <v>1</v>
      </c>
      <c r="S24" s="314">
        <f t="shared" si="12"/>
        <v>91.428571428571431</v>
      </c>
      <c r="T24" s="310" t="str">
        <f t="shared" si="13"/>
        <v>1</v>
      </c>
      <c r="U24" s="304">
        <f t="shared" si="14"/>
        <v>93.5</v>
      </c>
      <c r="V24" s="305" t="str">
        <f t="shared" si="15"/>
        <v>1</v>
      </c>
      <c r="W24" s="301">
        <v>87</v>
      </c>
      <c r="X24" s="305" t="str">
        <f t="shared" si="16"/>
        <v>1</v>
      </c>
      <c r="Y24" s="312" t="s">
        <v>59</v>
      </c>
    </row>
    <row r="25" spans="1:25">
      <c r="A25" s="301">
        <v>5</v>
      </c>
      <c r="B25" s="252" t="s">
        <v>238</v>
      </c>
      <c r="C25" s="209">
        <v>10</v>
      </c>
      <c r="D25" s="155">
        <f t="shared" si="1"/>
        <v>50</v>
      </c>
      <c r="E25" s="156" t="str">
        <f t="shared" si="2"/>
        <v>3</v>
      </c>
      <c r="F25" s="302">
        <v>12</v>
      </c>
      <c r="G25" s="303">
        <f t="shared" si="3"/>
        <v>60</v>
      </c>
      <c r="H25" s="156" t="str">
        <f t="shared" si="4"/>
        <v>3</v>
      </c>
      <c r="I25" s="304">
        <f t="shared" si="5"/>
        <v>56.666666666666664</v>
      </c>
      <c r="J25" s="305" t="str">
        <f t="shared" si="6"/>
        <v>3</v>
      </c>
      <c r="K25" s="303">
        <v>38</v>
      </c>
      <c r="L25" s="303">
        <f t="shared" si="7"/>
        <v>95</v>
      </c>
      <c r="M25" s="306" t="str">
        <f t="shared" si="8"/>
        <v>1</v>
      </c>
      <c r="N25" s="307">
        <v>7</v>
      </c>
      <c r="O25" s="308">
        <v>33</v>
      </c>
      <c r="P25" s="157">
        <f t="shared" si="9"/>
        <v>40</v>
      </c>
      <c r="Q25" s="309">
        <f t="shared" si="10"/>
        <v>80</v>
      </c>
      <c r="R25" s="310" t="str">
        <f t="shared" si="11"/>
        <v>2</v>
      </c>
      <c r="S25" s="314">
        <f t="shared" si="12"/>
        <v>84.285714285714292</v>
      </c>
      <c r="T25" s="310" t="str">
        <f t="shared" si="13"/>
        <v>2</v>
      </c>
      <c r="U25" s="304">
        <f t="shared" si="14"/>
        <v>76</v>
      </c>
      <c r="V25" s="305" t="str">
        <f t="shared" si="15"/>
        <v>2</v>
      </c>
      <c r="W25" s="301">
        <v>83</v>
      </c>
      <c r="X25" s="305" t="str">
        <f t="shared" si="16"/>
        <v>2</v>
      </c>
      <c r="Y25" s="312" t="s">
        <v>59</v>
      </c>
    </row>
    <row r="26" spans="1:25" s="270" customFormat="1">
      <c r="A26" s="301">
        <v>6</v>
      </c>
      <c r="B26" s="252" t="s">
        <v>239</v>
      </c>
      <c r="C26" s="209">
        <v>16</v>
      </c>
      <c r="D26" s="155">
        <f t="shared" si="1"/>
        <v>80</v>
      </c>
      <c r="E26" s="156" t="str">
        <f t="shared" si="2"/>
        <v>2</v>
      </c>
      <c r="F26" s="302">
        <v>20</v>
      </c>
      <c r="G26" s="303">
        <f t="shared" si="3"/>
        <v>100</v>
      </c>
      <c r="H26" s="156" t="str">
        <f t="shared" si="4"/>
        <v>1</v>
      </c>
      <c r="I26" s="304">
        <f t="shared" si="5"/>
        <v>93.333333333333329</v>
      </c>
      <c r="J26" s="305" t="str">
        <f t="shared" si="6"/>
        <v>1</v>
      </c>
      <c r="K26" s="303">
        <v>39</v>
      </c>
      <c r="L26" s="303">
        <f t="shared" si="7"/>
        <v>97.5</v>
      </c>
      <c r="M26" s="306" t="str">
        <f t="shared" si="8"/>
        <v>1</v>
      </c>
      <c r="N26" s="307">
        <v>10</v>
      </c>
      <c r="O26" s="308">
        <v>40</v>
      </c>
      <c r="P26" s="157">
        <f t="shared" si="9"/>
        <v>50</v>
      </c>
      <c r="Q26" s="309">
        <f t="shared" si="10"/>
        <v>100</v>
      </c>
      <c r="R26" s="310" t="str">
        <f t="shared" si="11"/>
        <v>1</v>
      </c>
      <c r="S26" s="314">
        <f t="shared" si="12"/>
        <v>99.285714285714292</v>
      </c>
      <c r="T26" s="310" t="str">
        <f t="shared" si="13"/>
        <v>1</v>
      </c>
      <c r="U26" s="304">
        <f t="shared" si="14"/>
        <v>97.5</v>
      </c>
      <c r="V26" s="305" t="str">
        <f t="shared" si="15"/>
        <v>1</v>
      </c>
      <c r="W26" s="301">
        <v>97</v>
      </c>
      <c r="X26" s="305" t="str">
        <f t="shared" si="16"/>
        <v>1</v>
      </c>
      <c r="Y26" s="312" t="s">
        <v>59</v>
      </c>
    </row>
    <row r="27" spans="1:25">
      <c r="A27" s="301">
        <v>7</v>
      </c>
      <c r="B27" s="252" t="s">
        <v>240</v>
      </c>
      <c r="C27" s="209">
        <v>17</v>
      </c>
      <c r="D27" s="155">
        <f t="shared" si="1"/>
        <v>85</v>
      </c>
      <c r="E27" s="156" t="str">
        <f t="shared" si="2"/>
        <v>1</v>
      </c>
      <c r="F27" s="302">
        <v>17</v>
      </c>
      <c r="G27" s="303">
        <f t="shared" si="3"/>
        <v>85</v>
      </c>
      <c r="H27" s="156" t="str">
        <f t="shared" si="4"/>
        <v>1</v>
      </c>
      <c r="I27" s="304">
        <f t="shared" si="5"/>
        <v>85</v>
      </c>
      <c r="J27" s="305" t="str">
        <f t="shared" si="6"/>
        <v>1</v>
      </c>
      <c r="K27" s="303">
        <v>39</v>
      </c>
      <c r="L27" s="303">
        <f t="shared" si="7"/>
        <v>97.5</v>
      </c>
      <c r="M27" s="306" t="str">
        <f t="shared" si="8"/>
        <v>1</v>
      </c>
      <c r="N27" s="307">
        <v>8</v>
      </c>
      <c r="O27" s="308">
        <v>39</v>
      </c>
      <c r="P27" s="157">
        <f t="shared" si="9"/>
        <v>47</v>
      </c>
      <c r="Q27" s="309">
        <f t="shared" si="10"/>
        <v>94</v>
      </c>
      <c r="R27" s="310" t="str">
        <f t="shared" si="11"/>
        <v>1</v>
      </c>
      <c r="S27" s="314">
        <f t="shared" si="12"/>
        <v>95</v>
      </c>
      <c r="T27" s="310" t="str">
        <f t="shared" si="13"/>
        <v>1</v>
      </c>
      <c r="U27" s="304">
        <f t="shared" si="14"/>
        <v>92</v>
      </c>
      <c r="V27" s="305" t="str">
        <f t="shared" si="15"/>
        <v>1</v>
      </c>
      <c r="W27" s="301">
        <v>77</v>
      </c>
      <c r="X27" s="305" t="str">
        <f t="shared" si="16"/>
        <v>2</v>
      </c>
      <c r="Y27" s="312" t="s">
        <v>59</v>
      </c>
    </row>
    <row r="28" spans="1:25" s="270" customFormat="1">
      <c r="A28" s="301">
        <v>8</v>
      </c>
      <c r="B28" s="252" t="s">
        <v>241</v>
      </c>
      <c r="C28" s="209">
        <v>16</v>
      </c>
      <c r="D28" s="155">
        <f t="shared" si="1"/>
        <v>80</v>
      </c>
      <c r="E28" s="156" t="str">
        <f t="shared" si="2"/>
        <v>2</v>
      </c>
      <c r="F28" s="302">
        <v>18</v>
      </c>
      <c r="G28" s="303">
        <f t="shared" si="3"/>
        <v>90</v>
      </c>
      <c r="H28" s="156" t="str">
        <f t="shared" si="4"/>
        <v>1</v>
      </c>
      <c r="I28" s="304">
        <f t="shared" si="5"/>
        <v>86.666666666666671</v>
      </c>
      <c r="J28" s="305" t="str">
        <f t="shared" si="6"/>
        <v>1</v>
      </c>
      <c r="K28" s="303">
        <v>31</v>
      </c>
      <c r="L28" s="303">
        <f t="shared" si="7"/>
        <v>77.5</v>
      </c>
      <c r="M28" s="306" t="str">
        <f t="shared" si="8"/>
        <v>2</v>
      </c>
      <c r="N28" s="307">
        <v>10</v>
      </c>
      <c r="O28" s="308">
        <v>35</v>
      </c>
      <c r="P28" s="157">
        <f t="shared" si="9"/>
        <v>45</v>
      </c>
      <c r="Q28" s="309">
        <f t="shared" si="10"/>
        <v>90</v>
      </c>
      <c r="R28" s="310" t="str">
        <f t="shared" si="11"/>
        <v>1</v>
      </c>
      <c r="S28" s="314">
        <f t="shared" si="12"/>
        <v>86.428571428571431</v>
      </c>
      <c r="T28" s="310" t="str">
        <f t="shared" si="13"/>
        <v>1</v>
      </c>
      <c r="U28" s="304">
        <f t="shared" si="14"/>
        <v>86.5</v>
      </c>
      <c r="V28" s="305" t="str">
        <f t="shared" si="15"/>
        <v>1</v>
      </c>
      <c r="W28" s="301">
        <v>88</v>
      </c>
      <c r="X28" s="305" t="str">
        <f t="shared" si="16"/>
        <v>1</v>
      </c>
      <c r="Y28" s="312" t="s">
        <v>59</v>
      </c>
    </row>
    <row r="29" spans="1:25">
      <c r="A29" s="301">
        <v>9</v>
      </c>
      <c r="B29" s="252" t="s">
        <v>242</v>
      </c>
      <c r="C29" s="209">
        <v>18</v>
      </c>
      <c r="D29" s="155">
        <f t="shared" si="1"/>
        <v>90</v>
      </c>
      <c r="E29" s="156" t="str">
        <f t="shared" si="2"/>
        <v>1</v>
      </c>
      <c r="F29" s="302">
        <v>20</v>
      </c>
      <c r="G29" s="303">
        <f t="shared" si="3"/>
        <v>100</v>
      </c>
      <c r="H29" s="156" t="str">
        <f t="shared" si="4"/>
        <v>1</v>
      </c>
      <c r="I29" s="304">
        <f t="shared" si="5"/>
        <v>96.666666666666671</v>
      </c>
      <c r="J29" s="305" t="str">
        <f t="shared" si="6"/>
        <v>1</v>
      </c>
      <c r="K29" s="303">
        <v>38</v>
      </c>
      <c r="L29" s="303">
        <f t="shared" si="7"/>
        <v>95</v>
      </c>
      <c r="M29" s="306" t="str">
        <f t="shared" si="8"/>
        <v>1</v>
      </c>
      <c r="N29" s="307">
        <v>10</v>
      </c>
      <c r="O29" s="308">
        <v>40</v>
      </c>
      <c r="P29" s="157">
        <f t="shared" si="9"/>
        <v>50</v>
      </c>
      <c r="Q29" s="309">
        <f t="shared" si="10"/>
        <v>100</v>
      </c>
      <c r="R29" s="310" t="str">
        <f t="shared" si="11"/>
        <v>1</v>
      </c>
      <c r="S29" s="314">
        <f t="shared" si="12"/>
        <v>98.571428571428584</v>
      </c>
      <c r="T29" s="310" t="str">
        <f t="shared" si="13"/>
        <v>1</v>
      </c>
      <c r="U29" s="304">
        <f t="shared" si="14"/>
        <v>98</v>
      </c>
      <c r="V29" s="305" t="str">
        <f t="shared" si="15"/>
        <v>1</v>
      </c>
      <c r="W29" s="301">
        <v>100</v>
      </c>
      <c r="X29" s="305" t="str">
        <f t="shared" si="16"/>
        <v>1</v>
      </c>
      <c r="Y29" s="312" t="s">
        <v>59</v>
      </c>
    </row>
    <row r="30" spans="1:25">
      <c r="A30" s="301">
        <v>10</v>
      </c>
      <c r="B30" s="252" t="s">
        <v>243</v>
      </c>
      <c r="C30" s="209">
        <v>18</v>
      </c>
      <c r="D30" s="155">
        <f t="shared" si="1"/>
        <v>90</v>
      </c>
      <c r="E30" s="156" t="str">
        <f t="shared" si="2"/>
        <v>1</v>
      </c>
      <c r="F30" s="302">
        <v>17</v>
      </c>
      <c r="G30" s="303">
        <f t="shared" si="3"/>
        <v>85</v>
      </c>
      <c r="H30" s="156" t="str">
        <f t="shared" si="4"/>
        <v>1</v>
      </c>
      <c r="I30" s="304">
        <f t="shared" si="5"/>
        <v>86.666666666666671</v>
      </c>
      <c r="J30" s="305" t="str">
        <f t="shared" si="6"/>
        <v>1</v>
      </c>
      <c r="K30" s="303">
        <v>35</v>
      </c>
      <c r="L30" s="303">
        <f t="shared" si="7"/>
        <v>87.5</v>
      </c>
      <c r="M30" s="306" t="str">
        <f t="shared" si="8"/>
        <v>1</v>
      </c>
      <c r="N30" s="307">
        <v>8</v>
      </c>
      <c r="O30" s="308">
        <v>34</v>
      </c>
      <c r="P30" s="157">
        <f t="shared" si="9"/>
        <v>42</v>
      </c>
      <c r="Q30" s="309">
        <f t="shared" si="10"/>
        <v>84</v>
      </c>
      <c r="R30" s="310" t="str">
        <f t="shared" si="11"/>
        <v>2</v>
      </c>
      <c r="S30" s="314">
        <f t="shared" si="12"/>
        <v>85</v>
      </c>
      <c r="T30" s="310" t="str">
        <f t="shared" si="13"/>
        <v>1</v>
      </c>
      <c r="U30" s="304">
        <f t="shared" si="14"/>
        <v>85.5</v>
      </c>
      <c r="V30" s="305" t="str">
        <f t="shared" si="15"/>
        <v>1</v>
      </c>
      <c r="W30" s="301">
        <v>81</v>
      </c>
      <c r="X30" s="305" t="str">
        <f t="shared" si="16"/>
        <v>2</v>
      </c>
      <c r="Y30" s="312" t="s">
        <v>59</v>
      </c>
    </row>
    <row r="31" spans="1:25">
      <c r="A31" s="301">
        <v>11</v>
      </c>
      <c r="B31" s="252" t="s">
        <v>244</v>
      </c>
      <c r="C31" s="209">
        <v>9</v>
      </c>
      <c r="D31" s="155">
        <f t="shared" si="1"/>
        <v>45</v>
      </c>
      <c r="E31" s="156" t="str">
        <f t="shared" si="2"/>
        <v>4</v>
      </c>
      <c r="F31" s="302">
        <v>18</v>
      </c>
      <c r="G31" s="303">
        <f t="shared" si="3"/>
        <v>90</v>
      </c>
      <c r="H31" s="156" t="str">
        <f t="shared" si="4"/>
        <v>1</v>
      </c>
      <c r="I31" s="304">
        <f t="shared" si="5"/>
        <v>75</v>
      </c>
      <c r="J31" s="305" t="str">
        <f t="shared" si="6"/>
        <v>2</v>
      </c>
      <c r="K31" s="303">
        <v>36</v>
      </c>
      <c r="L31" s="303">
        <f t="shared" si="7"/>
        <v>90</v>
      </c>
      <c r="M31" s="306" t="str">
        <f t="shared" si="8"/>
        <v>1</v>
      </c>
      <c r="N31" s="307">
        <v>8</v>
      </c>
      <c r="O31" s="308">
        <v>36</v>
      </c>
      <c r="P31" s="157">
        <f t="shared" si="9"/>
        <v>44</v>
      </c>
      <c r="Q31" s="309">
        <f t="shared" si="10"/>
        <v>88</v>
      </c>
      <c r="R31" s="310" t="str">
        <f t="shared" si="11"/>
        <v>1</v>
      </c>
      <c r="S31" s="314">
        <f t="shared" si="12"/>
        <v>88.571428571428569</v>
      </c>
      <c r="T31" s="310" t="str">
        <f t="shared" si="13"/>
        <v>1</v>
      </c>
      <c r="U31" s="304">
        <f t="shared" si="14"/>
        <v>84.5</v>
      </c>
      <c r="V31" s="305" t="str">
        <f t="shared" si="15"/>
        <v>2</v>
      </c>
      <c r="W31" s="301">
        <v>67</v>
      </c>
      <c r="X31" s="305" t="str">
        <f t="shared" si="16"/>
        <v>3</v>
      </c>
      <c r="Y31" s="312" t="s">
        <v>60</v>
      </c>
    </row>
    <row r="32" spans="1:25">
      <c r="A32" s="301">
        <v>12</v>
      </c>
      <c r="B32" s="252" t="s">
        <v>245</v>
      </c>
      <c r="C32" s="209">
        <v>18</v>
      </c>
      <c r="D32" s="155">
        <f t="shared" ref="D32" si="17">C32/20*100</f>
        <v>90</v>
      </c>
      <c r="E32" s="156" t="str">
        <f t="shared" ref="E32" si="18">IF(D32&gt;84.99,"1",IF(D32&gt;69.99,"2",IF(D32&gt;49.99,"3",IF(D32&gt;0,"4"))))</f>
        <v>1</v>
      </c>
      <c r="F32" s="302">
        <v>18</v>
      </c>
      <c r="G32" s="303">
        <f t="shared" ref="G32" si="19">F32/20*100</f>
        <v>90</v>
      </c>
      <c r="H32" s="156" t="str">
        <f t="shared" ref="H32" si="20">IF(G32&gt;84.99,"1",IF(G32&gt;69.99,"2",IF(G32&gt;49.99,"3",IF(G32&gt;0,"4"))))</f>
        <v>1</v>
      </c>
      <c r="I32" s="304">
        <f t="shared" ref="I32" si="21">((C32/2)+F32)/30*100</f>
        <v>90</v>
      </c>
      <c r="J32" s="305" t="str">
        <f t="shared" ref="J32" si="22">IF(I32&gt;84.99,"1",IF(I32&gt;69.99,"2",IF(I32&gt;49.99,"3",IF(I32&gt;0,"4"))))</f>
        <v>1</v>
      </c>
      <c r="K32" s="303">
        <v>40</v>
      </c>
      <c r="L32" s="303">
        <f t="shared" ref="L32" si="23">K32/40*100</f>
        <v>100</v>
      </c>
      <c r="M32" s="306" t="str">
        <f t="shared" ref="M32" si="24">IF(L32&gt;84.99,"1",IF(L32&gt;69.99,"2",IF(L32&gt;49.99,"3",IF(L32&gt;0,"4"))))</f>
        <v>1</v>
      </c>
      <c r="N32" s="307">
        <v>9</v>
      </c>
      <c r="O32" s="308">
        <v>40</v>
      </c>
      <c r="P32" s="157">
        <f t="shared" ref="P32" si="25">N32+O32</f>
        <v>49</v>
      </c>
      <c r="Q32" s="309">
        <f t="shared" ref="Q32" si="26">P32*2</f>
        <v>98</v>
      </c>
      <c r="R32" s="310" t="str">
        <f t="shared" ref="R32" si="27">IF(Q32&gt;84.99,"1",IF(Q32&gt;69.99,"2",IF(Q32&gt;49.99,"3",IF(Q32&gt;0,"4"))))</f>
        <v>1</v>
      </c>
      <c r="S32" s="314">
        <f t="shared" ref="S32" si="28">((K32/2)+P32)/70*100</f>
        <v>98.571428571428584</v>
      </c>
      <c r="T32" s="310" t="str">
        <f t="shared" ref="T32" si="29">IF(S32&gt;84.99,"1",IF(S32&gt;69.99,"2",IF(S32&gt;49.99,"3",IF(S32&gt;0,"4"))))</f>
        <v>1</v>
      </c>
      <c r="U32" s="304">
        <f t="shared" ref="U32" si="30">(I32*0.3)+(S32*0.7)</f>
        <v>96</v>
      </c>
      <c r="V32" s="305" t="str">
        <f t="shared" ref="V32" si="31">IF(U32&gt;84.99,"1",IF(U32&gt;69.99,"2",IF(U32&gt;49.99,"3",IF(U32&gt;0,"4"))))</f>
        <v>1</v>
      </c>
      <c r="W32" s="301">
        <v>89</v>
      </c>
      <c r="X32" s="305" t="str">
        <f t="shared" ref="X32" si="32">IF(W32&gt;84.99,"1",IF(W32&gt;69.99,"2",IF(W32&gt;49.99,"3",IF(W32&gt;0,"4"))))</f>
        <v>1</v>
      </c>
      <c r="Y32" s="312" t="s">
        <v>59</v>
      </c>
    </row>
    <row r="33" spans="1:25">
      <c r="A33" s="301">
        <v>13</v>
      </c>
      <c r="B33" s="252" t="s">
        <v>246</v>
      </c>
      <c r="C33" s="209">
        <v>10</v>
      </c>
      <c r="D33" s="155">
        <f t="shared" si="1"/>
        <v>50</v>
      </c>
      <c r="E33" s="156" t="str">
        <f t="shared" si="2"/>
        <v>3</v>
      </c>
      <c r="F33" s="302">
        <v>16</v>
      </c>
      <c r="G33" s="303">
        <f t="shared" si="3"/>
        <v>80</v>
      </c>
      <c r="H33" s="156" t="str">
        <f t="shared" si="4"/>
        <v>2</v>
      </c>
      <c r="I33" s="304">
        <f t="shared" si="5"/>
        <v>70</v>
      </c>
      <c r="J33" s="305" t="str">
        <f t="shared" si="6"/>
        <v>2</v>
      </c>
      <c r="K33" s="303">
        <v>24</v>
      </c>
      <c r="L33" s="303">
        <f t="shared" si="7"/>
        <v>60</v>
      </c>
      <c r="M33" s="306" t="str">
        <f t="shared" si="8"/>
        <v>3</v>
      </c>
      <c r="N33" s="307">
        <v>6</v>
      </c>
      <c r="O33" s="308">
        <v>28</v>
      </c>
      <c r="P33" s="157">
        <f t="shared" si="9"/>
        <v>34</v>
      </c>
      <c r="Q33" s="309">
        <f t="shared" si="10"/>
        <v>68</v>
      </c>
      <c r="R33" s="310" t="str">
        <f t="shared" si="11"/>
        <v>3</v>
      </c>
      <c r="S33" s="314">
        <f t="shared" si="12"/>
        <v>65.714285714285708</v>
      </c>
      <c r="T33" s="310" t="str">
        <f t="shared" si="13"/>
        <v>3</v>
      </c>
      <c r="U33" s="304">
        <f t="shared" si="14"/>
        <v>67</v>
      </c>
      <c r="V33" s="305" t="str">
        <f t="shared" si="15"/>
        <v>3</v>
      </c>
      <c r="W33" s="301">
        <v>59</v>
      </c>
      <c r="X33" s="305" t="str">
        <f t="shared" si="16"/>
        <v>3</v>
      </c>
      <c r="Y33" s="312" t="s">
        <v>60</v>
      </c>
    </row>
    <row r="34" spans="1:25">
      <c r="A34" s="301">
        <v>14</v>
      </c>
      <c r="B34" s="252" t="s">
        <v>247</v>
      </c>
      <c r="C34" s="209">
        <v>19</v>
      </c>
      <c r="D34" s="155">
        <f t="shared" si="1"/>
        <v>95</v>
      </c>
      <c r="E34" s="156" t="str">
        <f t="shared" si="2"/>
        <v>1</v>
      </c>
      <c r="F34" s="302">
        <v>20</v>
      </c>
      <c r="G34" s="303">
        <f t="shared" si="3"/>
        <v>100</v>
      </c>
      <c r="H34" s="156" t="str">
        <f t="shared" si="4"/>
        <v>1</v>
      </c>
      <c r="I34" s="304">
        <f t="shared" si="5"/>
        <v>98.333333333333329</v>
      </c>
      <c r="J34" s="305" t="str">
        <f t="shared" si="6"/>
        <v>1</v>
      </c>
      <c r="K34" s="303">
        <v>39</v>
      </c>
      <c r="L34" s="303">
        <f t="shared" si="7"/>
        <v>97.5</v>
      </c>
      <c r="M34" s="306" t="str">
        <f t="shared" si="8"/>
        <v>1</v>
      </c>
      <c r="N34" s="307">
        <v>10</v>
      </c>
      <c r="O34" s="308">
        <v>38</v>
      </c>
      <c r="P34" s="157">
        <f t="shared" si="9"/>
        <v>48</v>
      </c>
      <c r="Q34" s="309">
        <f t="shared" si="10"/>
        <v>96</v>
      </c>
      <c r="R34" s="310" t="str">
        <f t="shared" si="11"/>
        <v>1</v>
      </c>
      <c r="S34" s="314">
        <f t="shared" si="12"/>
        <v>96.428571428571431</v>
      </c>
      <c r="T34" s="310" t="str">
        <f t="shared" si="13"/>
        <v>1</v>
      </c>
      <c r="U34" s="304">
        <f t="shared" si="14"/>
        <v>97</v>
      </c>
      <c r="V34" s="305" t="str">
        <f t="shared" si="15"/>
        <v>1</v>
      </c>
      <c r="W34" s="301">
        <v>95</v>
      </c>
      <c r="X34" s="305" t="str">
        <f t="shared" si="16"/>
        <v>1</v>
      </c>
      <c r="Y34" s="312" t="s">
        <v>59</v>
      </c>
    </row>
    <row r="35" spans="1:25">
      <c r="A35" s="301">
        <v>15</v>
      </c>
      <c r="B35" s="252" t="s">
        <v>248</v>
      </c>
      <c r="C35" s="209">
        <v>16</v>
      </c>
      <c r="D35" s="155">
        <f t="shared" si="1"/>
        <v>80</v>
      </c>
      <c r="E35" s="156" t="str">
        <f t="shared" si="2"/>
        <v>2</v>
      </c>
      <c r="F35" s="302">
        <v>20</v>
      </c>
      <c r="G35" s="303">
        <f t="shared" si="3"/>
        <v>100</v>
      </c>
      <c r="H35" s="156" t="str">
        <f t="shared" si="4"/>
        <v>1</v>
      </c>
      <c r="I35" s="304">
        <f t="shared" si="5"/>
        <v>93.333333333333329</v>
      </c>
      <c r="J35" s="305" t="str">
        <f t="shared" si="6"/>
        <v>1</v>
      </c>
      <c r="K35" s="303">
        <v>33</v>
      </c>
      <c r="L35" s="303">
        <f t="shared" si="7"/>
        <v>82.5</v>
      </c>
      <c r="M35" s="306" t="str">
        <f t="shared" si="8"/>
        <v>2</v>
      </c>
      <c r="N35" s="307">
        <v>10</v>
      </c>
      <c r="O35" s="308">
        <v>35</v>
      </c>
      <c r="P35" s="157">
        <f t="shared" si="9"/>
        <v>45</v>
      </c>
      <c r="Q35" s="309">
        <f t="shared" si="10"/>
        <v>90</v>
      </c>
      <c r="R35" s="310" t="str">
        <f t="shared" si="11"/>
        <v>1</v>
      </c>
      <c r="S35" s="314">
        <f t="shared" si="12"/>
        <v>87.857142857142861</v>
      </c>
      <c r="T35" s="310" t="str">
        <f t="shared" si="13"/>
        <v>1</v>
      </c>
      <c r="U35" s="304">
        <f t="shared" si="14"/>
        <v>89.5</v>
      </c>
      <c r="V35" s="305" t="str">
        <f t="shared" si="15"/>
        <v>1</v>
      </c>
      <c r="W35" s="301">
        <v>83</v>
      </c>
      <c r="X35" s="305" t="str">
        <f t="shared" si="16"/>
        <v>2</v>
      </c>
      <c r="Y35" s="312" t="s">
        <v>59</v>
      </c>
    </row>
    <row r="36" spans="1:25">
      <c r="A36" s="301">
        <v>16</v>
      </c>
      <c r="B36" s="252" t="s">
        <v>249</v>
      </c>
      <c r="C36" s="209">
        <v>15</v>
      </c>
      <c r="D36" s="155">
        <f t="shared" si="1"/>
        <v>75</v>
      </c>
      <c r="E36" s="156" t="str">
        <f t="shared" si="2"/>
        <v>2</v>
      </c>
      <c r="F36" s="302">
        <v>20</v>
      </c>
      <c r="G36" s="303">
        <f t="shared" si="3"/>
        <v>100</v>
      </c>
      <c r="H36" s="156" t="str">
        <f t="shared" si="4"/>
        <v>1</v>
      </c>
      <c r="I36" s="304">
        <f t="shared" si="5"/>
        <v>91.666666666666657</v>
      </c>
      <c r="J36" s="305" t="str">
        <f t="shared" si="6"/>
        <v>1</v>
      </c>
      <c r="K36" s="303">
        <v>38</v>
      </c>
      <c r="L36" s="303">
        <f t="shared" si="7"/>
        <v>95</v>
      </c>
      <c r="M36" s="306" t="str">
        <f t="shared" si="8"/>
        <v>1</v>
      </c>
      <c r="N36" s="307">
        <v>10</v>
      </c>
      <c r="O36" s="308">
        <v>36</v>
      </c>
      <c r="P36" s="157">
        <f t="shared" si="9"/>
        <v>46</v>
      </c>
      <c r="Q36" s="309">
        <f t="shared" si="10"/>
        <v>92</v>
      </c>
      <c r="R36" s="310" t="str">
        <f t="shared" si="11"/>
        <v>1</v>
      </c>
      <c r="S36" s="314">
        <f t="shared" si="12"/>
        <v>92.857142857142861</v>
      </c>
      <c r="T36" s="310" t="str">
        <f t="shared" si="13"/>
        <v>1</v>
      </c>
      <c r="U36" s="304">
        <f t="shared" si="14"/>
        <v>92.5</v>
      </c>
      <c r="V36" s="305" t="str">
        <f t="shared" si="15"/>
        <v>1</v>
      </c>
      <c r="W36" s="301">
        <v>82</v>
      </c>
      <c r="X36" s="305" t="str">
        <f t="shared" si="16"/>
        <v>2</v>
      </c>
      <c r="Y36" s="312" t="s">
        <v>59</v>
      </c>
    </row>
    <row r="37" spans="1:25" s="270" customFormat="1">
      <c r="A37" s="301">
        <v>17</v>
      </c>
      <c r="B37" s="252" t="s">
        <v>250</v>
      </c>
      <c r="C37" s="209">
        <v>14</v>
      </c>
      <c r="D37" s="155">
        <f t="shared" si="1"/>
        <v>70</v>
      </c>
      <c r="E37" s="156" t="str">
        <f t="shared" si="2"/>
        <v>2</v>
      </c>
      <c r="F37" s="302">
        <v>16</v>
      </c>
      <c r="G37" s="303">
        <f t="shared" si="3"/>
        <v>80</v>
      </c>
      <c r="H37" s="156" t="str">
        <f t="shared" si="4"/>
        <v>2</v>
      </c>
      <c r="I37" s="304">
        <f t="shared" si="5"/>
        <v>76.666666666666671</v>
      </c>
      <c r="J37" s="305" t="str">
        <f t="shared" si="6"/>
        <v>2</v>
      </c>
      <c r="K37" s="303">
        <v>34</v>
      </c>
      <c r="L37" s="303">
        <f t="shared" si="7"/>
        <v>85</v>
      </c>
      <c r="M37" s="306" t="str">
        <f t="shared" si="8"/>
        <v>1</v>
      </c>
      <c r="N37" s="307">
        <v>5</v>
      </c>
      <c r="O37" s="308">
        <v>29</v>
      </c>
      <c r="P37" s="157">
        <f t="shared" si="9"/>
        <v>34</v>
      </c>
      <c r="Q37" s="309">
        <f t="shared" si="10"/>
        <v>68</v>
      </c>
      <c r="R37" s="310" t="str">
        <f t="shared" si="11"/>
        <v>3</v>
      </c>
      <c r="S37" s="314">
        <f t="shared" si="12"/>
        <v>72.857142857142847</v>
      </c>
      <c r="T37" s="310" t="str">
        <f t="shared" si="13"/>
        <v>2</v>
      </c>
      <c r="U37" s="304">
        <f t="shared" si="14"/>
        <v>74</v>
      </c>
      <c r="V37" s="305" t="str">
        <f t="shared" si="15"/>
        <v>2</v>
      </c>
      <c r="W37" s="301">
        <v>62</v>
      </c>
      <c r="X37" s="305" t="str">
        <f t="shared" si="16"/>
        <v>3</v>
      </c>
      <c r="Y37" s="312" t="s">
        <v>60</v>
      </c>
    </row>
    <row r="38" spans="1:25">
      <c r="A38" s="301">
        <v>18</v>
      </c>
      <c r="B38" s="252" t="s">
        <v>251</v>
      </c>
      <c r="C38" s="209">
        <v>18</v>
      </c>
      <c r="D38" s="155">
        <f t="shared" si="1"/>
        <v>90</v>
      </c>
      <c r="E38" s="156" t="str">
        <f t="shared" si="2"/>
        <v>1</v>
      </c>
      <c r="F38" s="302">
        <v>18</v>
      </c>
      <c r="G38" s="303">
        <f t="shared" si="3"/>
        <v>90</v>
      </c>
      <c r="H38" s="156" t="str">
        <f t="shared" si="4"/>
        <v>1</v>
      </c>
      <c r="I38" s="304">
        <f t="shared" si="5"/>
        <v>90</v>
      </c>
      <c r="J38" s="305" t="str">
        <f t="shared" si="6"/>
        <v>1</v>
      </c>
      <c r="K38" s="303">
        <v>35</v>
      </c>
      <c r="L38" s="303">
        <f t="shared" si="7"/>
        <v>87.5</v>
      </c>
      <c r="M38" s="306" t="str">
        <f t="shared" si="8"/>
        <v>1</v>
      </c>
      <c r="N38" s="307">
        <v>7</v>
      </c>
      <c r="O38" s="308">
        <v>35</v>
      </c>
      <c r="P38" s="157">
        <f t="shared" si="9"/>
        <v>42</v>
      </c>
      <c r="Q38" s="309">
        <f t="shared" si="10"/>
        <v>84</v>
      </c>
      <c r="R38" s="310" t="str">
        <f t="shared" si="11"/>
        <v>2</v>
      </c>
      <c r="S38" s="314">
        <f t="shared" si="12"/>
        <v>85</v>
      </c>
      <c r="T38" s="310" t="str">
        <f t="shared" si="13"/>
        <v>1</v>
      </c>
      <c r="U38" s="304">
        <f t="shared" si="14"/>
        <v>86.5</v>
      </c>
      <c r="V38" s="305" t="str">
        <f t="shared" si="15"/>
        <v>1</v>
      </c>
      <c r="W38" s="301">
        <v>79</v>
      </c>
      <c r="X38" s="305" t="str">
        <f t="shared" si="16"/>
        <v>2</v>
      </c>
      <c r="Y38" s="312" t="s">
        <v>59</v>
      </c>
    </row>
    <row r="39" spans="1:25">
      <c r="A39" s="301">
        <v>19</v>
      </c>
      <c r="B39" s="252" t="s">
        <v>252</v>
      </c>
      <c r="C39" s="209">
        <v>17</v>
      </c>
      <c r="D39" s="155">
        <f t="shared" si="1"/>
        <v>85</v>
      </c>
      <c r="E39" s="156" t="str">
        <f t="shared" si="2"/>
        <v>1</v>
      </c>
      <c r="F39" s="302">
        <v>19</v>
      </c>
      <c r="G39" s="303">
        <f t="shared" si="3"/>
        <v>95</v>
      </c>
      <c r="H39" s="156" t="str">
        <f t="shared" si="4"/>
        <v>1</v>
      </c>
      <c r="I39" s="304">
        <f t="shared" si="5"/>
        <v>91.666666666666657</v>
      </c>
      <c r="J39" s="305" t="str">
        <f t="shared" si="6"/>
        <v>1</v>
      </c>
      <c r="K39" s="303">
        <v>31</v>
      </c>
      <c r="L39" s="303">
        <f t="shared" si="7"/>
        <v>77.5</v>
      </c>
      <c r="M39" s="306" t="str">
        <f t="shared" si="8"/>
        <v>2</v>
      </c>
      <c r="N39" s="307">
        <v>8</v>
      </c>
      <c r="O39" s="308">
        <v>37</v>
      </c>
      <c r="P39" s="157">
        <f t="shared" si="9"/>
        <v>45</v>
      </c>
      <c r="Q39" s="309">
        <f t="shared" si="10"/>
        <v>90</v>
      </c>
      <c r="R39" s="310" t="str">
        <f t="shared" si="11"/>
        <v>1</v>
      </c>
      <c r="S39" s="314">
        <f t="shared" si="12"/>
        <v>86.428571428571431</v>
      </c>
      <c r="T39" s="310" t="str">
        <f t="shared" si="13"/>
        <v>1</v>
      </c>
      <c r="U39" s="304">
        <f t="shared" si="14"/>
        <v>88</v>
      </c>
      <c r="V39" s="305" t="str">
        <f t="shared" si="15"/>
        <v>1</v>
      </c>
      <c r="W39" s="301">
        <v>82</v>
      </c>
      <c r="X39" s="305" t="str">
        <f t="shared" si="16"/>
        <v>2</v>
      </c>
      <c r="Y39" s="312" t="s">
        <v>59</v>
      </c>
    </row>
    <row r="40" spans="1:25">
      <c r="A40" s="301">
        <v>20</v>
      </c>
      <c r="B40" s="252" t="s">
        <v>253</v>
      </c>
      <c r="C40" s="209">
        <v>10</v>
      </c>
      <c r="D40" s="155">
        <f t="shared" si="1"/>
        <v>50</v>
      </c>
      <c r="E40" s="156" t="str">
        <f t="shared" si="2"/>
        <v>3</v>
      </c>
      <c r="F40" s="302">
        <v>18</v>
      </c>
      <c r="G40" s="303">
        <f t="shared" si="3"/>
        <v>90</v>
      </c>
      <c r="H40" s="156" t="str">
        <f t="shared" si="4"/>
        <v>1</v>
      </c>
      <c r="I40" s="304">
        <f t="shared" si="5"/>
        <v>76.666666666666671</v>
      </c>
      <c r="J40" s="305" t="str">
        <f t="shared" si="6"/>
        <v>2</v>
      </c>
      <c r="K40" s="303">
        <v>31</v>
      </c>
      <c r="L40" s="303">
        <f t="shared" si="7"/>
        <v>77.5</v>
      </c>
      <c r="M40" s="306" t="str">
        <f t="shared" si="8"/>
        <v>2</v>
      </c>
      <c r="N40" s="307">
        <v>7</v>
      </c>
      <c r="O40" s="308">
        <v>33</v>
      </c>
      <c r="P40" s="157">
        <v>40</v>
      </c>
      <c r="Q40" s="309">
        <f t="shared" si="10"/>
        <v>80</v>
      </c>
      <c r="R40" s="310" t="str">
        <f t="shared" si="11"/>
        <v>2</v>
      </c>
      <c r="S40" s="314">
        <f t="shared" si="12"/>
        <v>79.285714285714278</v>
      </c>
      <c r="T40" s="310" t="str">
        <f t="shared" si="13"/>
        <v>2</v>
      </c>
      <c r="U40" s="304">
        <f t="shared" si="14"/>
        <v>78.5</v>
      </c>
      <c r="V40" s="305" t="str">
        <f t="shared" si="15"/>
        <v>2</v>
      </c>
      <c r="W40" s="301">
        <v>64</v>
      </c>
      <c r="X40" s="305" t="str">
        <f t="shared" si="16"/>
        <v>3</v>
      </c>
      <c r="Y40" s="312" t="s">
        <v>60</v>
      </c>
    </row>
    <row r="41" spans="1:25">
      <c r="A41" s="301">
        <v>21</v>
      </c>
      <c r="B41" s="252" t="s">
        <v>254</v>
      </c>
      <c r="C41" s="209">
        <v>19</v>
      </c>
      <c r="D41" s="155">
        <f t="shared" si="1"/>
        <v>95</v>
      </c>
      <c r="E41" s="156" t="str">
        <f t="shared" si="2"/>
        <v>1</v>
      </c>
      <c r="F41" s="302">
        <v>19</v>
      </c>
      <c r="G41" s="303">
        <f t="shared" si="3"/>
        <v>95</v>
      </c>
      <c r="H41" s="156" t="str">
        <f t="shared" si="4"/>
        <v>1</v>
      </c>
      <c r="I41" s="304">
        <f t="shared" si="5"/>
        <v>95</v>
      </c>
      <c r="J41" s="305" t="str">
        <f t="shared" si="6"/>
        <v>1</v>
      </c>
      <c r="K41" s="303">
        <v>40</v>
      </c>
      <c r="L41" s="303">
        <f t="shared" si="7"/>
        <v>100</v>
      </c>
      <c r="M41" s="306" t="str">
        <f t="shared" si="8"/>
        <v>1</v>
      </c>
      <c r="N41" s="307">
        <v>9</v>
      </c>
      <c r="O41" s="308">
        <v>39</v>
      </c>
      <c r="P41" s="157">
        <f t="shared" si="9"/>
        <v>48</v>
      </c>
      <c r="Q41" s="309">
        <f t="shared" si="10"/>
        <v>96</v>
      </c>
      <c r="R41" s="310" t="str">
        <f t="shared" si="11"/>
        <v>1</v>
      </c>
      <c r="S41" s="314">
        <f t="shared" si="12"/>
        <v>97.142857142857139</v>
      </c>
      <c r="T41" s="310" t="str">
        <f t="shared" si="13"/>
        <v>1</v>
      </c>
      <c r="U41" s="304">
        <f t="shared" si="14"/>
        <v>96.499999999999986</v>
      </c>
      <c r="V41" s="305" t="str">
        <f t="shared" si="15"/>
        <v>1</v>
      </c>
      <c r="W41" s="301">
        <v>93</v>
      </c>
      <c r="X41" s="305" t="str">
        <f t="shared" si="16"/>
        <v>1</v>
      </c>
      <c r="Y41" s="312" t="s">
        <v>59</v>
      </c>
    </row>
    <row r="42" spans="1:25">
      <c r="A42" s="301">
        <v>22</v>
      </c>
      <c r="B42" s="252" t="s">
        <v>255</v>
      </c>
      <c r="C42" s="209">
        <v>13</v>
      </c>
      <c r="D42" s="155">
        <f t="shared" si="1"/>
        <v>65</v>
      </c>
      <c r="E42" s="156" t="str">
        <f t="shared" si="2"/>
        <v>3</v>
      </c>
      <c r="F42" s="302">
        <v>17</v>
      </c>
      <c r="G42" s="303">
        <f t="shared" si="3"/>
        <v>85</v>
      </c>
      <c r="H42" s="156" t="str">
        <f t="shared" si="4"/>
        <v>1</v>
      </c>
      <c r="I42" s="304">
        <f t="shared" si="5"/>
        <v>78.333333333333329</v>
      </c>
      <c r="J42" s="305" t="str">
        <f t="shared" si="6"/>
        <v>2</v>
      </c>
      <c r="K42" s="303">
        <v>27</v>
      </c>
      <c r="L42" s="303">
        <f t="shared" si="7"/>
        <v>67.5</v>
      </c>
      <c r="M42" s="306" t="str">
        <f t="shared" si="8"/>
        <v>3</v>
      </c>
      <c r="N42" s="307">
        <v>3</v>
      </c>
      <c r="O42" s="308">
        <v>19</v>
      </c>
      <c r="P42" s="157">
        <f t="shared" si="9"/>
        <v>22</v>
      </c>
      <c r="Q42" s="309">
        <f t="shared" si="10"/>
        <v>44</v>
      </c>
      <c r="R42" s="310" t="str">
        <f t="shared" si="11"/>
        <v>4</v>
      </c>
      <c r="S42" s="314">
        <f t="shared" si="12"/>
        <v>50.714285714285708</v>
      </c>
      <c r="T42" s="310" t="str">
        <f t="shared" si="13"/>
        <v>3</v>
      </c>
      <c r="U42" s="304">
        <f t="shared" si="14"/>
        <v>58.999999999999986</v>
      </c>
      <c r="V42" s="305" t="str">
        <f t="shared" si="15"/>
        <v>3</v>
      </c>
      <c r="W42" s="301">
        <v>58</v>
      </c>
      <c r="X42" s="305" t="str">
        <f t="shared" si="16"/>
        <v>3</v>
      </c>
      <c r="Y42" s="312" t="s">
        <v>60</v>
      </c>
    </row>
    <row r="43" spans="1:25">
      <c r="A43" s="301">
        <v>23</v>
      </c>
      <c r="B43" s="252" t="s">
        <v>256</v>
      </c>
      <c r="C43" s="209">
        <v>11</v>
      </c>
      <c r="D43" s="155">
        <f t="shared" si="1"/>
        <v>55.000000000000007</v>
      </c>
      <c r="E43" s="156" t="str">
        <f t="shared" si="2"/>
        <v>3</v>
      </c>
      <c r="F43" s="302">
        <v>11</v>
      </c>
      <c r="G43" s="303">
        <f t="shared" si="3"/>
        <v>55.000000000000007</v>
      </c>
      <c r="H43" s="156" t="str">
        <f t="shared" si="4"/>
        <v>3</v>
      </c>
      <c r="I43" s="304">
        <f t="shared" si="5"/>
        <v>55.000000000000007</v>
      </c>
      <c r="J43" s="305" t="str">
        <f t="shared" si="6"/>
        <v>3</v>
      </c>
      <c r="K43" s="303">
        <v>22</v>
      </c>
      <c r="L43" s="303">
        <f t="shared" si="7"/>
        <v>55.000000000000007</v>
      </c>
      <c r="M43" s="306" t="str">
        <f t="shared" si="8"/>
        <v>3</v>
      </c>
      <c r="N43" s="307">
        <v>4</v>
      </c>
      <c r="O43" s="308">
        <v>17</v>
      </c>
      <c r="P43" s="157">
        <v>21</v>
      </c>
      <c r="Q43" s="309">
        <f t="shared" si="10"/>
        <v>42</v>
      </c>
      <c r="R43" s="310" t="str">
        <f t="shared" si="11"/>
        <v>4</v>
      </c>
      <c r="S43" s="314">
        <f t="shared" si="12"/>
        <v>45.714285714285715</v>
      </c>
      <c r="T43" s="310" t="str">
        <f t="shared" si="13"/>
        <v>4</v>
      </c>
      <c r="U43" s="304">
        <f t="shared" si="14"/>
        <v>48.5</v>
      </c>
      <c r="V43" s="305" t="str">
        <f t="shared" si="15"/>
        <v>4</v>
      </c>
      <c r="W43" s="301">
        <v>63</v>
      </c>
      <c r="X43" s="305" t="str">
        <f t="shared" si="16"/>
        <v>3</v>
      </c>
      <c r="Y43" s="312" t="s">
        <v>60</v>
      </c>
    </row>
    <row r="44" spans="1:25" s="270" customFormat="1">
      <c r="A44" s="301">
        <v>24</v>
      </c>
      <c r="B44" s="252" t="s">
        <v>257</v>
      </c>
      <c r="C44" s="209">
        <v>20</v>
      </c>
      <c r="D44" s="155">
        <f t="shared" si="1"/>
        <v>100</v>
      </c>
      <c r="E44" s="156" t="str">
        <f t="shared" si="2"/>
        <v>1</v>
      </c>
      <c r="F44" s="302">
        <v>19</v>
      </c>
      <c r="G44" s="303">
        <f t="shared" si="3"/>
        <v>95</v>
      </c>
      <c r="H44" s="156" t="str">
        <f t="shared" si="4"/>
        <v>1</v>
      </c>
      <c r="I44" s="304">
        <f t="shared" si="5"/>
        <v>96.666666666666671</v>
      </c>
      <c r="J44" s="305" t="str">
        <f t="shared" si="6"/>
        <v>1</v>
      </c>
      <c r="K44" s="303">
        <v>40</v>
      </c>
      <c r="L44" s="303">
        <f t="shared" si="7"/>
        <v>100</v>
      </c>
      <c r="M44" s="306" t="str">
        <f t="shared" si="8"/>
        <v>1</v>
      </c>
      <c r="N44" s="307">
        <v>10</v>
      </c>
      <c r="O44" s="308">
        <v>38</v>
      </c>
      <c r="P44" s="157">
        <f t="shared" si="9"/>
        <v>48</v>
      </c>
      <c r="Q44" s="309">
        <f t="shared" si="10"/>
        <v>96</v>
      </c>
      <c r="R44" s="310" t="str">
        <f t="shared" si="11"/>
        <v>1</v>
      </c>
      <c r="S44" s="314">
        <f t="shared" si="12"/>
        <v>97.142857142857139</v>
      </c>
      <c r="T44" s="310" t="str">
        <f t="shared" si="13"/>
        <v>1</v>
      </c>
      <c r="U44" s="304">
        <f t="shared" si="14"/>
        <v>96.999999999999986</v>
      </c>
      <c r="V44" s="305" t="str">
        <f t="shared" si="15"/>
        <v>1</v>
      </c>
      <c r="W44" s="301">
        <v>98</v>
      </c>
      <c r="X44" s="305" t="str">
        <f t="shared" si="16"/>
        <v>1</v>
      </c>
      <c r="Y44" s="312" t="s">
        <v>59</v>
      </c>
    </row>
    <row r="45" spans="1:25" s="270" customFormat="1">
      <c r="A45" s="301">
        <v>25</v>
      </c>
      <c r="B45" s="252" t="s">
        <v>258</v>
      </c>
      <c r="C45" s="209">
        <v>19</v>
      </c>
      <c r="D45" s="155">
        <f t="shared" si="1"/>
        <v>95</v>
      </c>
      <c r="E45" s="156" t="str">
        <f t="shared" si="2"/>
        <v>1</v>
      </c>
      <c r="F45" s="302">
        <v>20</v>
      </c>
      <c r="G45" s="303">
        <f t="shared" si="3"/>
        <v>100</v>
      </c>
      <c r="H45" s="156" t="str">
        <f t="shared" si="4"/>
        <v>1</v>
      </c>
      <c r="I45" s="304">
        <f t="shared" si="5"/>
        <v>98.333333333333329</v>
      </c>
      <c r="J45" s="305" t="str">
        <f t="shared" si="6"/>
        <v>1</v>
      </c>
      <c r="K45" s="303">
        <v>40</v>
      </c>
      <c r="L45" s="303">
        <f t="shared" si="7"/>
        <v>100</v>
      </c>
      <c r="M45" s="306" t="str">
        <f t="shared" si="8"/>
        <v>1</v>
      </c>
      <c r="N45" s="307">
        <v>10</v>
      </c>
      <c r="O45" s="308">
        <v>40</v>
      </c>
      <c r="P45" s="157">
        <f t="shared" si="9"/>
        <v>50</v>
      </c>
      <c r="Q45" s="309">
        <f t="shared" si="10"/>
        <v>100</v>
      </c>
      <c r="R45" s="310" t="str">
        <f t="shared" si="11"/>
        <v>1</v>
      </c>
      <c r="S45" s="314">
        <f t="shared" si="12"/>
        <v>100</v>
      </c>
      <c r="T45" s="310" t="str">
        <f t="shared" si="13"/>
        <v>1</v>
      </c>
      <c r="U45" s="304">
        <f t="shared" si="14"/>
        <v>99.5</v>
      </c>
      <c r="V45" s="305" t="str">
        <f t="shared" si="15"/>
        <v>1</v>
      </c>
      <c r="W45" s="301">
        <v>98</v>
      </c>
      <c r="X45" s="305" t="str">
        <f t="shared" si="16"/>
        <v>1</v>
      </c>
      <c r="Y45" s="312" t="s">
        <v>59</v>
      </c>
    </row>
    <row r="46" spans="1:25">
      <c r="A46" s="301">
        <v>26</v>
      </c>
      <c r="B46" s="252" t="s">
        <v>259</v>
      </c>
      <c r="C46" s="209">
        <v>18</v>
      </c>
      <c r="D46" s="155">
        <f t="shared" si="1"/>
        <v>90</v>
      </c>
      <c r="E46" s="156" t="str">
        <f t="shared" si="2"/>
        <v>1</v>
      </c>
      <c r="F46" s="302">
        <v>17</v>
      </c>
      <c r="G46" s="303">
        <f t="shared" si="3"/>
        <v>85</v>
      </c>
      <c r="H46" s="156" t="str">
        <f t="shared" si="4"/>
        <v>1</v>
      </c>
      <c r="I46" s="304">
        <f t="shared" si="5"/>
        <v>86.666666666666671</v>
      </c>
      <c r="J46" s="305" t="str">
        <f t="shared" si="6"/>
        <v>1</v>
      </c>
      <c r="K46" s="303">
        <v>23</v>
      </c>
      <c r="L46" s="303">
        <f t="shared" si="7"/>
        <v>57.499999999999993</v>
      </c>
      <c r="M46" s="306" t="str">
        <f t="shared" si="8"/>
        <v>3</v>
      </c>
      <c r="N46" s="307">
        <v>5</v>
      </c>
      <c r="O46" s="308">
        <v>24</v>
      </c>
      <c r="P46" s="157">
        <f t="shared" si="9"/>
        <v>29</v>
      </c>
      <c r="Q46" s="309">
        <f t="shared" si="10"/>
        <v>58</v>
      </c>
      <c r="R46" s="310" t="str">
        <f t="shared" si="11"/>
        <v>3</v>
      </c>
      <c r="S46" s="314">
        <f t="shared" si="12"/>
        <v>57.857142857142861</v>
      </c>
      <c r="T46" s="310" t="str">
        <f t="shared" si="13"/>
        <v>3</v>
      </c>
      <c r="U46" s="304">
        <f t="shared" si="14"/>
        <v>66.5</v>
      </c>
      <c r="V46" s="305" t="str">
        <f t="shared" si="15"/>
        <v>3</v>
      </c>
      <c r="W46" s="301">
        <v>56</v>
      </c>
      <c r="X46" s="305" t="str">
        <f t="shared" si="16"/>
        <v>3</v>
      </c>
      <c r="Y46" s="312" t="s">
        <v>60</v>
      </c>
    </row>
    <row r="47" spans="1:25">
      <c r="A47" s="301">
        <v>27</v>
      </c>
      <c r="B47" s="252" t="s">
        <v>260</v>
      </c>
      <c r="C47" s="209">
        <v>9</v>
      </c>
      <c r="D47" s="155">
        <f t="shared" si="1"/>
        <v>45</v>
      </c>
      <c r="E47" s="156" t="str">
        <f t="shared" si="2"/>
        <v>4</v>
      </c>
      <c r="F47" s="302">
        <v>16</v>
      </c>
      <c r="G47" s="303">
        <f t="shared" si="3"/>
        <v>80</v>
      </c>
      <c r="H47" s="156" t="str">
        <f t="shared" si="4"/>
        <v>2</v>
      </c>
      <c r="I47" s="304">
        <f t="shared" si="5"/>
        <v>68.333333333333329</v>
      </c>
      <c r="J47" s="305" t="str">
        <f t="shared" si="6"/>
        <v>3</v>
      </c>
      <c r="K47" s="303">
        <v>25</v>
      </c>
      <c r="L47" s="303">
        <f t="shared" si="7"/>
        <v>62.5</v>
      </c>
      <c r="M47" s="306" t="str">
        <f t="shared" si="8"/>
        <v>3</v>
      </c>
      <c r="N47" s="307">
        <v>7</v>
      </c>
      <c r="O47" s="308">
        <v>12</v>
      </c>
      <c r="P47" s="157">
        <f t="shared" si="9"/>
        <v>19</v>
      </c>
      <c r="Q47" s="309">
        <f t="shared" si="10"/>
        <v>38</v>
      </c>
      <c r="R47" s="310" t="str">
        <f t="shared" si="11"/>
        <v>4</v>
      </c>
      <c r="S47" s="314">
        <f t="shared" si="12"/>
        <v>45</v>
      </c>
      <c r="T47" s="310" t="str">
        <f t="shared" si="13"/>
        <v>4</v>
      </c>
      <c r="U47" s="304">
        <f t="shared" si="14"/>
        <v>51.999999999999993</v>
      </c>
      <c r="V47" s="305" t="str">
        <f t="shared" si="15"/>
        <v>3</v>
      </c>
      <c r="W47" s="301">
        <v>53</v>
      </c>
      <c r="X47" s="305" t="str">
        <f t="shared" si="16"/>
        <v>3</v>
      </c>
      <c r="Y47" s="312" t="s">
        <v>60</v>
      </c>
    </row>
    <row r="48" spans="1:25">
      <c r="A48" s="301">
        <v>28</v>
      </c>
      <c r="B48" s="252" t="s">
        <v>261</v>
      </c>
      <c r="C48" s="209">
        <v>11</v>
      </c>
      <c r="D48" s="155">
        <f t="shared" si="1"/>
        <v>55.000000000000007</v>
      </c>
      <c r="E48" s="156" t="str">
        <f t="shared" si="2"/>
        <v>3</v>
      </c>
      <c r="F48" s="302">
        <v>20</v>
      </c>
      <c r="G48" s="303">
        <f t="shared" si="3"/>
        <v>100</v>
      </c>
      <c r="H48" s="156" t="str">
        <f t="shared" si="4"/>
        <v>1</v>
      </c>
      <c r="I48" s="304">
        <f t="shared" si="5"/>
        <v>85</v>
      </c>
      <c r="J48" s="305" t="str">
        <f t="shared" si="6"/>
        <v>1</v>
      </c>
      <c r="K48" s="303">
        <v>33</v>
      </c>
      <c r="L48" s="303">
        <f t="shared" si="7"/>
        <v>82.5</v>
      </c>
      <c r="M48" s="306" t="str">
        <f t="shared" si="8"/>
        <v>2</v>
      </c>
      <c r="N48" s="307">
        <v>9</v>
      </c>
      <c r="O48" s="308">
        <v>36</v>
      </c>
      <c r="P48" s="157">
        <f t="shared" si="9"/>
        <v>45</v>
      </c>
      <c r="Q48" s="309">
        <f t="shared" si="10"/>
        <v>90</v>
      </c>
      <c r="R48" s="310" t="str">
        <f t="shared" si="11"/>
        <v>1</v>
      </c>
      <c r="S48" s="314">
        <f t="shared" si="12"/>
        <v>87.857142857142861</v>
      </c>
      <c r="T48" s="310" t="str">
        <f t="shared" si="13"/>
        <v>1</v>
      </c>
      <c r="U48" s="304">
        <f t="shared" si="14"/>
        <v>87</v>
      </c>
      <c r="V48" s="305" t="str">
        <f t="shared" si="15"/>
        <v>1</v>
      </c>
      <c r="W48" s="301">
        <v>74</v>
      </c>
      <c r="X48" s="305" t="str">
        <f t="shared" si="16"/>
        <v>2</v>
      </c>
      <c r="Y48" s="312" t="s">
        <v>59</v>
      </c>
    </row>
    <row r="49" spans="1:25">
      <c r="A49" s="301">
        <v>29</v>
      </c>
      <c r="B49" s="339" t="s">
        <v>375</v>
      </c>
      <c r="C49" s="209"/>
      <c r="D49" s="155"/>
      <c r="E49" s="156"/>
      <c r="F49" s="302"/>
      <c r="G49" s="303"/>
      <c r="H49" s="156"/>
      <c r="I49" s="304"/>
      <c r="J49" s="305" t="b">
        <f t="shared" ref="J49" si="33">IF(I49&gt;84.99,"1",IF(I49&gt;69.99,"2",IF(I49&gt;49.99,"3",IF(I49&gt;0,"4"))))</f>
        <v>0</v>
      </c>
      <c r="K49" s="303">
        <v>38</v>
      </c>
      <c r="L49" s="303">
        <f>K49/40*100</f>
        <v>95</v>
      </c>
      <c r="M49" s="306" t="str">
        <f t="shared" si="8"/>
        <v>1</v>
      </c>
      <c r="N49" s="307">
        <v>9</v>
      </c>
      <c r="O49" s="308">
        <v>35</v>
      </c>
      <c r="P49" s="157">
        <f t="shared" ref="P49" si="34">N49+O49</f>
        <v>44</v>
      </c>
      <c r="Q49" s="309">
        <f t="shared" ref="Q49" si="35">P49*2</f>
        <v>88</v>
      </c>
      <c r="R49" s="310" t="str">
        <f t="shared" ref="R49" si="36">IF(Q49&gt;84.99,"1",IF(Q49&gt;69.99,"2",IF(Q49&gt;49.99,"3",IF(Q49&gt;0,"4"))))</f>
        <v>1</v>
      </c>
      <c r="S49" s="314">
        <f t="shared" ref="S49" si="37">((K49/2)+P49)/70*100</f>
        <v>90</v>
      </c>
      <c r="T49" s="310" t="str">
        <f t="shared" ref="T49" si="38">IF(S49&gt;84.99,"1",IF(S49&gt;69.99,"2",IF(S49&gt;49.99,"3",IF(S49&gt;0,"4"))))</f>
        <v>1</v>
      </c>
      <c r="U49" s="304">
        <f>S49</f>
        <v>90</v>
      </c>
      <c r="V49" s="305" t="str">
        <f t="shared" ref="V49" si="39">IF(U49&gt;84.99,"1",IF(U49&gt;69.99,"2",IF(U49&gt;49.99,"3",IF(U49&gt;0,"4"))))</f>
        <v>1</v>
      </c>
      <c r="W49" s="301"/>
      <c r="X49" s="305" t="b">
        <f t="shared" ref="X49" si="40">IF(W49&gt;84.99,"1",IF(W49&gt;69.99,"2",IF(W49&gt;49.99,"3",IF(W49&gt;0,"4"))))</f>
        <v>0</v>
      </c>
      <c r="Y49" s="312" t="s">
        <v>59</v>
      </c>
    </row>
    <row r="50" spans="1:25">
      <c r="A50" s="301"/>
      <c r="B50" s="252"/>
      <c r="C50" s="209"/>
      <c r="D50" s="155"/>
      <c r="E50" s="156"/>
      <c r="F50" s="302"/>
      <c r="G50" s="303"/>
      <c r="H50" s="156"/>
      <c r="I50" s="304"/>
      <c r="J50" s="305"/>
      <c r="K50" s="303"/>
      <c r="L50" s="303"/>
      <c r="M50" s="306"/>
      <c r="N50" s="307"/>
      <c r="O50" s="308"/>
      <c r="P50" s="157"/>
      <c r="Q50" s="309"/>
      <c r="R50" s="310"/>
      <c r="S50" s="314"/>
      <c r="T50" s="310"/>
      <c r="U50" s="304"/>
      <c r="V50" s="305"/>
      <c r="W50" s="301"/>
      <c r="X50" s="305"/>
      <c r="Y50" s="312"/>
    </row>
    <row r="51" spans="1:25">
      <c r="A51" s="301"/>
      <c r="B51" s="254"/>
      <c r="C51" s="209"/>
      <c r="D51" s="155"/>
      <c r="E51" s="156"/>
      <c r="F51" s="302"/>
      <c r="G51" s="303"/>
      <c r="H51" s="156"/>
      <c r="I51" s="304"/>
      <c r="J51" s="305"/>
      <c r="K51" s="303"/>
      <c r="L51" s="303"/>
      <c r="M51" s="306"/>
      <c r="N51" s="307"/>
      <c r="O51" s="308"/>
      <c r="P51" s="157"/>
      <c r="Q51" s="309"/>
      <c r="R51" s="310"/>
      <c r="S51" s="314"/>
      <c r="T51" s="310"/>
      <c r="U51" s="304"/>
      <c r="V51" s="305"/>
      <c r="W51" s="301"/>
      <c r="X51" s="305"/>
      <c r="Y51" s="13"/>
    </row>
    <row r="52" spans="1:25" ht="11.25" customHeight="1">
      <c r="A52" s="83"/>
      <c r="B52" s="83"/>
      <c r="C52" s="313"/>
      <c r="D52" s="155"/>
      <c r="E52" s="156"/>
      <c r="F52" s="313"/>
      <c r="G52" s="303"/>
      <c r="H52" s="156"/>
      <c r="I52" s="304"/>
      <c r="J52" s="305"/>
      <c r="K52" s="13"/>
      <c r="L52" s="303"/>
      <c r="M52" s="306"/>
      <c r="N52" s="13"/>
      <c r="O52" s="13"/>
      <c r="P52" s="157"/>
      <c r="Q52" s="309"/>
      <c r="R52" s="310"/>
      <c r="S52" s="314"/>
      <c r="T52" s="310"/>
      <c r="U52" s="304"/>
      <c r="V52" s="305"/>
      <c r="W52" s="13"/>
      <c r="X52" s="305"/>
      <c r="Y52" s="13"/>
    </row>
  </sheetData>
  <protectedRanges>
    <protectedRange sqref="B21:B51" name="Range4_1_2"/>
  </protectedRanges>
  <mergeCells count="19">
    <mergeCell ref="M6:M8"/>
    <mergeCell ref="R6:R8"/>
    <mergeCell ref="V6:V8"/>
    <mergeCell ref="N4:R4"/>
    <mergeCell ref="W4:X4"/>
    <mergeCell ref="X6:X8"/>
    <mergeCell ref="A1:X1"/>
    <mergeCell ref="A2:X2"/>
    <mergeCell ref="A5:A18"/>
    <mergeCell ref="U4:V4"/>
    <mergeCell ref="F4:H4"/>
    <mergeCell ref="J6:J8"/>
    <mergeCell ref="K4:M4"/>
    <mergeCell ref="I4:J4"/>
    <mergeCell ref="S4:T4"/>
    <mergeCell ref="N9:O16"/>
    <mergeCell ref="C4:E4"/>
    <mergeCell ref="E6:E8"/>
    <mergeCell ref="H6:H8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71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19457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1</xdr:col>
                <xdr:colOff>38100</xdr:colOff>
                <xdr:row>1</xdr:row>
                <xdr:rowOff>114300</xdr:rowOff>
              </to>
            </anchor>
          </objectPr>
        </oleObject>
      </mc:Choice>
      <mc:Fallback>
        <oleObject progId="Word.Picture.8" shapeId="19457" r:id="rId4"/>
      </mc:Fallback>
    </mc:AlternateContent>
    <mc:AlternateContent xmlns:mc="http://schemas.openxmlformats.org/markup-compatibility/2006">
      <mc:Choice Requires="x14">
        <oleObject progId="Word.Picture.8" shapeId="19458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1</xdr:col>
                <xdr:colOff>19050</xdr:colOff>
                <xdr:row>1</xdr:row>
                <xdr:rowOff>114300</xdr:rowOff>
              </to>
            </anchor>
          </objectPr>
        </oleObject>
      </mc:Choice>
      <mc:Fallback>
        <oleObject progId="Word.Picture.8" shapeId="19458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Y53"/>
  <sheetViews>
    <sheetView topLeftCell="A4" zoomScale="110" zoomScaleNormal="110" workbookViewId="0">
      <pane ySplit="17" topLeftCell="A21" activePane="bottomLeft" state="frozen"/>
      <selection activeCell="C4" sqref="C4"/>
      <selection pane="bottomLeft" activeCell="U45" sqref="U45"/>
    </sheetView>
  </sheetViews>
  <sheetFormatPr defaultColWidth="11.42578125" defaultRowHeight="15.75"/>
  <cols>
    <col min="1" max="1" width="5.42578125" style="1" customWidth="1"/>
    <col min="2" max="2" width="47.7109375" style="1" bestFit="1" customWidth="1"/>
    <col min="3" max="3" width="5.28515625" style="3" customWidth="1"/>
    <col min="4" max="4" width="6.5703125" style="3" customWidth="1"/>
    <col min="5" max="5" width="8" style="3" customWidth="1"/>
    <col min="6" max="6" width="5.28515625" style="1" customWidth="1"/>
    <col min="7" max="7" width="6.5703125" style="1" customWidth="1"/>
    <col min="8" max="8" width="7" style="1" customWidth="1"/>
    <col min="9" max="9" width="7.5703125" style="1" customWidth="1"/>
    <col min="10" max="10" width="8" style="1" customWidth="1"/>
    <col min="11" max="11" width="5.28515625" style="1" customWidth="1"/>
    <col min="12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teachers!B7</f>
        <v>TEACHER: MS ANGELINE ANG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9" t="s">
        <v>9</v>
      </c>
      <c r="B5" s="161" t="str">
        <f>teachers!A7</f>
        <v>2 FAITH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400"/>
      <c r="B6" s="162" t="s">
        <v>11</v>
      </c>
      <c r="C6" s="158">
        <f>AVERAGE(C21:C52)</f>
        <v>15.466666666666667</v>
      </c>
      <c r="D6" s="11">
        <f>AVERAGE(D21:D52)</f>
        <v>77.333333333333329</v>
      </c>
      <c r="E6" s="378"/>
      <c r="F6" s="137">
        <f>AVERAGE(F21:F52)</f>
        <v>16.8</v>
      </c>
      <c r="G6" s="11">
        <f>AVERAGE(G21:G52)</f>
        <v>84</v>
      </c>
      <c r="H6" s="378"/>
      <c r="I6" s="11">
        <f>AVERAGE(I21:I52)</f>
        <v>81.777777777777771</v>
      </c>
      <c r="J6" s="378"/>
      <c r="K6" s="137">
        <f>AVERAGE(K21:K52)</f>
        <v>33.482758620689658</v>
      </c>
      <c r="L6" s="11">
        <f>AVERAGE(L21:L52)</f>
        <v>83.706896551724142</v>
      </c>
      <c r="M6" s="378"/>
      <c r="N6" s="217">
        <f>AVERAGE(N21:N52)</f>
        <v>7.5172413793103452</v>
      </c>
      <c r="O6" s="217">
        <f>AVERAGE(O21:O52)</f>
        <v>30.310344827586206</v>
      </c>
      <c r="P6" s="217">
        <f>AVERAGE(P21:P52)</f>
        <v>37.689655172413794</v>
      </c>
      <c r="Q6" s="217">
        <f>AVERAGE(Q21:Q52)</f>
        <v>75.379310344827587</v>
      </c>
      <c r="R6" s="378"/>
      <c r="S6" s="215">
        <f>AVERAGE(S21:S52)</f>
        <v>77.758620689655174</v>
      </c>
      <c r="T6" s="215"/>
      <c r="U6" s="11">
        <f>AVERAGE(U21:U52)</f>
        <v>78.900000000000006</v>
      </c>
      <c r="V6" s="378"/>
      <c r="W6" s="11">
        <f>AVERAGE(W21:W52)</f>
        <v>74.066666666666663</v>
      </c>
      <c r="X6" s="378"/>
    </row>
    <row r="7" spans="1:24" s="13" customFormat="1">
      <c r="A7" s="400"/>
      <c r="B7" s="163" t="s">
        <v>12</v>
      </c>
      <c r="C7" s="159">
        <f>MEDIAN(C21:C52)</f>
        <v>17</v>
      </c>
      <c r="D7" s="14">
        <f>MEDIAN(D21:D52)</f>
        <v>85</v>
      </c>
      <c r="E7" s="379"/>
      <c r="F7" s="138">
        <f>MEDIAN(F21:F52)</f>
        <v>18</v>
      </c>
      <c r="G7" s="14">
        <f>MEDIAN(G21:G52)</f>
        <v>90</v>
      </c>
      <c r="H7" s="379"/>
      <c r="I7" s="14">
        <f>MEDIAN(I21:I52)</f>
        <v>87.5</v>
      </c>
      <c r="J7" s="379"/>
      <c r="K7" s="138">
        <f>MEDIAN(K21:K52)</f>
        <v>36</v>
      </c>
      <c r="L7" s="14">
        <f>MEDIAN(L21:L52)</f>
        <v>90</v>
      </c>
      <c r="M7" s="379"/>
      <c r="N7" s="14">
        <f>MEDIAN(N21:N52)</f>
        <v>8</v>
      </c>
      <c r="O7" s="14">
        <f>MEDIAN(O21:O52)</f>
        <v>33</v>
      </c>
      <c r="P7" s="14">
        <f>MEDIAN(P21:P52)</f>
        <v>40</v>
      </c>
      <c r="Q7" s="14">
        <f>MEDIAN(Q21:Q52)</f>
        <v>80</v>
      </c>
      <c r="R7" s="379"/>
      <c r="S7" s="138">
        <f>MEDIAN(S21:S52)</f>
        <v>83.571428571428569</v>
      </c>
      <c r="T7" s="215"/>
      <c r="U7" s="14">
        <f>MEDIAN(U21:U52)</f>
        <v>84.5</v>
      </c>
      <c r="V7" s="379"/>
      <c r="W7" s="14">
        <f>MEDIAN(W21:W52)</f>
        <v>78</v>
      </c>
      <c r="X7" s="379"/>
    </row>
    <row r="8" spans="1:24" s="13" customFormat="1" ht="16.5" thickBot="1">
      <c r="A8" s="400"/>
      <c r="B8" s="164" t="s">
        <v>13</v>
      </c>
      <c r="C8" s="160">
        <f>STDEVPA(C21:C52)</f>
        <v>4.2010580677835065</v>
      </c>
      <c r="D8" s="16">
        <f>STDEVPA(D21:D52)</f>
        <v>21.005290338917533</v>
      </c>
      <c r="E8" s="380"/>
      <c r="F8" s="139">
        <f>STDEVPA(F21:F52)</f>
        <v>3.5251477510406093</v>
      </c>
      <c r="G8" s="16">
        <f>STDEVPA(G21:G52)</f>
        <v>17.625738755203049</v>
      </c>
      <c r="H8" s="380"/>
      <c r="I8" s="16">
        <f>STDEVPA(I21:I52)</f>
        <v>17.669461693645708</v>
      </c>
      <c r="J8" s="380"/>
      <c r="K8" s="139">
        <f>STDEVPA(K21:K52)</f>
        <v>6.79056490288965</v>
      </c>
      <c r="L8" s="16">
        <f>STDEVPA(L21:L52)</f>
        <v>16.976412257224126</v>
      </c>
      <c r="M8" s="380"/>
      <c r="N8" s="218">
        <f>STDEVPA(N21:N52)</f>
        <v>2.1434855541958693</v>
      </c>
      <c r="O8" s="218">
        <f>STDEVPA(O21:O52)</f>
        <v>8.1668102424549058</v>
      </c>
      <c r="P8" s="218">
        <f>STDEVPA(P21:P52)</f>
        <v>10.144145409446303</v>
      </c>
      <c r="Q8" s="218">
        <f>STDEVPA(Q21:Q52)</f>
        <v>20.288290818892605</v>
      </c>
      <c r="R8" s="380"/>
      <c r="S8" s="216">
        <f>STDEVPA(S21:S52)</f>
        <v>18.804640429599427</v>
      </c>
      <c r="T8" s="216"/>
      <c r="U8" s="16">
        <f>STDEVPA(U21:U52)</f>
        <v>17.830404743957253</v>
      </c>
      <c r="V8" s="380"/>
      <c r="W8" s="16">
        <f>STDEVPA(W21:W52)</f>
        <v>18.475088332370401</v>
      </c>
      <c r="X8" s="380"/>
    </row>
    <row r="9" spans="1:24" s="13" customFormat="1">
      <c r="A9" s="400"/>
      <c r="B9" s="162" t="s">
        <v>21</v>
      </c>
      <c r="C9" s="225"/>
      <c r="D9" s="149">
        <f>COUNTIF(E21:E52,"1")</f>
        <v>16</v>
      </c>
      <c r="E9" s="17">
        <f>D9/D13*100</f>
        <v>53.333333333333336</v>
      </c>
      <c r="F9" s="225"/>
      <c r="G9" s="149">
        <f>COUNTIF(H21:H52,"1")</f>
        <v>19</v>
      </c>
      <c r="H9" s="17">
        <f>G9/G13*100</f>
        <v>63.333333333333329</v>
      </c>
      <c r="I9" s="149">
        <f>COUNTIF(J21:J52,"1")</f>
        <v>17</v>
      </c>
      <c r="J9" s="17">
        <f>I9/I13*100</f>
        <v>56.666666666666664</v>
      </c>
      <c r="K9" s="225"/>
      <c r="L9" s="149">
        <f>COUNTIF(M21:M52,"1")</f>
        <v>19</v>
      </c>
      <c r="M9" s="17">
        <f>L9/L13*100</f>
        <v>65.517241379310349</v>
      </c>
      <c r="N9" s="393"/>
      <c r="O9" s="394"/>
      <c r="P9" s="149"/>
      <c r="Q9" s="149">
        <f>COUNTIF(R21:R52,"1")</f>
        <v>12</v>
      </c>
      <c r="R9" s="17">
        <f>Q9/Q13*100</f>
        <v>41.379310344827587</v>
      </c>
      <c r="S9" s="17">
        <f>COUNTIF(T21:T52,"1")</f>
        <v>13</v>
      </c>
      <c r="T9" s="17">
        <f>S9/S13*100</f>
        <v>44.827586206896555</v>
      </c>
      <c r="U9" s="149">
        <f>COUNTIF(V21:V52,"1")</f>
        <v>15</v>
      </c>
      <c r="V9" s="17">
        <f>U9/U13*100</f>
        <v>50</v>
      </c>
      <c r="W9" s="149">
        <f>COUNTIF(X21:X52,"1")</f>
        <v>11</v>
      </c>
      <c r="X9" s="17">
        <f>W9/W13*100</f>
        <v>36.666666666666664</v>
      </c>
    </row>
    <row r="10" spans="1:24" s="13" customFormat="1">
      <c r="A10" s="400"/>
      <c r="B10" s="163" t="s">
        <v>22</v>
      </c>
      <c r="C10" s="226"/>
      <c r="D10" s="150">
        <f>COUNTIF(E21:E52,"2")</f>
        <v>4</v>
      </c>
      <c r="E10" s="19">
        <f>D10/D13*100</f>
        <v>13.333333333333334</v>
      </c>
      <c r="F10" s="226"/>
      <c r="G10" s="150">
        <f>COUNTIF(H21:H52,"2")</f>
        <v>7</v>
      </c>
      <c r="H10" s="19">
        <f>G10/G13*100</f>
        <v>23.333333333333332</v>
      </c>
      <c r="I10" s="150">
        <f>COUNTIF(J21:J52,"2")</f>
        <v>8</v>
      </c>
      <c r="J10" s="19">
        <f>I10/I13*100</f>
        <v>26.666666666666668</v>
      </c>
      <c r="K10" s="226"/>
      <c r="L10" s="150">
        <f>COUNTIF(M21:M52,"2")</f>
        <v>4</v>
      </c>
      <c r="M10" s="19">
        <f>L10/L13*100</f>
        <v>13.793103448275861</v>
      </c>
      <c r="N10" s="395"/>
      <c r="O10" s="396"/>
      <c r="P10" s="150"/>
      <c r="Q10" s="150">
        <f>COUNTIF(R21:R52,"2")</f>
        <v>8</v>
      </c>
      <c r="R10" s="19">
        <f>Q10/Q13*100</f>
        <v>27.586206896551722</v>
      </c>
      <c r="S10" s="19">
        <f>COUNTIF(T21:T52,"2")</f>
        <v>9</v>
      </c>
      <c r="T10" s="19">
        <f>S10/S13*100</f>
        <v>31.03448275862069</v>
      </c>
      <c r="U10" s="150">
        <f>COUNTIF(V21:V52,"2")</f>
        <v>9</v>
      </c>
      <c r="V10" s="19">
        <f>U10/U13*100</f>
        <v>30</v>
      </c>
      <c r="W10" s="150">
        <f>COUNTIF(X21:X52,"2")</f>
        <v>8</v>
      </c>
      <c r="X10" s="19">
        <f>W10/W13*100</f>
        <v>26.666666666666668</v>
      </c>
    </row>
    <row r="11" spans="1:24" s="13" customFormat="1">
      <c r="A11" s="400"/>
      <c r="B11" s="163" t="s">
        <v>23</v>
      </c>
      <c r="C11" s="226"/>
      <c r="D11" s="150">
        <f>COUNTIF(E21:E52,"3")</f>
        <v>7</v>
      </c>
      <c r="E11" s="19">
        <f>D11/D13*100</f>
        <v>23.333333333333332</v>
      </c>
      <c r="F11" s="226"/>
      <c r="G11" s="150">
        <f>COUNTIF(H21:H52,"3")</f>
        <v>2</v>
      </c>
      <c r="H11" s="19">
        <f>G11/G13*100</f>
        <v>6.666666666666667</v>
      </c>
      <c r="I11" s="150">
        <f>COUNTIF(J21:J52,"3")</f>
        <v>2</v>
      </c>
      <c r="J11" s="19">
        <f>I11/I13*100</f>
        <v>6.666666666666667</v>
      </c>
      <c r="K11" s="226"/>
      <c r="L11" s="150">
        <f>COUNTIF(M21:M52,"3")</f>
        <v>5</v>
      </c>
      <c r="M11" s="19">
        <f>L11/L13*100</f>
        <v>17.241379310344829</v>
      </c>
      <c r="N11" s="395"/>
      <c r="O11" s="396"/>
      <c r="P11" s="150"/>
      <c r="Q11" s="150">
        <f>COUNTIF(R21:R52,"3")</f>
        <v>5</v>
      </c>
      <c r="R11" s="19">
        <f>Q11/Q13*100</f>
        <v>17.241379310344829</v>
      </c>
      <c r="S11" s="19">
        <f>COUNTIF(T21:T52,"3")</f>
        <v>5</v>
      </c>
      <c r="T11" s="19">
        <f>S11/S13*100</f>
        <v>17.241379310344829</v>
      </c>
      <c r="U11" s="150">
        <f>COUNTIF(V21:V52,"3")</f>
        <v>4</v>
      </c>
      <c r="V11" s="19">
        <f>U11/U13*100</f>
        <v>13.333333333333334</v>
      </c>
      <c r="W11" s="150">
        <f>COUNTIF(X21:X52,"3")</f>
        <v>8</v>
      </c>
      <c r="X11" s="19">
        <f>W11/W13*100</f>
        <v>26.666666666666668</v>
      </c>
    </row>
    <row r="12" spans="1:24" s="13" customFormat="1" ht="16.5" thickBot="1">
      <c r="A12" s="400"/>
      <c r="B12" s="165" t="s">
        <v>24</v>
      </c>
      <c r="C12" s="226"/>
      <c r="D12" s="151">
        <f>COUNTIF(E21:E52,"4")</f>
        <v>3</v>
      </c>
      <c r="E12" s="20">
        <f>D12/D13*100</f>
        <v>10</v>
      </c>
      <c r="F12" s="226"/>
      <c r="G12" s="151">
        <f>COUNTIF(H21:H52,"4")</f>
        <v>2</v>
      </c>
      <c r="H12" s="20">
        <f>G12/G13*100</f>
        <v>6.666666666666667</v>
      </c>
      <c r="I12" s="151">
        <f>COUNTIF(J21:J52,"4")</f>
        <v>3</v>
      </c>
      <c r="J12" s="20">
        <f>I12/I13*100</f>
        <v>10</v>
      </c>
      <c r="K12" s="226"/>
      <c r="L12" s="151">
        <f>COUNTIF(M21:M52,"4")</f>
        <v>1</v>
      </c>
      <c r="M12" s="20">
        <f>L12/L13*100</f>
        <v>3.4482758620689653</v>
      </c>
      <c r="N12" s="395"/>
      <c r="O12" s="396"/>
      <c r="P12" s="151"/>
      <c r="Q12" s="151">
        <f>COUNTIF(R21:R52,"4")</f>
        <v>4</v>
      </c>
      <c r="R12" s="20">
        <f>Q12/Q13*100</f>
        <v>13.793103448275861</v>
      </c>
      <c r="S12" s="20">
        <f>COUNTIF(T21:T52,"4")</f>
        <v>2</v>
      </c>
      <c r="T12" s="20">
        <f>S12/S13*100</f>
        <v>6.8965517241379306</v>
      </c>
      <c r="U12" s="151">
        <f>COUNTIF(V21:V52,"4")</f>
        <v>2</v>
      </c>
      <c r="V12" s="20">
        <f>U12/U13*100</f>
        <v>6.666666666666667</v>
      </c>
      <c r="W12" s="151">
        <f>COUNTIF(X21:X52,"4")</f>
        <v>3</v>
      </c>
      <c r="X12" s="20">
        <f>W12/W13*100</f>
        <v>10</v>
      </c>
    </row>
    <row r="13" spans="1:24" s="13" customFormat="1" ht="16.5" thickBot="1">
      <c r="A13" s="400"/>
      <c r="B13" s="166" t="s">
        <v>14</v>
      </c>
      <c r="C13" s="226"/>
      <c r="D13" s="22">
        <f>SUM(D9:D12)</f>
        <v>30</v>
      </c>
      <c r="E13" s="22">
        <f>SUM(E9:E12)</f>
        <v>100</v>
      </c>
      <c r="F13" s="226"/>
      <c r="G13" s="22">
        <f>SUM(G9:G12)</f>
        <v>30</v>
      </c>
      <c r="H13" s="22">
        <f>SUM(H9:H12)</f>
        <v>100</v>
      </c>
      <c r="I13" s="22">
        <f>SUM(I9:I12)</f>
        <v>30</v>
      </c>
      <c r="J13" s="22">
        <f>SUM(J9:J12)</f>
        <v>100</v>
      </c>
      <c r="K13" s="226"/>
      <c r="L13" s="22">
        <f>SUM(L9:L12)</f>
        <v>29</v>
      </c>
      <c r="M13" s="22">
        <f>SUM(M9:M12)</f>
        <v>100</v>
      </c>
      <c r="N13" s="395"/>
      <c r="O13" s="396"/>
      <c r="P13" s="22"/>
      <c r="Q13" s="22">
        <f t="shared" ref="Q13:X13" si="0">SUM(Q9:Q12)</f>
        <v>29</v>
      </c>
      <c r="R13" s="22">
        <f t="shared" si="0"/>
        <v>99.999999999999986</v>
      </c>
      <c r="S13" s="22">
        <f t="shared" si="0"/>
        <v>29</v>
      </c>
      <c r="T13" s="22">
        <f t="shared" si="0"/>
        <v>100</v>
      </c>
      <c r="U13" s="22">
        <f t="shared" si="0"/>
        <v>30</v>
      </c>
      <c r="V13" s="22">
        <f t="shared" si="0"/>
        <v>100</v>
      </c>
      <c r="W13" s="22">
        <f t="shared" si="0"/>
        <v>30</v>
      </c>
      <c r="X13" s="22">
        <f t="shared" si="0"/>
        <v>100</v>
      </c>
    </row>
    <row r="14" spans="1:24" s="13" customFormat="1">
      <c r="A14" s="400"/>
      <c r="B14" s="162" t="s">
        <v>15</v>
      </c>
      <c r="C14" s="226"/>
      <c r="D14" s="152">
        <f>SUM(D9:D11)</f>
        <v>27</v>
      </c>
      <c r="E14" s="23">
        <f>D14/D13*100</f>
        <v>90</v>
      </c>
      <c r="F14" s="226"/>
      <c r="G14" s="152">
        <f>SUM(G9:G11)</f>
        <v>28</v>
      </c>
      <c r="H14" s="23">
        <f>G14/G13*100</f>
        <v>93.333333333333329</v>
      </c>
      <c r="I14" s="152">
        <f>SUM(I9:I11)</f>
        <v>27</v>
      </c>
      <c r="J14" s="23">
        <f>I14/I13*100</f>
        <v>90</v>
      </c>
      <c r="K14" s="226"/>
      <c r="L14" s="152">
        <f>SUM(L9:L11)</f>
        <v>28</v>
      </c>
      <c r="M14" s="23">
        <f>L14/L13*100</f>
        <v>96.551724137931032</v>
      </c>
      <c r="N14" s="395"/>
      <c r="O14" s="396"/>
      <c r="P14" s="152"/>
      <c r="Q14" s="152">
        <f>SUM(Q9:Q11)</f>
        <v>25</v>
      </c>
      <c r="R14" s="23">
        <f>Q14/Q13*100</f>
        <v>86.206896551724128</v>
      </c>
      <c r="S14" s="23">
        <f>SUM(S9:S11)</f>
        <v>27</v>
      </c>
      <c r="T14" s="23">
        <f>S14/S13*100</f>
        <v>93.103448275862064</v>
      </c>
      <c r="U14" s="152">
        <f>SUM(U9:U11)</f>
        <v>28</v>
      </c>
      <c r="V14" s="23">
        <f>U14/U13*100</f>
        <v>93.333333333333329</v>
      </c>
      <c r="W14" s="152">
        <f>SUM(W9:W11)</f>
        <v>27</v>
      </c>
      <c r="X14" s="23">
        <f>W14/W13*100</f>
        <v>90</v>
      </c>
    </row>
    <row r="15" spans="1:24" s="13" customFormat="1">
      <c r="A15" s="400"/>
      <c r="B15" s="167" t="s">
        <v>16</v>
      </c>
      <c r="C15" s="226"/>
      <c r="D15" s="153">
        <f>D9</f>
        <v>16</v>
      </c>
      <c r="E15" s="24">
        <f>D15/D13*100</f>
        <v>53.333333333333336</v>
      </c>
      <c r="F15" s="226"/>
      <c r="G15" s="153">
        <f>G9</f>
        <v>19</v>
      </c>
      <c r="H15" s="24">
        <f>G15/G13*100</f>
        <v>63.333333333333329</v>
      </c>
      <c r="I15" s="153">
        <f>I9</f>
        <v>17</v>
      </c>
      <c r="J15" s="24">
        <f>I15/I13*100</f>
        <v>56.666666666666664</v>
      </c>
      <c r="K15" s="226"/>
      <c r="L15" s="153">
        <f>L9</f>
        <v>19</v>
      </c>
      <c r="M15" s="24">
        <f>L15/L13*100</f>
        <v>65.517241379310349</v>
      </c>
      <c r="N15" s="395"/>
      <c r="O15" s="396"/>
      <c r="P15" s="153"/>
      <c r="Q15" s="153">
        <f>Q9</f>
        <v>12</v>
      </c>
      <c r="R15" s="24">
        <f>Q15/Q13*100</f>
        <v>41.379310344827587</v>
      </c>
      <c r="S15" s="24">
        <f>S9</f>
        <v>13</v>
      </c>
      <c r="T15" s="24">
        <f>S15/S13*100</f>
        <v>44.827586206896555</v>
      </c>
      <c r="U15" s="153">
        <f>U9</f>
        <v>15</v>
      </c>
      <c r="V15" s="24">
        <f>U15/U13*100</f>
        <v>50</v>
      </c>
      <c r="W15" s="153">
        <f>W9</f>
        <v>11</v>
      </c>
      <c r="X15" s="24">
        <f>W15/W13*100</f>
        <v>36.666666666666664</v>
      </c>
    </row>
    <row r="16" spans="1:24" s="13" customFormat="1" ht="16.5" thickBot="1">
      <c r="A16" s="400"/>
      <c r="B16" s="168" t="s">
        <v>17</v>
      </c>
      <c r="C16" s="227"/>
      <c r="D16" s="154">
        <f>D12</f>
        <v>3</v>
      </c>
      <c r="E16" s="26">
        <f>D16/D13*100</f>
        <v>10</v>
      </c>
      <c r="F16" s="227"/>
      <c r="G16" s="154">
        <f>G12</f>
        <v>2</v>
      </c>
      <c r="H16" s="26">
        <f>G16/G13*100</f>
        <v>6.666666666666667</v>
      </c>
      <c r="I16" s="154">
        <f>I12</f>
        <v>3</v>
      </c>
      <c r="J16" s="26">
        <f>I16/I13*100</f>
        <v>10</v>
      </c>
      <c r="K16" s="227"/>
      <c r="L16" s="154">
        <f>L12</f>
        <v>1</v>
      </c>
      <c r="M16" s="26">
        <f>L16/L13*100</f>
        <v>3.4482758620689653</v>
      </c>
      <c r="N16" s="397"/>
      <c r="O16" s="398"/>
      <c r="P16" s="154"/>
      <c r="Q16" s="154">
        <f>Q12</f>
        <v>4</v>
      </c>
      <c r="R16" s="26">
        <f>Q16/Q13*100</f>
        <v>13.793103448275861</v>
      </c>
      <c r="S16" s="26">
        <f>S12</f>
        <v>2</v>
      </c>
      <c r="T16" s="26">
        <f>S16/S13*100</f>
        <v>6.8965517241379306</v>
      </c>
      <c r="U16" s="154">
        <f>U12</f>
        <v>2</v>
      </c>
      <c r="V16" s="26">
        <f>U16/U13*100</f>
        <v>6.666666666666667</v>
      </c>
      <c r="W16" s="154">
        <f>W12</f>
        <v>3</v>
      </c>
      <c r="X16" s="26">
        <f>W16/W13*100</f>
        <v>10</v>
      </c>
    </row>
    <row r="17" spans="1:25" s="13" customFormat="1">
      <c r="A17" s="400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100</v>
      </c>
      <c r="T17" s="28"/>
      <c r="U17" s="28">
        <f>MAX(U21:U52)</f>
        <v>100</v>
      </c>
      <c r="V17" s="28"/>
      <c r="W17" s="28">
        <f>MAX(W21:W52)</f>
        <v>97</v>
      </c>
      <c r="X17" s="28"/>
    </row>
    <row r="18" spans="1:25" s="13" customFormat="1" ht="16.5" thickBot="1">
      <c r="A18" s="401"/>
      <c r="B18" s="164" t="s">
        <v>19</v>
      </c>
      <c r="C18" s="292">
        <f>MIN(C21:C52)</f>
        <v>5</v>
      </c>
      <c r="D18" s="30"/>
      <c r="E18" s="30"/>
      <c r="F18" s="292">
        <f>MIN(F21:F52)</f>
        <v>6</v>
      </c>
      <c r="G18" s="30"/>
      <c r="H18" s="30"/>
      <c r="I18" s="30">
        <f>MIN(I21:I52)</f>
        <v>35</v>
      </c>
      <c r="J18" s="30"/>
      <c r="K18" s="293">
        <f>MIN(K21:K52)</f>
        <v>12</v>
      </c>
      <c r="L18" s="30"/>
      <c r="M18" s="30"/>
      <c r="N18" s="30">
        <f>MIN(N21:N52)</f>
        <v>1</v>
      </c>
      <c r="O18" s="30">
        <f>MIN(O21:O52)</f>
        <v>9</v>
      </c>
      <c r="P18" s="30">
        <f>MIN(P21:P52)</f>
        <v>10</v>
      </c>
      <c r="Q18" s="30">
        <f>MIN(Q21:Q52)</f>
        <v>20</v>
      </c>
      <c r="R18" s="30"/>
      <c r="S18" s="30">
        <f>MIN(S21:S52)</f>
        <v>22.857142857142858</v>
      </c>
      <c r="T18" s="30"/>
      <c r="U18" s="30">
        <f>MIN(U21:U52)</f>
        <v>26.5</v>
      </c>
      <c r="V18" s="30"/>
      <c r="W18" s="30">
        <f>MIN(W21:W52)</f>
        <v>25</v>
      </c>
      <c r="X18" s="30"/>
    </row>
    <row r="19" spans="1:25" s="13" customFormat="1" ht="16.5" thickBot="1">
      <c r="A19" s="280"/>
      <c r="B19" s="281"/>
      <c r="C19" s="228"/>
      <c r="D19" s="30"/>
      <c r="E19" s="96"/>
      <c r="F19" s="228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5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5" s="270" customFormat="1">
      <c r="A21" s="301">
        <v>1</v>
      </c>
      <c r="B21" s="252" t="s">
        <v>262</v>
      </c>
      <c r="C21" s="209">
        <v>20</v>
      </c>
      <c r="D21" s="155">
        <f>C21/20*100</f>
        <v>100</v>
      </c>
      <c r="E21" s="156" t="str">
        <f t="shared" ref="E21:E50" si="1">IF(D21&gt;84.99,"1",IF(D21&gt;69.99,"2",IF(D21&gt;49.99,"3",IF(D21&gt;0,"4"))))</f>
        <v>1</v>
      </c>
      <c r="F21" s="302">
        <v>20</v>
      </c>
      <c r="G21" s="303">
        <f>F21/20*100</f>
        <v>100</v>
      </c>
      <c r="H21" s="156" t="str">
        <f>IF(G21&gt;84.99,"1",IF(G21&gt;69.99,"2",IF(G21&gt;49.99,"3",IF(G21&gt;0,"4"))))</f>
        <v>1</v>
      </c>
      <c r="I21" s="304">
        <f t="shared" ref="I21:I50" si="2">((C21/2)+F21)/30*100</f>
        <v>100</v>
      </c>
      <c r="J21" s="305" t="str">
        <f>IF(I21&gt;84.99,"1",IF(I21&gt;69.99,"2",IF(I21&gt;49.99,"3",IF(I21&gt;0,"4"))))</f>
        <v>1</v>
      </c>
      <c r="K21" s="303">
        <v>37</v>
      </c>
      <c r="L21" s="303">
        <f>K21/40*100</f>
        <v>92.5</v>
      </c>
      <c r="M21" s="306" t="str">
        <f>IF(L21&gt;84.99,"1",IF(L21&gt;69.99,"2",IF(L21&gt;49.99,"3",IF(L21&gt;0,"4"))))</f>
        <v>1</v>
      </c>
      <c r="N21" s="307">
        <v>9</v>
      </c>
      <c r="O21" s="348">
        <f>$P21-$N21</f>
        <v>37</v>
      </c>
      <c r="P21" s="157">
        <v>46</v>
      </c>
      <c r="Q21" s="309">
        <f>P21*2</f>
        <v>92</v>
      </c>
      <c r="R21" s="310" t="str">
        <f>IF(Q21&gt;84.99,"1",IF(Q21&gt;69.99,"2",IF(Q21&gt;49.99,"3",IF(Q21&gt;0,"4"))))</f>
        <v>1</v>
      </c>
      <c r="S21" s="314">
        <f>((K21/2)+P21)/70*100</f>
        <v>92.142857142857139</v>
      </c>
      <c r="T21" s="310" t="str">
        <f>IF(S21&gt;84.99,"1",IF(S21&gt;69.99,"2",IF(S21&gt;49.99,"3",IF(S21&gt;0,"4"))))</f>
        <v>1</v>
      </c>
      <c r="U21" s="304">
        <f>(I21*0.3)+(S21*0.7)</f>
        <v>94.5</v>
      </c>
      <c r="V21" s="305" t="str">
        <f>IF(U21&gt;84.99,"1",IF(U21&gt;69.99,"2",IF(U21&gt;49.99,"3",IF(U21&gt;0,"4"))))</f>
        <v>1</v>
      </c>
      <c r="W21" s="301">
        <v>97</v>
      </c>
      <c r="X21" s="305" t="str">
        <f>IF(W21&gt;84.99,"1",IF(W21&gt;69.99,"2",IF(W21&gt;49.99,"3",IF(W21&gt;0,"4"))))</f>
        <v>1</v>
      </c>
      <c r="Y21" s="312" t="s">
        <v>59</v>
      </c>
    </row>
    <row r="22" spans="1:25">
      <c r="A22" s="301">
        <v>2</v>
      </c>
      <c r="B22" s="252" t="s">
        <v>263</v>
      </c>
      <c r="C22" s="209">
        <v>19</v>
      </c>
      <c r="D22" s="155">
        <f t="shared" ref="D22:D50" si="3">C22/20*100</f>
        <v>95</v>
      </c>
      <c r="E22" s="156" t="str">
        <f t="shared" si="1"/>
        <v>1</v>
      </c>
      <c r="F22" s="302">
        <v>20</v>
      </c>
      <c r="G22" s="303">
        <f t="shared" ref="G22:G50" si="4">F22/20*100</f>
        <v>100</v>
      </c>
      <c r="H22" s="156" t="str">
        <f t="shared" ref="H22:H50" si="5">IF(G22&gt;84.99,"1",IF(G22&gt;69.99,"2",IF(G22&gt;49.99,"3",IF(G22&gt;0,"4"))))</f>
        <v>1</v>
      </c>
      <c r="I22" s="304">
        <f t="shared" si="2"/>
        <v>98.333333333333329</v>
      </c>
      <c r="J22" s="305" t="str">
        <f t="shared" ref="J22:J50" si="6">IF(I22&gt;84.99,"1",IF(I22&gt;69.99,"2",IF(I22&gt;49.99,"3",IF(I22&gt;0,"4"))))</f>
        <v>1</v>
      </c>
      <c r="K22" s="303">
        <v>37</v>
      </c>
      <c r="L22" s="303">
        <f t="shared" ref="L22:L50" si="7">K22/40*100</f>
        <v>92.5</v>
      </c>
      <c r="M22" s="306" t="str">
        <f t="shared" ref="M22:M50" si="8">IF(L22&gt;84.99,"1",IF(L22&gt;69.99,"2",IF(L22&gt;49.99,"3",IF(L22&gt;0,"4"))))</f>
        <v>1</v>
      </c>
      <c r="N22" s="307">
        <v>10</v>
      </c>
      <c r="O22" s="348">
        <f t="shared" ref="O22:O50" si="9">$P22-$N22</f>
        <v>34</v>
      </c>
      <c r="P22" s="157">
        <v>44</v>
      </c>
      <c r="Q22" s="309">
        <f t="shared" ref="Q22:Q50" si="10">P22*2</f>
        <v>88</v>
      </c>
      <c r="R22" s="310" t="str">
        <f t="shared" ref="R22:R50" si="11">IF(Q22&gt;84.99,"1",IF(Q22&gt;69.99,"2",IF(Q22&gt;49.99,"3",IF(Q22&gt;0,"4"))))</f>
        <v>1</v>
      </c>
      <c r="S22" s="314">
        <f t="shared" ref="S22:S50" si="12">((K22/2)+P22)/70*100</f>
        <v>89.285714285714292</v>
      </c>
      <c r="T22" s="310" t="str">
        <f t="shared" ref="T22:T50" si="13">IF(S22&gt;84.99,"1",IF(S22&gt;69.99,"2",IF(S22&gt;49.99,"3",IF(S22&gt;0,"4"))))</f>
        <v>1</v>
      </c>
      <c r="U22" s="304">
        <f t="shared" ref="U22:U50" si="14">(I22*0.3)+(S22*0.7)</f>
        <v>92</v>
      </c>
      <c r="V22" s="305" t="str">
        <f t="shared" ref="V22:V50" si="15">IF(U22&gt;84.99,"1",IF(U22&gt;69.99,"2",IF(U22&gt;49.99,"3",IF(U22&gt;0,"4"))))</f>
        <v>1</v>
      </c>
      <c r="W22" s="301">
        <v>92</v>
      </c>
      <c r="X22" s="305" t="str">
        <f t="shared" ref="X22:X50" si="16">IF(W22&gt;84.99,"1",IF(W22&gt;69.99,"2",IF(W22&gt;49.99,"3",IF(W22&gt;0,"4"))))</f>
        <v>1</v>
      </c>
      <c r="Y22" s="312" t="s">
        <v>59</v>
      </c>
    </row>
    <row r="23" spans="1:25">
      <c r="A23" s="301">
        <v>3</v>
      </c>
      <c r="B23" s="252" t="s">
        <v>264</v>
      </c>
      <c r="C23" s="209">
        <v>15</v>
      </c>
      <c r="D23" s="155">
        <f t="shared" si="3"/>
        <v>75</v>
      </c>
      <c r="E23" s="156" t="str">
        <f t="shared" si="1"/>
        <v>2</v>
      </c>
      <c r="F23" s="302">
        <v>18</v>
      </c>
      <c r="G23" s="303">
        <f t="shared" si="4"/>
        <v>90</v>
      </c>
      <c r="H23" s="156" t="str">
        <f t="shared" si="5"/>
        <v>1</v>
      </c>
      <c r="I23" s="304">
        <f t="shared" si="2"/>
        <v>85</v>
      </c>
      <c r="J23" s="305" t="str">
        <f t="shared" si="6"/>
        <v>1</v>
      </c>
      <c r="K23" s="303">
        <v>33</v>
      </c>
      <c r="L23" s="303">
        <f t="shared" si="7"/>
        <v>82.5</v>
      </c>
      <c r="M23" s="306" t="str">
        <f t="shared" si="8"/>
        <v>2</v>
      </c>
      <c r="N23" s="307">
        <v>7</v>
      </c>
      <c r="O23" s="348">
        <f t="shared" si="9"/>
        <v>23</v>
      </c>
      <c r="P23" s="157">
        <v>30</v>
      </c>
      <c r="Q23" s="309">
        <f t="shared" si="10"/>
        <v>60</v>
      </c>
      <c r="R23" s="310" t="str">
        <f t="shared" si="11"/>
        <v>3</v>
      </c>
      <c r="S23" s="314">
        <f t="shared" si="12"/>
        <v>66.428571428571431</v>
      </c>
      <c r="T23" s="310" t="str">
        <f t="shared" si="13"/>
        <v>3</v>
      </c>
      <c r="U23" s="304">
        <f t="shared" si="14"/>
        <v>72</v>
      </c>
      <c r="V23" s="305" t="str">
        <f t="shared" si="15"/>
        <v>2</v>
      </c>
      <c r="W23" s="301">
        <v>71</v>
      </c>
      <c r="X23" s="305" t="str">
        <f t="shared" si="16"/>
        <v>2</v>
      </c>
      <c r="Y23" s="312" t="s">
        <v>59</v>
      </c>
    </row>
    <row r="24" spans="1:25">
      <c r="A24" s="301">
        <v>4</v>
      </c>
      <c r="B24" s="252" t="s">
        <v>265</v>
      </c>
      <c r="C24" s="209">
        <v>17</v>
      </c>
      <c r="D24" s="155">
        <f t="shared" si="3"/>
        <v>85</v>
      </c>
      <c r="E24" s="156" t="str">
        <f t="shared" si="1"/>
        <v>1</v>
      </c>
      <c r="F24" s="302">
        <v>20</v>
      </c>
      <c r="G24" s="303">
        <f t="shared" ref="G24" si="17">F24/20*100</f>
        <v>100</v>
      </c>
      <c r="H24" s="156" t="str">
        <f t="shared" ref="H24" si="18">IF(G24&gt;84.99,"1",IF(G24&gt;69.99,"2",IF(G24&gt;49.99,"3",IF(G24&gt;0,"4"))))</f>
        <v>1</v>
      </c>
      <c r="I24" s="304">
        <f t="shared" si="2"/>
        <v>95</v>
      </c>
      <c r="J24" s="305" t="str">
        <f t="shared" ref="J24" si="19">IF(I24&gt;84.99,"1",IF(I24&gt;69.99,"2",IF(I24&gt;49.99,"3",IF(I24&gt;0,"4"))))</f>
        <v>1</v>
      </c>
      <c r="K24" s="303">
        <v>39</v>
      </c>
      <c r="L24" s="303">
        <f t="shared" ref="L24" si="20">K24/40*100</f>
        <v>97.5</v>
      </c>
      <c r="M24" s="306" t="str">
        <f t="shared" ref="M24" si="21">IF(L24&gt;84.99,"1",IF(L24&gt;69.99,"2",IF(L24&gt;49.99,"3",IF(L24&gt;0,"4"))))</f>
        <v>1</v>
      </c>
      <c r="N24" s="307">
        <v>8</v>
      </c>
      <c r="O24" s="348">
        <f t="shared" si="9"/>
        <v>33</v>
      </c>
      <c r="P24" s="157">
        <v>41</v>
      </c>
      <c r="Q24" s="309">
        <f t="shared" ref="Q24" si="22">P24*2</f>
        <v>82</v>
      </c>
      <c r="R24" s="310" t="str">
        <f t="shared" ref="R24" si="23">IF(Q24&gt;84.99,"1",IF(Q24&gt;69.99,"2",IF(Q24&gt;49.99,"3",IF(Q24&gt;0,"4"))))</f>
        <v>2</v>
      </c>
      <c r="S24" s="314">
        <f t="shared" ref="S24" si="24">((K24/2)+P24)/70*100</f>
        <v>86.428571428571431</v>
      </c>
      <c r="T24" s="310" t="str">
        <f t="shared" ref="T24" si="25">IF(S24&gt;84.99,"1",IF(S24&gt;69.99,"2",IF(S24&gt;49.99,"3",IF(S24&gt;0,"4"))))</f>
        <v>1</v>
      </c>
      <c r="U24" s="304">
        <f t="shared" ref="U24" si="26">(I24*0.3)+(S24*0.7)</f>
        <v>89</v>
      </c>
      <c r="V24" s="305" t="str">
        <f t="shared" ref="V24" si="27">IF(U24&gt;84.99,"1",IF(U24&gt;69.99,"2",IF(U24&gt;49.99,"3",IF(U24&gt;0,"4"))))</f>
        <v>1</v>
      </c>
      <c r="W24" s="301">
        <v>86</v>
      </c>
      <c r="X24" s="305" t="str">
        <f t="shared" ref="X24" si="28">IF(W24&gt;84.99,"1",IF(W24&gt;69.99,"2",IF(W24&gt;49.99,"3",IF(W24&gt;0,"4"))))</f>
        <v>1</v>
      </c>
      <c r="Y24" s="312" t="s">
        <v>59</v>
      </c>
    </row>
    <row r="25" spans="1:25">
      <c r="A25" s="301">
        <v>5</v>
      </c>
      <c r="B25" s="252" t="s">
        <v>266</v>
      </c>
      <c r="C25" s="209">
        <v>12</v>
      </c>
      <c r="D25" s="155">
        <f t="shared" si="3"/>
        <v>60</v>
      </c>
      <c r="E25" s="156" t="str">
        <f t="shared" si="1"/>
        <v>3</v>
      </c>
      <c r="F25" s="302">
        <v>18</v>
      </c>
      <c r="G25" s="303">
        <f t="shared" si="4"/>
        <v>90</v>
      </c>
      <c r="H25" s="156" t="str">
        <f t="shared" si="5"/>
        <v>1</v>
      </c>
      <c r="I25" s="304">
        <f t="shared" si="2"/>
        <v>80</v>
      </c>
      <c r="J25" s="305" t="str">
        <f t="shared" si="6"/>
        <v>2</v>
      </c>
      <c r="K25" s="303">
        <v>40</v>
      </c>
      <c r="L25" s="303">
        <f t="shared" si="7"/>
        <v>100</v>
      </c>
      <c r="M25" s="306" t="str">
        <f t="shared" si="8"/>
        <v>1</v>
      </c>
      <c r="N25" s="307">
        <v>9</v>
      </c>
      <c r="O25" s="348">
        <f t="shared" si="9"/>
        <v>34</v>
      </c>
      <c r="P25" s="157">
        <v>43</v>
      </c>
      <c r="Q25" s="309">
        <f t="shared" si="10"/>
        <v>86</v>
      </c>
      <c r="R25" s="310" t="str">
        <f t="shared" si="11"/>
        <v>1</v>
      </c>
      <c r="S25" s="314">
        <f t="shared" si="12"/>
        <v>90</v>
      </c>
      <c r="T25" s="310" t="str">
        <f t="shared" si="13"/>
        <v>1</v>
      </c>
      <c r="U25" s="304">
        <f t="shared" si="14"/>
        <v>87</v>
      </c>
      <c r="V25" s="305" t="str">
        <f t="shared" si="15"/>
        <v>1</v>
      </c>
      <c r="W25" s="301">
        <v>82</v>
      </c>
      <c r="X25" s="305" t="str">
        <f t="shared" si="16"/>
        <v>2</v>
      </c>
      <c r="Y25" s="312" t="s">
        <v>59</v>
      </c>
    </row>
    <row r="26" spans="1:25">
      <c r="A26" s="301">
        <v>6</v>
      </c>
      <c r="B26" s="252" t="s">
        <v>267</v>
      </c>
      <c r="C26" s="209">
        <v>10</v>
      </c>
      <c r="D26" s="155">
        <f t="shared" si="3"/>
        <v>50</v>
      </c>
      <c r="E26" s="156" t="str">
        <f t="shared" si="1"/>
        <v>3</v>
      </c>
      <c r="F26" s="302">
        <v>16</v>
      </c>
      <c r="G26" s="303">
        <f t="shared" si="4"/>
        <v>80</v>
      </c>
      <c r="H26" s="156" t="str">
        <f t="shared" si="5"/>
        <v>2</v>
      </c>
      <c r="I26" s="304">
        <f t="shared" si="2"/>
        <v>70</v>
      </c>
      <c r="J26" s="305" t="str">
        <f t="shared" si="6"/>
        <v>2</v>
      </c>
      <c r="K26" s="303">
        <v>31</v>
      </c>
      <c r="L26" s="303">
        <f t="shared" si="7"/>
        <v>77.5</v>
      </c>
      <c r="M26" s="306" t="str">
        <f t="shared" si="8"/>
        <v>2</v>
      </c>
      <c r="N26" s="307">
        <v>8</v>
      </c>
      <c r="O26" s="348">
        <f t="shared" si="9"/>
        <v>36</v>
      </c>
      <c r="P26" s="157">
        <v>44</v>
      </c>
      <c r="Q26" s="309">
        <f t="shared" si="10"/>
        <v>88</v>
      </c>
      <c r="R26" s="310" t="str">
        <f t="shared" si="11"/>
        <v>1</v>
      </c>
      <c r="S26" s="314">
        <f t="shared" si="12"/>
        <v>85</v>
      </c>
      <c r="T26" s="310" t="str">
        <f t="shared" si="13"/>
        <v>1</v>
      </c>
      <c r="U26" s="304">
        <f t="shared" si="14"/>
        <v>80.5</v>
      </c>
      <c r="V26" s="305" t="str">
        <f t="shared" si="15"/>
        <v>2</v>
      </c>
      <c r="W26" s="301">
        <v>63</v>
      </c>
      <c r="X26" s="305" t="str">
        <f t="shared" si="16"/>
        <v>3</v>
      </c>
      <c r="Y26" s="312" t="s">
        <v>60</v>
      </c>
    </row>
    <row r="27" spans="1:25">
      <c r="A27" s="301">
        <v>7</v>
      </c>
      <c r="B27" s="252" t="s">
        <v>268</v>
      </c>
      <c r="C27" s="209">
        <v>5</v>
      </c>
      <c r="D27" s="155">
        <f t="shared" si="3"/>
        <v>25</v>
      </c>
      <c r="E27" s="156" t="str">
        <f t="shared" si="1"/>
        <v>4</v>
      </c>
      <c r="F27" s="302">
        <v>8</v>
      </c>
      <c r="G27" s="303">
        <f t="shared" si="4"/>
        <v>40</v>
      </c>
      <c r="H27" s="156" t="str">
        <f t="shared" si="5"/>
        <v>4</v>
      </c>
      <c r="I27" s="304">
        <f t="shared" si="2"/>
        <v>35</v>
      </c>
      <c r="J27" s="305" t="str">
        <f t="shared" si="6"/>
        <v>4</v>
      </c>
      <c r="K27" s="303">
        <v>12</v>
      </c>
      <c r="L27" s="303">
        <f t="shared" si="7"/>
        <v>30</v>
      </c>
      <c r="M27" s="306" t="str">
        <f t="shared" si="8"/>
        <v>4</v>
      </c>
      <c r="N27" s="307">
        <v>1</v>
      </c>
      <c r="O27" s="348">
        <f t="shared" si="9"/>
        <v>9</v>
      </c>
      <c r="P27" s="157">
        <v>10</v>
      </c>
      <c r="Q27" s="309">
        <f t="shared" si="10"/>
        <v>20</v>
      </c>
      <c r="R27" s="310" t="str">
        <f t="shared" si="11"/>
        <v>4</v>
      </c>
      <c r="S27" s="314">
        <f t="shared" si="12"/>
        <v>22.857142857142858</v>
      </c>
      <c r="T27" s="310" t="str">
        <f t="shared" si="13"/>
        <v>4</v>
      </c>
      <c r="U27" s="304">
        <f t="shared" si="14"/>
        <v>26.5</v>
      </c>
      <c r="V27" s="305" t="str">
        <f t="shared" si="15"/>
        <v>4</v>
      </c>
      <c r="W27" s="301">
        <v>25</v>
      </c>
      <c r="X27" s="305" t="str">
        <f t="shared" si="16"/>
        <v>4</v>
      </c>
      <c r="Y27" s="312" t="s">
        <v>60</v>
      </c>
    </row>
    <row r="28" spans="1:25" s="270" customFormat="1">
      <c r="A28" s="301">
        <v>8</v>
      </c>
      <c r="B28" s="252" t="s">
        <v>269</v>
      </c>
      <c r="C28" s="209">
        <v>18</v>
      </c>
      <c r="D28" s="155">
        <f t="shared" si="3"/>
        <v>90</v>
      </c>
      <c r="E28" s="156" t="str">
        <f t="shared" si="1"/>
        <v>1</v>
      </c>
      <c r="F28" s="302">
        <v>19</v>
      </c>
      <c r="G28" s="303">
        <f t="shared" si="4"/>
        <v>95</v>
      </c>
      <c r="H28" s="156" t="str">
        <f t="shared" si="5"/>
        <v>1</v>
      </c>
      <c r="I28" s="304">
        <f t="shared" si="2"/>
        <v>93.333333333333329</v>
      </c>
      <c r="J28" s="305" t="str">
        <f t="shared" si="6"/>
        <v>1</v>
      </c>
      <c r="K28" s="303">
        <v>40</v>
      </c>
      <c r="L28" s="303">
        <f t="shared" si="7"/>
        <v>100</v>
      </c>
      <c r="M28" s="306" t="str">
        <f t="shared" si="8"/>
        <v>1</v>
      </c>
      <c r="N28" s="307">
        <v>9</v>
      </c>
      <c r="O28" s="348">
        <f t="shared" si="9"/>
        <v>36</v>
      </c>
      <c r="P28" s="157">
        <v>45</v>
      </c>
      <c r="Q28" s="309">
        <f t="shared" si="10"/>
        <v>90</v>
      </c>
      <c r="R28" s="310" t="str">
        <f t="shared" si="11"/>
        <v>1</v>
      </c>
      <c r="S28" s="314">
        <f t="shared" si="12"/>
        <v>92.857142857142861</v>
      </c>
      <c r="T28" s="310" t="str">
        <f t="shared" si="13"/>
        <v>1</v>
      </c>
      <c r="U28" s="304">
        <f t="shared" si="14"/>
        <v>93</v>
      </c>
      <c r="V28" s="305" t="str">
        <f t="shared" si="15"/>
        <v>1</v>
      </c>
      <c r="W28" s="301">
        <v>89</v>
      </c>
      <c r="X28" s="305" t="str">
        <f t="shared" si="16"/>
        <v>1</v>
      </c>
      <c r="Y28" s="312" t="s">
        <v>59</v>
      </c>
    </row>
    <row r="29" spans="1:25">
      <c r="A29" s="301">
        <v>9</v>
      </c>
      <c r="B29" s="252" t="s">
        <v>270</v>
      </c>
      <c r="C29" s="209">
        <v>12</v>
      </c>
      <c r="D29" s="155">
        <f t="shared" si="3"/>
        <v>60</v>
      </c>
      <c r="E29" s="156" t="str">
        <f t="shared" si="1"/>
        <v>3</v>
      </c>
      <c r="F29" s="302">
        <v>16</v>
      </c>
      <c r="G29" s="303">
        <f t="shared" si="4"/>
        <v>80</v>
      </c>
      <c r="H29" s="156" t="str">
        <f t="shared" si="5"/>
        <v>2</v>
      </c>
      <c r="I29" s="304">
        <f t="shared" si="2"/>
        <v>73.333333333333329</v>
      </c>
      <c r="J29" s="305" t="str">
        <f t="shared" si="6"/>
        <v>2</v>
      </c>
      <c r="K29" s="303">
        <v>26</v>
      </c>
      <c r="L29" s="303">
        <f t="shared" si="7"/>
        <v>65</v>
      </c>
      <c r="M29" s="306" t="str">
        <f t="shared" si="8"/>
        <v>3</v>
      </c>
      <c r="N29" s="307">
        <v>4</v>
      </c>
      <c r="O29" s="348">
        <f t="shared" si="9"/>
        <v>19</v>
      </c>
      <c r="P29" s="157">
        <v>23</v>
      </c>
      <c r="Q29" s="309">
        <f t="shared" si="10"/>
        <v>46</v>
      </c>
      <c r="R29" s="310" t="str">
        <f t="shared" si="11"/>
        <v>4</v>
      </c>
      <c r="S29" s="314">
        <f t="shared" si="12"/>
        <v>51.428571428571423</v>
      </c>
      <c r="T29" s="310" t="str">
        <f t="shared" si="13"/>
        <v>3</v>
      </c>
      <c r="U29" s="304">
        <f t="shared" si="14"/>
        <v>57.999999999999986</v>
      </c>
      <c r="V29" s="305" t="str">
        <f t="shared" si="15"/>
        <v>3</v>
      </c>
      <c r="W29" s="301">
        <v>52</v>
      </c>
      <c r="X29" s="305" t="str">
        <f t="shared" si="16"/>
        <v>3</v>
      </c>
      <c r="Y29" s="312" t="s">
        <v>60</v>
      </c>
    </row>
    <row r="30" spans="1:25">
      <c r="A30" s="301">
        <v>10</v>
      </c>
      <c r="B30" s="252" t="s">
        <v>271</v>
      </c>
      <c r="C30" s="209">
        <v>13</v>
      </c>
      <c r="D30" s="155">
        <f t="shared" si="3"/>
        <v>65</v>
      </c>
      <c r="E30" s="156" t="str">
        <f t="shared" si="1"/>
        <v>3</v>
      </c>
      <c r="F30" s="302">
        <v>14</v>
      </c>
      <c r="G30" s="303">
        <f t="shared" si="4"/>
        <v>70</v>
      </c>
      <c r="H30" s="156" t="str">
        <f t="shared" si="5"/>
        <v>2</v>
      </c>
      <c r="I30" s="304">
        <f t="shared" si="2"/>
        <v>68.333333333333329</v>
      </c>
      <c r="J30" s="305" t="str">
        <f t="shared" si="6"/>
        <v>3</v>
      </c>
      <c r="K30" s="303">
        <v>21</v>
      </c>
      <c r="L30" s="303">
        <f t="shared" si="7"/>
        <v>52.5</v>
      </c>
      <c r="M30" s="306" t="str">
        <f t="shared" si="8"/>
        <v>3</v>
      </c>
      <c r="N30" s="307">
        <v>6</v>
      </c>
      <c r="O30" s="348">
        <f t="shared" si="9"/>
        <v>22</v>
      </c>
      <c r="P30" s="157">
        <v>28</v>
      </c>
      <c r="Q30" s="309">
        <f t="shared" si="10"/>
        <v>56</v>
      </c>
      <c r="R30" s="310" t="str">
        <f t="shared" si="11"/>
        <v>3</v>
      </c>
      <c r="S30" s="314">
        <f t="shared" si="12"/>
        <v>55.000000000000007</v>
      </c>
      <c r="T30" s="310" t="str">
        <f t="shared" si="13"/>
        <v>3</v>
      </c>
      <c r="U30" s="304">
        <f t="shared" si="14"/>
        <v>59</v>
      </c>
      <c r="V30" s="305" t="str">
        <f t="shared" si="15"/>
        <v>3</v>
      </c>
      <c r="W30" s="301">
        <v>45</v>
      </c>
      <c r="X30" s="305" t="str">
        <f t="shared" si="16"/>
        <v>4</v>
      </c>
      <c r="Y30" s="312" t="s">
        <v>60</v>
      </c>
    </row>
    <row r="31" spans="1:25">
      <c r="A31" s="301">
        <v>11</v>
      </c>
      <c r="B31" s="252" t="s">
        <v>272</v>
      </c>
      <c r="C31" s="209">
        <v>18</v>
      </c>
      <c r="D31" s="155">
        <f t="shared" si="3"/>
        <v>90</v>
      </c>
      <c r="E31" s="156" t="str">
        <f t="shared" si="1"/>
        <v>1</v>
      </c>
      <c r="F31" s="302">
        <v>20</v>
      </c>
      <c r="G31" s="303">
        <f t="shared" si="4"/>
        <v>100</v>
      </c>
      <c r="H31" s="156" t="str">
        <f t="shared" si="5"/>
        <v>1</v>
      </c>
      <c r="I31" s="304">
        <f t="shared" si="2"/>
        <v>96.666666666666671</v>
      </c>
      <c r="J31" s="305" t="str">
        <f t="shared" si="6"/>
        <v>1</v>
      </c>
      <c r="K31" s="303">
        <v>37</v>
      </c>
      <c r="L31" s="303">
        <f t="shared" si="7"/>
        <v>92.5</v>
      </c>
      <c r="M31" s="306" t="str">
        <f t="shared" si="8"/>
        <v>1</v>
      </c>
      <c r="N31" s="307">
        <v>8</v>
      </c>
      <c r="O31" s="348">
        <f t="shared" si="9"/>
        <v>36</v>
      </c>
      <c r="P31" s="157">
        <v>44</v>
      </c>
      <c r="Q31" s="309">
        <f t="shared" si="10"/>
        <v>88</v>
      </c>
      <c r="R31" s="310" t="str">
        <f t="shared" si="11"/>
        <v>1</v>
      </c>
      <c r="S31" s="314">
        <f t="shared" si="12"/>
        <v>89.285714285714292</v>
      </c>
      <c r="T31" s="310" t="str">
        <f t="shared" si="13"/>
        <v>1</v>
      </c>
      <c r="U31" s="304">
        <f t="shared" si="14"/>
        <v>91.5</v>
      </c>
      <c r="V31" s="305" t="str">
        <f t="shared" si="15"/>
        <v>1</v>
      </c>
      <c r="W31" s="301">
        <v>80</v>
      </c>
      <c r="X31" s="305" t="str">
        <f t="shared" si="16"/>
        <v>2</v>
      </c>
      <c r="Y31" s="312" t="s">
        <v>59</v>
      </c>
    </row>
    <row r="32" spans="1:25">
      <c r="A32" s="301">
        <v>12</v>
      </c>
      <c r="B32" s="252" t="s">
        <v>273</v>
      </c>
      <c r="C32" s="209">
        <v>12</v>
      </c>
      <c r="D32" s="155">
        <f t="shared" si="3"/>
        <v>60</v>
      </c>
      <c r="E32" s="156" t="str">
        <f t="shared" si="1"/>
        <v>3</v>
      </c>
      <c r="F32" s="302">
        <v>18</v>
      </c>
      <c r="G32" s="303">
        <f t="shared" si="4"/>
        <v>90</v>
      </c>
      <c r="H32" s="156" t="str">
        <f t="shared" si="5"/>
        <v>1</v>
      </c>
      <c r="I32" s="304">
        <f t="shared" si="2"/>
        <v>80</v>
      </c>
      <c r="J32" s="305" t="str">
        <f t="shared" si="6"/>
        <v>2</v>
      </c>
      <c r="K32" s="303">
        <v>34</v>
      </c>
      <c r="L32" s="303">
        <f t="shared" si="7"/>
        <v>85</v>
      </c>
      <c r="M32" s="306" t="str">
        <f t="shared" si="8"/>
        <v>1</v>
      </c>
      <c r="N32" s="307">
        <v>6</v>
      </c>
      <c r="O32" s="348">
        <f t="shared" si="9"/>
        <v>26</v>
      </c>
      <c r="P32" s="157">
        <v>32</v>
      </c>
      <c r="Q32" s="309">
        <f t="shared" si="10"/>
        <v>64</v>
      </c>
      <c r="R32" s="310" t="str">
        <f t="shared" si="11"/>
        <v>3</v>
      </c>
      <c r="S32" s="314">
        <f t="shared" si="12"/>
        <v>70</v>
      </c>
      <c r="T32" s="310" t="str">
        <f t="shared" si="13"/>
        <v>2</v>
      </c>
      <c r="U32" s="304">
        <f t="shared" si="14"/>
        <v>73</v>
      </c>
      <c r="V32" s="305" t="str">
        <f t="shared" si="15"/>
        <v>2</v>
      </c>
      <c r="W32" s="301">
        <v>68</v>
      </c>
      <c r="X32" s="305" t="str">
        <f t="shared" si="16"/>
        <v>3</v>
      </c>
      <c r="Y32" s="312" t="s">
        <v>60</v>
      </c>
    </row>
    <row r="33" spans="1:25" s="270" customFormat="1">
      <c r="A33" s="301">
        <v>13</v>
      </c>
      <c r="B33" s="252" t="s">
        <v>274</v>
      </c>
      <c r="C33" s="209">
        <v>20</v>
      </c>
      <c r="D33" s="155">
        <f t="shared" si="3"/>
        <v>100</v>
      </c>
      <c r="E33" s="156" t="str">
        <f t="shared" si="1"/>
        <v>1</v>
      </c>
      <c r="F33" s="302">
        <v>19</v>
      </c>
      <c r="G33" s="303">
        <f t="shared" si="4"/>
        <v>95</v>
      </c>
      <c r="H33" s="156" t="str">
        <f t="shared" si="5"/>
        <v>1</v>
      </c>
      <c r="I33" s="304">
        <f t="shared" si="2"/>
        <v>96.666666666666671</v>
      </c>
      <c r="J33" s="305" t="str">
        <f t="shared" si="6"/>
        <v>1</v>
      </c>
      <c r="K33" s="303">
        <v>39</v>
      </c>
      <c r="L33" s="303">
        <f t="shared" si="7"/>
        <v>97.5</v>
      </c>
      <c r="M33" s="306" t="str">
        <f t="shared" si="8"/>
        <v>1</v>
      </c>
      <c r="N33" s="307">
        <v>9</v>
      </c>
      <c r="O33" s="348">
        <f t="shared" si="9"/>
        <v>36</v>
      </c>
      <c r="P33" s="157">
        <v>45</v>
      </c>
      <c r="Q33" s="309">
        <f t="shared" si="10"/>
        <v>90</v>
      </c>
      <c r="R33" s="310" t="str">
        <f t="shared" si="11"/>
        <v>1</v>
      </c>
      <c r="S33" s="314">
        <f t="shared" si="12"/>
        <v>92.142857142857139</v>
      </c>
      <c r="T33" s="310" t="str">
        <f t="shared" si="13"/>
        <v>1</v>
      </c>
      <c r="U33" s="304">
        <f t="shared" si="14"/>
        <v>93.5</v>
      </c>
      <c r="V33" s="305" t="str">
        <f t="shared" si="15"/>
        <v>1</v>
      </c>
      <c r="W33" s="301">
        <v>94</v>
      </c>
      <c r="X33" s="305" t="str">
        <f t="shared" si="16"/>
        <v>1</v>
      </c>
      <c r="Y33" s="312" t="s">
        <v>59</v>
      </c>
    </row>
    <row r="34" spans="1:25">
      <c r="A34" s="301">
        <v>14</v>
      </c>
      <c r="B34" s="252" t="s">
        <v>275</v>
      </c>
      <c r="C34" s="209">
        <v>20</v>
      </c>
      <c r="D34" s="155">
        <f t="shared" si="3"/>
        <v>100</v>
      </c>
      <c r="E34" s="156" t="str">
        <f t="shared" si="1"/>
        <v>1</v>
      </c>
      <c r="F34" s="302">
        <v>20</v>
      </c>
      <c r="G34" s="303">
        <f t="shared" si="4"/>
        <v>100</v>
      </c>
      <c r="H34" s="156" t="str">
        <f t="shared" si="5"/>
        <v>1</v>
      </c>
      <c r="I34" s="304">
        <f t="shared" si="2"/>
        <v>100</v>
      </c>
      <c r="J34" s="305" t="str">
        <f t="shared" si="6"/>
        <v>1</v>
      </c>
      <c r="K34" s="303">
        <v>37</v>
      </c>
      <c r="L34" s="303">
        <f t="shared" si="7"/>
        <v>92.5</v>
      </c>
      <c r="M34" s="306" t="str">
        <f t="shared" si="8"/>
        <v>1</v>
      </c>
      <c r="N34" s="307">
        <v>10</v>
      </c>
      <c r="O34" s="348">
        <f t="shared" si="9"/>
        <v>40</v>
      </c>
      <c r="P34" s="157">
        <v>50</v>
      </c>
      <c r="Q34" s="309">
        <f t="shared" si="10"/>
        <v>100</v>
      </c>
      <c r="R34" s="310" t="str">
        <f t="shared" si="11"/>
        <v>1</v>
      </c>
      <c r="S34" s="314">
        <f t="shared" si="12"/>
        <v>97.857142857142847</v>
      </c>
      <c r="T34" s="310" t="str">
        <f t="shared" si="13"/>
        <v>1</v>
      </c>
      <c r="U34" s="304">
        <f t="shared" si="14"/>
        <v>98.499999999999986</v>
      </c>
      <c r="V34" s="305" t="str">
        <f t="shared" si="15"/>
        <v>1</v>
      </c>
      <c r="W34" s="301">
        <v>96</v>
      </c>
      <c r="X34" s="305" t="str">
        <f t="shared" si="16"/>
        <v>1</v>
      </c>
      <c r="Y34" s="312" t="s">
        <v>59</v>
      </c>
    </row>
    <row r="35" spans="1:25">
      <c r="A35" s="301">
        <v>15</v>
      </c>
      <c r="B35" s="252" t="s">
        <v>276</v>
      </c>
      <c r="C35" s="209">
        <v>16</v>
      </c>
      <c r="D35" s="155">
        <f t="shared" si="3"/>
        <v>80</v>
      </c>
      <c r="E35" s="156" t="str">
        <f t="shared" si="1"/>
        <v>2</v>
      </c>
      <c r="F35" s="302">
        <v>20</v>
      </c>
      <c r="G35" s="303">
        <f t="shared" si="4"/>
        <v>100</v>
      </c>
      <c r="H35" s="156" t="str">
        <f t="shared" si="5"/>
        <v>1</v>
      </c>
      <c r="I35" s="304">
        <f t="shared" si="2"/>
        <v>93.333333333333329</v>
      </c>
      <c r="J35" s="305" t="str">
        <f t="shared" si="6"/>
        <v>1</v>
      </c>
      <c r="K35" s="303">
        <v>35</v>
      </c>
      <c r="L35" s="303">
        <f t="shared" si="7"/>
        <v>87.5</v>
      </c>
      <c r="M35" s="306" t="str">
        <f t="shared" si="8"/>
        <v>1</v>
      </c>
      <c r="N35" s="307">
        <v>9</v>
      </c>
      <c r="O35" s="348">
        <f t="shared" si="9"/>
        <v>31</v>
      </c>
      <c r="P35" s="157">
        <v>40</v>
      </c>
      <c r="Q35" s="309">
        <f t="shared" si="10"/>
        <v>80</v>
      </c>
      <c r="R35" s="310" t="str">
        <f t="shared" si="11"/>
        <v>2</v>
      </c>
      <c r="S35" s="314">
        <f t="shared" si="12"/>
        <v>82.142857142857139</v>
      </c>
      <c r="T35" s="310" t="str">
        <f t="shared" si="13"/>
        <v>2</v>
      </c>
      <c r="U35" s="304">
        <f t="shared" si="14"/>
        <v>85.499999999999986</v>
      </c>
      <c r="V35" s="305" t="str">
        <f t="shared" si="15"/>
        <v>1</v>
      </c>
      <c r="W35" s="301">
        <v>82</v>
      </c>
      <c r="X35" s="305" t="str">
        <f t="shared" si="16"/>
        <v>2</v>
      </c>
      <c r="Y35" s="312" t="s">
        <v>59</v>
      </c>
    </row>
    <row r="36" spans="1:25">
      <c r="A36" s="301">
        <v>16</v>
      </c>
      <c r="B36" s="252" t="s">
        <v>277</v>
      </c>
      <c r="C36" s="209">
        <v>17</v>
      </c>
      <c r="D36" s="155">
        <f t="shared" si="3"/>
        <v>85</v>
      </c>
      <c r="E36" s="156" t="str">
        <f t="shared" si="1"/>
        <v>1</v>
      </c>
      <c r="F36" s="302">
        <v>16</v>
      </c>
      <c r="G36" s="303">
        <f t="shared" si="4"/>
        <v>80</v>
      </c>
      <c r="H36" s="156" t="str">
        <f t="shared" si="5"/>
        <v>2</v>
      </c>
      <c r="I36" s="304">
        <f t="shared" si="2"/>
        <v>81.666666666666671</v>
      </c>
      <c r="J36" s="305" t="str">
        <f t="shared" si="6"/>
        <v>2</v>
      </c>
      <c r="K36" s="303">
        <v>31</v>
      </c>
      <c r="L36" s="303">
        <f t="shared" si="7"/>
        <v>77.5</v>
      </c>
      <c r="M36" s="306" t="str">
        <f t="shared" si="8"/>
        <v>2</v>
      </c>
      <c r="N36" s="307">
        <v>5</v>
      </c>
      <c r="O36" s="348">
        <f t="shared" si="9"/>
        <v>33</v>
      </c>
      <c r="P36" s="157">
        <v>38</v>
      </c>
      <c r="Q36" s="309">
        <f t="shared" si="10"/>
        <v>76</v>
      </c>
      <c r="R36" s="310" t="str">
        <f t="shared" si="11"/>
        <v>2</v>
      </c>
      <c r="S36" s="314">
        <f t="shared" si="12"/>
        <v>76.428571428571416</v>
      </c>
      <c r="T36" s="310" t="str">
        <f t="shared" si="13"/>
        <v>2</v>
      </c>
      <c r="U36" s="304">
        <f t="shared" si="14"/>
        <v>77.999999999999986</v>
      </c>
      <c r="V36" s="305" t="str">
        <f t="shared" si="15"/>
        <v>2</v>
      </c>
      <c r="W36" s="301">
        <v>60</v>
      </c>
      <c r="X36" s="305" t="str">
        <f t="shared" si="16"/>
        <v>3</v>
      </c>
      <c r="Y36" s="312" t="s">
        <v>60</v>
      </c>
    </row>
    <row r="37" spans="1:25">
      <c r="A37" s="301">
        <v>17</v>
      </c>
      <c r="B37" s="252" t="s">
        <v>278</v>
      </c>
      <c r="C37" s="209">
        <v>5</v>
      </c>
      <c r="D37" s="155">
        <f t="shared" si="3"/>
        <v>25</v>
      </c>
      <c r="E37" s="156" t="str">
        <f t="shared" si="1"/>
        <v>4</v>
      </c>
      <c r="F37" s="302">
        <v>12</v>
      </c>
      <c r="G37" s="303">
        <f t="shared" si="4"/>
        <v>60</v>
      </c>
      <c r="H37" s="156" t="str">
        <f t="shared" si="5"/>
        <v>3</v>
      </c>
      <c r="I37" s="304">
        <f t="shared" si="2"/>
        <v>48.333333333333336</v>
      </c>
      <c r="J37" s="305" t="str">
        <f t="shared" si="6"/>
        <v>4</v>
      </c>
      <c r="K37" s="303">
        <v>25</v>
      </c>
      <c r="L37" s="303">
        <f t="shared" si="7"/>
        <v>62.5</v>
      </c>
      <c r="M37" s="306" t="str">
        <f t="shared" si="8"/>
        <v>3</v>
      </c>
      <c r="N37" s="307">
        <v>6</v>
      </c>
      <c r="O37" s="348">
        <f t="shared" si="9"/>
        <v>22</v>
      </c>
      <c r="P37" s="157">
        <v>28</v>
      </c>
      <c r="Q37" s="309">
        <f t="shared" si="10"/>
        <v>56</v>
      </c>
      <c r="R37" s="310" t="str">
        <f t="shared" si="11"/>
        <v>3</v>
      </c>
      <c r="S37" s="314">
        <f t="shared" si="12"/>
        <v>57.857142857142861</v>
      </c>
      <c r="T37" s="310" t="str">
        <f t="shared" si="13"/>
        <v>3</v>
      </c>
      <c r="U37" s="304">
        <f t="shared" si="14"/>
        <v>55</v>
      </c>
      <c r="V37" s="305" t="str">
        <f t="shared" si="15"/>
        <v>3</v>
      </c>
      <c r="W37" s="301">
        <v>53</v>
      </c>
      <c r="X37" s="305" t="str">
        <f t="shared" si="16"/>
        <v>3</v>
      </c>
      <c r="Y37" s="312" t="s">
        <v>60</v>
      </c>
    </row>
    <row r="38" spans="1:25" s="270" customFormat="1">
      <c r="A38" s="301">
        <v>18</v>
      </c>
      <c r="B38" s="252" t="s">
        <v>279</v>
      </c>
      <c r="C38" s="209">
        <v>16</v>
      </c>
      <c r="D38" s="155">
        <f t="shared" si="3"/>
        <v>80</v>
      </c>
      <c r="E38" s="156" t="str">
        <f t="shared" si="1"/>
        <v>2</v>
      </c>
      <c r="F38" s="302">
        <v>19</v>
      </c>
      <c r="G38" s="303">
        <f t="shared" si="4"/>
        <v>95</v>
      </c>
      <c r="H38" s="156" t="str">
        <f t="shared" si="5"/>
        <v>1</v>
      </c>
      <c r="I38" s="304">
        <f t="shared" si="2"/>
        <v>90</v>
      </c>
      <c r="J38" s="305" t="str">
        <f t="shared" si="6"/>
        <v>1</v>
      </c>
      <c r="K38" s="303">
        <v>36</v>
      </c>
      <c r="L38" s="303">
        <f t="shared" si="7"/>
        <v>90</v>
      </c>
      <c r="M38" s="306" t="str">
        <f t="shared" si="8"/>
        <v>1</v>
      </c>
      <c r="N38" s="307">
        <v>8</v>
      </c>
      <c r="O38" s="348">
        <f t="shared" si="9"/>
        <v>31</v>
      </c>
      <c r="P38" s="157">
        <v>39</v>
      </c>
      <c r="Q38" s="309">
        <f t="shared" si="10"/>
        <v>78</v>
      </c>
      <c r="R38" s="310" t="str">
        <f t="shared" si="11"/>
        <v>2</v>
      </c>
      <c r="S38" s="314">
        <f t="shared" si="12"/>
        <v>81.428571428571431</v>
      </c>
      <c r="T38" s="310" t="str">
        <f t="shared" si="13"/>
        <v>2</v>
      </c>
      <c r="U38" s="304">
        <f t="shared" si="14"/>
        <v>84</v>
      </c>
      <c r="V38" s="305" t="str">
        <f t="shared" si="15"/>
        <v>2</v>
      </c>
      <c r="W38" s="301">
        <v>78</v>
      </c>
      <c r="X38" s="305" t="str">
        <f t="shared" si="16"/>
        <v>2</v>
      </c>
      <c r="Y38" s="312" t="s">
        <v>59</v>
      </c>
    </row>
    <row r="39" spans="1:25">
      <c r="A39" s="301">
        <v>19</v>
      </c>
      <c r="B39" s="252" t="s">
        <v>280</v>
      </c>
      <c r="C39" s="209">
        <v>20</v>
      </c>
      <c r="D39" s="155">
        <f t="shared" si="3"/>
        <v>100</v>
      </c>
      <c r="E39" s="156" t="str">
        <f t="shared" si="1"/>
        <v>1</v>
      </c>
      <c r="F39" s="302">
        <v>19</v>
      </c>
      <c r="G39" s="303">
        <f t="shared" si="4"/>
        <v>95</v>
      </c>
      <c r="H39" s="156" t="str">
        <f t="shared" si="5"/>
        <v>1</v>
      </c>
      <c r="I39" s="304">
        <f t="shared" si="2"/>
        <v>96.666666666666671</v>
      </c>
      <c r="J39" s="305" t="str">
        <f t="shared" si="6"/>
        <v>1</v>
      </c>
      <c r="K39" s="303">
        <v>32</v>
      </c>
      <c r="L39" s="303">
        <f t="shared" si="7"/>
        <v>80</v>
      </c>
      <c r="M39" s="306" t="str">
        <f t="shared" si="8"/>
        <v>2</v>
      </c>
      <c r="N39" s="307">
        <v>10</v>
      </c>
      <c r="O39" s="348">
        <f t="shared" si="9"/>
        <v>39</v>
      </c>
      <c r="P39" s="157">
        <v>49</v>
      </c>
      <c r="Q39" s="309">
        <f t="shared" si="10"/>
        <v>98</v>
      </c>
      <c r="R39" s="310" t="str">
        <f t="shared" si="11"/>
        <v>1</v>
      </c>
      <c r="S39" s="314">
        <f t="shared" si="12"/>
        <v>92.857142857142861</v>
      </c>
      <c r="T39" s="310" t="str">
        <f t="shared" si="13"/>
        <v>1</v>
      </c>
      <c r="U39" s="304">
        <f t="shared" si="14"/>
        <v>94</v>
      </c>
      <c r="V39" s="305" t="str">
        <f t="shared" si="15"/>
        <v>1</v>
      </c>
      <c r="W39" s="301">
        <v>92</v>
      </c>
      <c r="X39" s="305" t="str">
        <f t="shared" si="16"/>
        <v>1</v>
      </c>
      <c r="Y39" s="312" t="s">
        <v>59</v>
      </c>
    </row>
    <row r="40" spans="1:25">
      <c r="A40" s="301">
        <v>20</v>
      </c>
      <c r="B40" s="252" t="s">
        <v>281</v>
      </c>
      <c r="C40" s="209">
        <v>17</v>
      </c>
      <c r="D40" s="155">
        <f t="shared" si="3"/>
        <v>85</v>
      </c>
      <c r="E40" s="156" t="str">
        <f t="shared" si="1"/>
        <v>1</v>
      </c>
      <c r="F40" s="302">
        <v>18</v>
      </c>
      <c r="G40" s="303">
        <f t="shared" si="4"/>
        <v>90</v>
      </c>
      <c r="H40" s="156" t="str">
        <f t="shared" si="5"/>
        <v>1</v>
      </c>
      <c r="I40" s="304">
        <f t="shared" si="2"/>
        <v>88.333333333333329</v>
      </c>
      <c r="J40" s="305" t="str">
        <f t="shared" si="6"/>
        <v>1</v>
      </c>
      <c r="K40" s="303">
        <v>39</v>
      </c>
      <c r="L40" s="303">
        <f t="shared" si="7"/>
        <v>97.5</v>
      </c>
      <c r="M40" s="306" t="str">
        <f t="shared" si="8"/>
        <v>1</v>
      </c>
      <c r="N40" s="307">
        <v>8</v>
      </c>
      <c r="O40" s="348">
        <f t="shared" si="9"/>
        <v>31</v>
      </c>
      <c r="P40" s="157">
        <v>39</v>
      </c>
      <c r="Q40" s="309">
        <f t="shared" si="10"/>
        <v>78</v>
      </c>
      <c r="R40" s="310" t="str">
        <f t="shared" si="11"/>
        <v>2</v>
      </c>
      <c r="S40" s="314">
        <f t="shared" si="12"/>
        <v>83.571428571428569</v>
      </c>
      <c r="T40" s="310" t="str">
        <f t="shared" si="13"/>
        <v>2</v>
      </c>
      <c r="U40" s="304">
        <f t="shared" si="14"/>
        <v>84.999999999999986</v>
      </c>
      <c r="V40" s="305" t="str">
        <f t="shared" si="15"/>
        <v>1</v>
      </c>
      <c r="W40" s="301">
        <v>89</v>
      </c>
      <c r="X40" s="305" t="str">
        <f t="shared" si="16"/>
        <v>1</v>
      </c>
      <c r="Y40" s="312" t="s">
        <v>59</v>
      </c>
    </row>
    <row r="41" spans="1:25">
      <c r="A41" s="301">
        <v>21</v>
      </c>
      <c r="B41" s="252" t="s">
        <v>282</v>
      </c>
      <c r="C41" s="209">
        <v>20</v>
      </c>
      <c r="D41" s="155">
        <f t="shared" si="3"/>
        <v>100</v>
      </c>
      <c r="E41" s="156" t="str">
        <f t="shared" si="1"/>
        <v>1</v>
      </c>
      <c r="F41" s="302">
        <v>20</v>
      </c>
      <c r="G41" s="303">
        <f t="shared" si="4"/>
        <v>100</v>
      </c>
      <c r="H41" s="156" t="str">
        <f t="shared" si="5"/>
        <v>1</v>
      </c>
      <c r="I41" s="304">
        <f t="shared" si="2"/>
        <v>100</v>
      </c>
      <c r="J41" s="305" t="str">
        <f t="shared" si="6"/>
        <v>1</v>
      </c>
      <c r="K41" s="303">
        <v>40</v>
      </c>
      <c r="L41" s="303">
        <f t="shared" si="7"/>
        <v>100</v>
      </c>
      <c r="M41" s="306" t="str">
        <f t="shared" si="8"/>
        <v>1</v>
      </c>
      <c r="N41" s="307">
        <v>10</v>
      </c>
      <c r="O41" s="348">
        <f t="shared" si="9"/>
        <v>40</v>
      </c>
      <c r="P41" s="157">
        <v>50</v>
      </c>
      <c r="Q41" s="309">
        <f t="shared" si="10"/>
        <v>100</v>
      </c>
      <c r="R41" s="310" t="str">
        <f t="shared" si="11"/>
        <v>1</v>
      </c>
      <c r="S41" s="314">
        <f t="shared" si="12"/>
        <v>100</v>
      </c>
      <c r="T41" s="310" t="str">
        <f t="shared" si="13"/>
        <v>1</v>
      </c>
      <c r="U41" s="304">
        <f t="shared" si="14"/>
        <v>100</v>
      </c>
      <c r="V41" s="305" t="str">
        <f t="shared" si="15"/>
        <v>1</v>
      </c>
      <c r="W41" s="301">
        <v>97</v>
      </c>
      <c r="X41" s="305" t="str">
        <f t="shared" si="16"/>
        <v>1</v>
      </c>
      <c r="Y41" s="312" t="s">
        <v>59</v>
      </c>
    </row>
    <row r="42" spans="1:25">
      <c r="A42" s="301">
        <v>22</v>
      </c>
      <c r="B42" s="252" t="s">
        <v>283</v>
      </c>
      <c r="C42" s="209">
        <v>13</v>
      </c>
      <c r="D42" s="155">
        <f t="shared" si="3"/>
        <v>65</v>
      </c>
      <c r="E42" s="156" t="str">
        <f t="shared" si="1"/>
        <v>3</v>
      </c>
      <c r="F42" s="302">
        <v>11</v>
      </c>
      <c r="G42" s="303">
        <f t="shared" si="4"/>
        <v>55.000000000000007</v>
      </c>
      <c r="H42" s="156" t="str">
        <f t="shared" si="5"/>
        <v>3</v>
      </c>
      <c r="I42" s="304">
        <f t="shared" si="2"/>
        <v>58.333333333333336</v>
      </c>
      <c r="J42" s="305" t="str">
        <f t="shared" si="6"/>
        <v>3</v>
      </c>
      <c r="K42" s="303">
        <v>26</v>
      </c>
      <c r="L42" s="303">
        <f t="shared" si="7"/>
        <v>65</v>
      </c>
      <c r="M42" s="306" t="str">
        <f t="shared" si="8"/>
        <v>3</v>
      </c>
      <c r="N42" s="307">
        <v>5</v>
      </c>
      <c r="O42" s="348">
        <f t="shared" si="9"/>
        <v>17</v>
      </c>
      <c r="P42" s="157">
        <v>22</v>
      </c>
      <c r="Q42" s="309">
        <f t="shared" si="10"/>
        <v>44</v>
      </c>
      <c r="R42" s="310" t="str">
        <f t="shared" si="11"/>
        <v>4</v>
      </c>
      <c r="S42" s="314">
        <f t="shared" si="12"/>
        <v>50</v>
      </c>
      <c r="T42" s="310" t="str">
        <f t="shared" si="13"/>
        <v>3</v>
      </c>
      <c r="U42" s="304">
        <f t="shared" si="14"/>
        <v>52.5</v>
      </c>
      <c r="V42" s="305" t="str">
        <f t="shared" si="15"/>
        <v>3</v>
      </c>
      <c r="W42" s="301">
        <v>56</v>
      </c>
      <c r="X42" s="305" t="str">
        <f t="shared" si="16"/>
        <v>3</v>
      </c>
      <c r="Y42" s="312" t="s">
        <v>60</v>
      </c>
    </row>
    <row r="43" spans="1:25">
      <c r="A43" s="301">
        <v>23</v>
      </c>
      <c r="B43" s="252" t="s">
        <v>284</v>
      </c>
      <c r="C43" s="209">
        <v>15</v>
      </c>
      <c r="D43" s="155">
        <f t="shared" si="3"/>
        <v>75</v>
      </c>
      <c r="E43" s="156" t="str">
        <f t="shared" si="1"/>
        <v>2</v>
      </c>
      <c r="F43" s="302">
        <v>16</v>
      </c>
      <c r="G43" s="303">
        <f t="shared" si="4"/>
        <v>80</v>
      </c>
      <c r="H43" s="156" t="str">
        <f t="shared" si="5"/>
        <v>2</v>
      </c>
      <c r="I43" s="304">
        <f t="shared" si="2"/>
        <v>78.333333333333329</v>
      </c>
      <c r="J43" s="305" t="str">
        <f t="shared" si="6"/>
        <v>2</v>
      </c>
      <c r="K43" s="303">
        <v>37</v>
      </c>
      <c r="L43" s="303">
        <f t="shared" si="7"/>
        <v>92.5</v>
      </c>
      <c r="M43" s="306" t="str">
        <f t="shared" si="8"/>
        <v>1</v>
      </c>
      <c r="N43" s="307">
        <v>7</v>
      </c>
      <c r="O43" s="348">
        <f t="shared" si="9"/>
        <v>26</v>
      </c>
      <c r="P43" s="157">
        <v>33</v>
      </c>
      <c r="Q43" s="309">
        <f t="shared" si="10"/>
        <v>66</v>
      </c>
      <c r="R43" s="310" t="str">
        <f t="shared" si="11"/>
        <v>3</v>
      </c>
      <c r="S43" s="314">
        <f t="shared" si="12"/>
        <v>73.571428571428584</v>
      </c>
      <c r="T43" s="310" t="str">
        <f t="shared" si="13"/>
        <v>2</v>
      </c>
      <c r="U43" s="304">
        <f t="shared" si="14"/>
        <v>75</v>
      </c>
      <c r="V43" s="305" t="str">
        <f t="shared" si="15"/>
        <v>2</v>
      </c>
      <c r="W43" s="301">
        <v>78</v>
      </c>
      <c r="X43" s="305" t="str">
        <f t="shared" si="16"/>
        <v>2</v>
      </c>
      <c r="Y43" s="312" t="s">
        <v>59</v>
      </c>
    </row>
    <row r="44" spans="1:25">
      <c r="A44" s="301">
        <v>24</v>
      </c>
      <c r="B44" s="252" t="s">
        <v>285</v>
      </c>
      <c r="C44" s="209">
        <v>17</v>
      </c>
      <c r="D44" s="155">
        <f t="shared" si="3"/>
        <v>85</v>
      </c>
      <c r="E44" s="156" t="str">
        <f t="shared" si="1"/>
        <v>1</v>
      </c>
      <c r="F44" s="302">
        <v>14</v>
      </c>
      <c r="G44" s="303">
        <f t="shared" si="4"/>
        <v>70</v>
      </c>
      <c r="H44" s="156" t="str">
        <f t="shared" si="5"/>
        <v>2</v>
      </c>
      <c r="I44" s="304">
        <f t="shared" si="2"/>
        <v>75</v>
      </c>
      <c r="J44" s="305" t="str">
        <f t="shared" si="6"/>
        <v>2</v>
      </c>
      <c r="K44" s="341"/>
      <c r="L44" s="303"/>
      <c r="M44" s="306" t="b">
        <f t="shared" si="8"/>
        <v>0</v>
      </c>
      <c r="N44" s="307"/>
      <c r="O44" s="348"/>
      <c r="P44" s="157"/>
      <c r="Q44" s="309"/>
      <c r="R44" s="310" t="b">
        <f t="shared" si="11"/>
        <v>0</v>
      </c>
      <c r="S44" s="314"/>
      <c r="T44" s="310" t="b">
        <f t="shared" si="13"/>
        <v>0</v>
      </c>
      <c r="U44" s="304">
        <f>I44</f>
        <v>75</v>
      </c>
      <c r="V44" s="305" t="str">
        <f t="shared" si="15"/>
        <v>2</v>
      </c>
      <c r="W44" s="301">
        <v>54</v>
      </c>
      <c r="X44" s="305" t="str">
        <f t="shared" si="16"/>
        <v>3</v>
      </c>
      <c r="Y44" s="312" t="s">
        <v>60</v>
      </c>
    </row>
    <row r="45" spans="1:25">
      <c r="A45" s="301">
        <v>25</v>
      </c>
      <c r="B45" s="252" t="s">
        <v>286</v>
      </c>
      <c r="C45" s="209">
        <v>13</v>
      </c>
      <c r="D45" s="155">
        <f t="shared" si="3"/>
        <v>65</v>
      </c>
      <c r="E45" s="156" t="str">
        <f t="shared" si="1"/>
        <v>3</v>
      </c>
      <c r="F45" s="302">
        <v>16</v>
      </c>
      <c r="G45" s="303">
        <f t="shared" si="4"/>
        <v>80</v>
      </c>
      <c r="H45" s="156" t="str">
        <f t="shared" si="5"/>
        <v>2</v>
      </c>
      <c r="I45" s="304">
        <f t="shared" si="2"/>
        <v>75</v>
      </c>
      <c r="J45" s="305" t="str">
        <f t="shared" si="6"/>
        <v>2</v>
      </c>
      <c r="K45" s="303">
        <v>36</v>
      </c>
      <c r="L45" s="303">
        <f t="shared" si="7"/>
        <v>90</v>
      </c>
      <c r="M45" s="306" t="str">
        <f t="shared" si="8"/>
        <v>1</v>
      </c>
      <c r="N45" s="307">
        <v>8</v>
      </c>
      <c r="O45" s="348">
        <f t="shared" si="9"/>
        <v>32</v>
      </c>
      <c r="P45" s="157">
        <v>40</v>
      </c>
      <c r="Q45" s="309">
        <f t="shared" si="10"/>
        <v>80</v>
      </c>
      <c r="R45" s="310" t="str">
        <f t="shared" si="11"/>
        <v>2</v>
      </c>
      <c r="S45" s="314">
        <f t="shared" si="12"/>
        <v>82.857142857142861</v>
      </c>
      <c r="T45" s="310" t="str">
        <f t="shared" si="13"/>
        <v>2</v>
      </c>
      <c r="U45" s="304">
        <f t="shared" si="14"/>
        <v>80.5</v>
      </c>
      <c r="V45" s="305" t="str">
        <f t="shared" si="15"/>
        <v>2</v>
      </c>
      <c r="W45" s="301">
        <v>78</v>
      </c>
      <c r="X45" s="305" t="str">
        <f t="shared" si="16"/>
        <v>2</v>
      </c>
      <c r="Y45" s="312" t="s">
        <v>59</v>
      </c>
    </row>
    <row r="46" spans="1:25" s="270" customFormat="1">
      <c r="A46" s="301">
        <v>26</v>
      </c>
      <c r="B46" s="252" t="s">
        <v>287</v>
      </c>
      <c r="C46" s="209">
        <v>20</v>
      </c>
      <c r="D46" s="155">
        <f t="shared" si="3"/>
        <v>100</v>
      </c>
      <c r="E46" s="156" t="str">
        <f t="shared" si="1"/>
        <v>1</v>
      </c>
      <c r="F46" s="302">
        <v>17</v>
      </c>
      <c r="G46" s="303">
        <f t="shared" si="4"/>
        <v>85</v>
      </c>
      <c r="H46" s="156" t="str">
        <f t="shared" si="5"/>
        <v>1</v>
      </c>
      <c r="I46" s="304">
        <f t="shared" si="2"/>
        <v>90</v>
      </c>
      <c r="J46" s="305" t="str">
        <f t="shared" si="6"/>
        <v>1</v>
      </c>
      <c r="K46" s="303">
        <v>39</v>
      </c>
      <c r="L46" s="303">
        <f t="shared" si="7"/>
        <v>97.5</v>
      </c>
      <c r="M46" s="306" t="str">
        <f t="shared" si="8"/>
        <v>1</v>
      </c>
      <c r="N46" s="307">
        <v>10</v>
      </c>
      <c r="O46" s="348">
        <f t="shared" si="9"/>
        <v>40</v>
      </c>
      <c r="P46" s="157">
        <v>50</v>
      </c>
      <c r="Q46" s="309">
        <f t="shared" si="10"/>
        <v>100</v>
      </c>
      <c r="R46" s="310" t="str">
        <f t="shared" si="11"/>
        <v>1</v>
      </c>
      <c r="S46" s="314">
        <f t="shared" si="12"/>
        <v>99.285714285714292</v>
      </c>
      <c r="T46" s="310" t="str">
        <f t="shared" si="13"/>
        <v>1</v>
      </c>
      <c r="U46" s="304">
        <f t="shared" si="14"/>
        <v>96.5</v>
      </c>
      <c r="V46" s="305" t="str">
        <f t="shared" si="15"/>
        <v>1</v>
      </c>
      <c r="W46" s="301">
        <v>89</v>
      </c>
      <c r="X46" s="305" t="str">
        <f t="shared" si="16"/>
        <v>1</v>
      </c>
      <c r="Y46" s="312" t="s">
        <v>59</v>
      </c>
    </row>
    <row r="47" spans="1:25" s="270" customFormat="1">
      <c r="A47" s="301">
        <v>27</v>
      </c>
      <c r="B47" s="252" t="s">
        <v>288</v>
      </c>
      <c r="C47" s="209">
        <v>18</v>
      </c>
      <c r="D47" s="155">
        <f t="shared" si="3"/>
        <v>90</v>
      </c>
      <c r="E47" s="156" t="str">
        <f t="shared" si="1"/>
        <v>1</v>
      </c>
      <c r="F47" s="302">
        <v>17</v>
      </c>
      <c r="G47" s="303">
        <f t="shared" si="4"/>
        <v>85</v>
      </c>
      <c r="H47" s="156" t="str">
        <f t="shared" si="5"/>
        <v>1</v>
      </c>
      <c r="I47" s="304">
        <f t="shared" si="2"/>
        <v>86.666666666666671</v>
      </c>
      <c r="J47" s="305" t="str">
        <f t="shared" si="6"/>
        <v>1</v>
      </c>
      <c r="K47" s="303">
        <v>36</v>
      </c>
      <c r="L47" s="303">
        <f t="shared" si="7"/>
        <v>90</v>
      </c>
      <c r="M47" s="306" t="str">
        <f t="shared" si="8"/>
        <v>1</v>
      </c>
      <c r="N47" s="307">
        <v>8</v>
      </c>
      <c r="O47" s="348">
        <v>32</v>
      </c>
      <c r="P47" s="157">
        <v>36</v>
      </c>
      <c r="Q47" s="309">
        <f t="shared" si="10"/>
        <v>72</v>
      </c>
      <c r="R47" s="310" t="str">
        <f t="shared" si="11"/>
        <v>2</v>
      </c>
      <c r="S47" s="314">
        <f t="shared" si="12"/>
        <v>77.142857142857153</v>
      </c>
      <c r="T47" s="310" t="str">
        <f t="shared" si="13"/>
        <v>2</v>
      </c>
      <c r="U47" s="304">
        <f t="shared" si="14"/>
        <v>80</v>
      </c>
      <c r="V47" s="305" t="str">
        <f t="shared" si="15"/>
        <v>2</v>
      </c>
      <c r="W47" s="301">
        <v>78</v>
      </c>
      <c r="X47" s="305" t="str">
        <f t="shared" si="16"/>
        <v>2</v>
      </c>
      <c r="Y47" s="312" t="s">
        <v>59</v>
      </c>
    </row>
    <row r="48" spans="1:25">
      <c r="A48" s="301">
        <v>28</v>
      </c>
      <c r="B48" s="252" t="s">
        <v>289</v>
      </c>
      <c r="C48" s="209">
        <v>19</v>
      </c>
      <c r="D48" s="155">
        <f t="shared" si="3"/>
        <v>95</v>
      </c>
      <c r="E48" s="156" t="str">
        <f t="shared" si="1"/>
        <v>1</v>
      </c>
      <c r="F48" s="302">
        <v>18</v>
      </c>
      <c r="G48" s="303">
        <f t="shared" si="4"/>
        <v>90</v>
      </c>
      <c r="H48" s="156" t="str">
        <f t="shared" si="5"/>
        <v>1</v>
      </c>
      <c r="I48" s="304">
        <f t="shared" si="2"/>
        <v>91.666666666666657</v>
      </c>
      <c r="J48" s="305" t="str">
        <f t="shared" si="6"/>
        <v>1</v>
      </c>
      <c r="K48" s="303">
        <v>38</v>
      </c>
      <c r="L48" s="303">
        <f t="shared" si="7"/>
        <v>95</v>
      </c>
      <c r="M48" s="306" t="str">
        <f t="shared" si="8"/>
        <v>1</v>
      </c>
      <c r="N48" s="307">
        <v>9</v>
      </c>
      <c r="O48" s="348">
        <f t="shared" si="9"/>
        <v>38</v>
      </c>
      <c r="P48" s="157">
        <v>47</v>
      </c>
      <c r="Q48" s="309">
        <f t="shared" si="10"/>
        <v>94</v>
      </c>
      <c r="R48" s="310" t="str">
        <f t="shared" si="11"/>
        <v>1</v>
      </c>
      <c r="S48" s="314">
        <f t="shared" si="12"/>
        <v>94.285714285714278</v>
      </c>
      <c r="T48" s="310" t="str">
        <f t="shared" si="13"/>
        <v>1</v>
      </c>
      <c r="U48" s="304">
        <f t="shared" si="14"/>
        <v>93.499999999999986</v>
      </c>
      <c r="V48" s="305" t="str">
        <f t="shared" si="15"/>
        <v>1</v>
      </c>
      <c r="W48" s="301">
        <v>89</v>
      </c>
      <c r="X48" s="305" t="str">
        <f t="shared" si="16"/>
        <v>1</v>
      </c>
      <c r="Y48" s="312" t="s">
        <v>59</v>
      </c>
    </row>
    <row r="49" spans="1:25">
      <c r="A49" s="301">
        <v>29</v>
      </c>
      <c r="B49" s="252" t="s">
        <v>290</v>
      </c>
      <c r="C49" s="209">
        <v>18</v>
      </c>
      <c r="D49" s="155">
        <f t="shared" si="3"/>
        <v>90</v>
      </c>
      <c r="E49" s="156" t="str">
        <f t="shared" si="1"/>
        <v>1</v>
      </c>
      <c r="F49" s="302">
        <v>19</v>
      </c>
      <c r="G49" s="303">
        <f t="shared" si="4"/>
        <v>95</v>
      </c>
      <c r="H49" s="156" t="str">
        <f t="shared" si="5"/>
        <v>1</v>
      </c>
      <c r="I49" s="304">
        <f t="shared" si="2"/>
        <v>93.333333333333329</v>
      </c>
      <c r="J49" s="305" t="str">
        <f t="shared" si="6"/>
        <v>1</v>
      </c>
      <c r="K49" s="303">
        <v>37</v>
      </c>
      <c r="L49" s="303">
        <f t="shared" si="7"/>
        <v>92.5</v>
      </c>
      <c r="M49" s="306" t="str">
        <f t="shared" si="8"/>
        <v>1</v>
      </c>
      <c r="N49" s="307">
        <v>7</v>
      </c>
      <c r="O49" s="348">
        <f t="shared" si="9"/>
        <v>33</v>
      </c>
      <c r="P49" s="157">
        <v>40</v>
      </c>
      <c r="Q49" s="309">
        <f t="shared" si="10"/>
        <v>80</v>
      </c>
      <c r="R49" s="310" t="str">
        <f t="shared" si="11"/>
        <v>2</v>
      </c>
      <c r="S49" s="314">
        <f t="shared" si="12"/>
        <v>83.571428571428569</v>
      </c>
      <c r="T49" s="310" t="str">
        <f t="shared" si="13"/>
        <v>2</v>
      </c>
      <c r="U49" s="304">
        <f t="shared" si="14"/>
        <v>86.499999999999986</v>
      </c>
      <c r="V49" s="305" t="str">
        <f t="shared" si="15"/>
        <v>1</v>
      </c>
      <c r="W49" s="301">
        <v>68</v>
      </c>
      <c r="X49" s="305" t="str">
        <f t="shared" si="16"/>
        <v>3</v>
      </c>
      <c r="Y49" s="312" t="s">
        <v>60</v>
      </c>
    </row>
    <row r="50" spans="1:25">
      <c r="A50" s="301">
        <v>30</v>
      </c>
      <c r="B50" s="252" t="s">
        <v>291</v>
      </c>
      <c r="C50" s="209">
        <v>9</v>
      </c>
      <c r="D50" s="155">
        <f t="shared" si="3"/>
        <v>45</v>
      </c>
      <c r="E50" s="156" t="str">
        <f t="shared" si="1"/>
        <v>4</v>
      </c>
      <c r="F50" s="302">
        <v>6</v>
      </c>
      <c r="G50" s="303">
        <f t="shared" si="4"/>
        <v>30</v>
      </c>
      <c r="H50" s="156" t="str">
        <f t="shared" si="5"/>
        <v>4</v>
      </c>
      <c r="I50" s="304">
        <f t="shared" si="2"/>
        <v>35</v>
      </c>
      <c r="J50" s="305" t="str">
        <f t="shared" si="6"/>
        <v>4</v>
      </c>
      <c r="K50" s="303">
        <v>21</v>
      </c>
      <c r="L50" s="303">
        <f t="shared" si="7"/>
        <v>52.5</v>
      </c>
      <c r="M50" s="306" t="str">
        <f t="shared" si="8"/>
        <v>3</v>
      </c>
      <c r="N50" s="307">
        <v>4</v>
      </c>
      <c r="O50" s="348">
        <f t="shared" si="9"/>
        <v>13</v>
      </c>
      <c r="P50" s="157">
        <v>17</v>
      </c>
      <c r="Q50" s="309">
        <f t="shared" si="10"/>
        <v>34</v>
      </c>
      <c r="R50" s="310" t="str">
        <f t="shared" si="11"/>
        <v>4</v>
      </c>
      <c r="S50" s="314">
        <f t="shared" si="12"/>
        <v>39.285714285714285</v>
      </c>
      <c r="T50" s="310" t="str">
        <f t="shared" si="13"/>
        <v>4</v>
      </c>
      <c r="U50" s="304">
        <f t="shared" si="14"/>
        <v>38</v>
      </c>
      <c r="V50" s="305" t="str">
        <f t="shared" si="15"/>
        <v>4</v>
      </c>
      <c r="W50" s="301">
        <v>41</v>
      </c>
      <c r="X50" s="305" t="str">
        <f t="shared" si="16"/>
        <v>4</v>
      </c>
      <c r="Y50" s="312" t="s">
        <v>60</v>
      </c>
    </row>
    <row r="51" spans="1:25" ht="11.25" customHeight="1">
      <c r="A51" s="313"/>
      <c r="B51" s="83"/>
      <c r="C51" s="313"/>
      <c r="D51" s="155"/>
      <c r="E51" s="156"/>
      <c r="F51" s="313"/>
      <c r="G51" s="303"/>
      <c r="H51" s="156"/>
      <c r="I51" s="304"/>
      <c r="J51" s="305"/>
      <c r="K51" s="13"/>
      <c r="L51" s="303"/>
      <c r="M51" s="306"/>
      <c r="N51" s="13"/>
      <c r="O51" s="13"/>
      <c r="P51" s="157"/>
      <c r="Q51" s="309"/>
      <c r="R51" s="310"/>
      <c r="S51" s="314"/>
      <c r="T51" s="310"/>
      <c r="U51" s="304"/>
      <c r="V51" s="305"/>
      <c r="W51" s="13"/>
      <c r="X51" s="305"/>
      <c r="Y51" s="312"/>
    </row>
    <row r="52" spans="1:25">
      <c r="A52" s="312"/>
      <c r="B52" s="13"/>
      <c r="C52" s="312"/>
      <c r="D52" s="155"/>
      <c r="E52" s="156"/>
      <c r="F52" s="13"/>
      <c r="G52" s="303"/>
      <c r="H52" s="156"/>
      <c r="I52" s="304"/>
      <c r="J52" s="305"/>
      <c r="K52" s="13"/>
      <c r="L52" s="303"/>
      <c r="M52" s="306"/>
      <c r="N52" s="13"/>
      <c r="O52" s="13"/>
      <c r="P52" s="157"/>
      <c r="Q52" s="309"/>
      <c r="R52" s="310"/>
      <c r="S52" s="314"/>
      <c r="T52" s="310"/>
      <c r="U52" s="304"/>
      <c r="V52" s="305"/>
      <c r="W52" s="13"/>
      <c r="X52" s="305"/>
      <c r="Y52" s="312"/>
    </row>
    <row r="53" spans="1:25">
      <c r="A53" s="13"/>
      <c r="B53" s="13"/>
      <c r="C53" s="312"/>
      <c r="D53" s="312"/>
      <c r="E53" s="3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312"/>
      <c r="V53" s="312"/>
      <c r="W53" s="13"/>
      <c r="X53" s="13"/>
      <c r="Y53" s="13"/>
    </row>
  </sheetData>
  <protectedRanges>
    <protectedRange sqref="B21:B50" name="Range4_1_2"/>
  </protectedRanges>
  <mergeCells count="19">
    <mergeCell ref="M6:M8"/>
    <mergeCell ref="N9:O16"/>
    <mergeCell ref="W4:X4"/>
    <mergeCell ref="U4:V4"/>
    <mergeCell ref="A5:A18"/>
    <mergeCell ref="R6:R8"/>
    <mergeCell ref="E6:E8"/>
    <mergeCell ref="H6:H8"/>
    <mergeCell ref="V6:V8"/>
    <mergeCell ref="J6:J8"/>
    <mergeCell ref="K4:M4"/>
    <mergeCell ref="X6:X8"/>
    <mergeCell ref="A1:X1"/>
    <mergeCell ref="A2:X2"/>
    <mergeCell ref="I4:J4"/>
    <mergeCell ref="S4:T4"/>
    <mergeCell ref="C4:E4"/>
    <mergeCell ref="F4:H4"/>
    <mergeCell ref="N4:R4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6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0481" r:id="rId4">
          <objectPr defaultSize="0" autoPict="0" r:id="rId5">
            <anchor moveWithCells="1" sizeWithCells="1">
              <from>
                <xdr:col>0</xdr:col>
                <xdr:colOff>19050</xdr:colOff>
                <xdr:row>0</xdr:row>
                <xdr:rowOff>28575</xdr:rowOff>
              </from>
              <to>
                <xdr:col>1</xdr:col>
                <xdr:colOff>9525</xdr:colOff>
                <xdr:row>1</xdr:row>
                <xdr:rowOff>114300</xdr:rowOff>
              </to>
            </anchor>
          </objectPr>
        </oleObject>
      </mc:Choice>
      <mc:Fallback>
        <oleObject progId="Word.Picture.8" shapeId="20481" r:id="rId4"/>
      </mc:Fallback>
    </mc:AlternateContent>
    <mc:AlternateContent xmlns:mc="http://schemas.openxmlformats.org/markup-compatibility/2006">
      <mc:Choice Requires="x14">
        <oleObject progId="Word.Picture.8" shapeId="20482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1</xdr:col>
                <xdr:colOff>0</xdr:colOff>
                <xdr:row>1</xdr:row>
                <xdr:rowOff>104775</xdr:rowOff>
              </to>
            </anchor>
          </objectPr>
        </oleObject>
      </mc:Choice>
      <mc:Fallback>
        <oleObject progId="Word.Picture.8" shapeId="20482" r:id="rId6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Y52"/>
  <sheetViews>
    <sheetView topLeftCell="A31" zoomScale="110" zoomScaleNormal="110" workbookViewId="0">
      <selection activeCell="P49" sqref="P49"/>
    </sheetView>
  </sheetViews>
  <sheetFormatPr defaultColWidth="11.42578125" defaultRowHeight="15.75"/>
  <cols>
    <col min="1" max="1" width="5.42578125" style="1" customWidth="1"/>
    <col min="2" max="2" width="33.5703125" style="1" customWidth="1"/>
    <col min="3" max="5" width="6.7109375" style="3" customWidth="1"/>
    <col min="6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teachers!B8</f>
        <v>TEACHER: MRS SHERRY LEE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9" t="s">
        <v>9</v>
      </c>
      <c r="B5" s="161" t="str">
        <f>teachers!A8</f>
        <v>2 GRACE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400"/>
      <c r="B6" s="162" t="s">
        <v>11</v>
      </c>
      <c r="C6" s="158">
        <f>AVERAGE(C21:C52)</f>
        <v>13.551724137931034</v>
      </c>
      <c r="D6" s="11">
        <f>AVERAGE(D21:D52)</f>
        <v>67.758620689655174</v>
      </c>
      <c r="E6" s="378"/>
      <c r="F6" s="137">
        <f>AVERAGE(F21:F52)</f>
        <v>16.172413793103448</v>
      </c>
      <c r="G6" s="11">
        <f>AVERAGE(G21:G52)</f>
        <v>80.862068965517238</v>
      </c>
      <c r="H6" s="378"/>
      <c r="I6" s="11">
        <f>AVERAGE(I21:I52)</f>
        <v>76.494252873563241</v>
      </c>
      <c r="J6" s="378"/>
      <c r="K6" s="137">
        <f>AVERAGE(K21:K52)</f>
        <v>31.896551724137932</v>
      </c>
      <c r="L6" s="11">
        <f>AVERAGE(L21:L52)</f>
        <v>79.741379310344826</v>
      </c>
      <c r="M6" s="378"/>
      <c r="N6" s="217">
        <f>AVERAGE(N21:N52)</f>
        <v>7.4482758620689653</v>
      </c>
      <c r="O6" s="217">
        <f>AVERAGE(O21:O52)</f>
        <v>28.689655172413794</v>
      </c>
      <c r="P6" s="217">
        <f>AVERAGE(P21:P52)</f>
        <v>36.137931034482762</v>
      </c>
      <c r="Q6" s="217">
        <f>AVERAGE(Q21:Q52)</f>
        <v>72.275862068965523</v>
      </c>
      <c r="R6" s="378"/>
      <c r="S6" s="215">
        <f>AVERAGE(S21:S52)</f>
        <v>74.408866995073879</v>
      </c>
      <c r="T6" s="215"/>
      <c r="U6" s="11">
        <f>AVERAGE(U21:U52)</f>
        <v>75.034482758620683</v>
      </c>
      <c r="V6" s="378"/>
      <c r="W6" s="11">
        <f>AVERAGE(W21:W52)</f>
        <v>69.448275862068968</v>
      </c>
      <c r="X6" s="378"/>
    </row>
    <row r="7" spans="1:24" s="13" customFormat="1">
      <c r="A7" s="400"/>
      <c r="B7" s="163" t="s">
        <v>12</v>
      </c>
      <c r="C7" s="159">
        <f>MEDIAN(C21:C52)</f>
        <v>14</v>
      </c>
      <c r="D7" s="14">
        <f>MEDIAN(D21:D52)</f>
        <v>70</v>
      </c>
      <c r="E7" s="379"/>
      <c r="F7" s="138">
        <f>MEDIAN(F21:F52)</f>
        <v>18</v>
      </c>
      <c r="G7" s="14">
        <f>MEDIAN(G21:G52)</f>
        <v>90</v>
      </c>
      <c r="H7" s="379"/>
      <c r="I7" s="14">
        <f>MEDIAN(I21:I52)</f>
        <v>76.666666666666671</v>
      </c>
      <c r="J7" s="379"/>
      <c r="K7" s="138">
        <f>MEDIAN(K21:K52)</f>
        <v>35</v>
      </c>
      <c r="L7" s="14">
        <f>MEDIAN(L21:L52)</f>
        <v>87.5</v>
      </c>
      <c r="M7" s="379"/>
      <c r="N7" s="14">
        <f>MEDIAN(N21:N52)</f>
        <v>8</v>
      </c>
      <c r="O7" s="14">
        <f>MEDIAN(O21:O52)</f>
        <v>32</v>
      </c>
      <c r="P7" s="14">
        <f>MEDIAN(P21:P52)</f>
        <v>38</v>
      </c>
      <c r="Q7" s="14">
        <f>MEDIAN(Q21:Q52)</f>
        <v>76</v>
      </c>
      <c r="R7" s="379"/>
      <c r="S7" s="138">
        <f>MEDIAN(S21:S52)</f>
        <v>80</v>
      </c>
      <c r="T7" s="215"/>
      <c r="U7" s="14">
        <f>MEDIAN(U21:U52)</f>
        <v>79</v>
      </c>
      <c r="V7" s="379"/>
      <c r="W7" s="14">
        <f>MEDIAN(W21:W52)</f>
        <v>77</v>
      </c>
      <c r="X7" s="379"/>
    </row>
    <row r="8" spans="1:24" s="13" customFormat="1" ht="16.5" thickBot="1">
      <c r="A8" s="400"/>
      <c r="B8" s="164" t="s">
        <v>13</v>
      </c>
      <c r="C8" s="160">
        <f>STDEVPA(C21:C52)</f>
        <v>4.1405164336943789</v>
      </c>
      <c r="D8" s="16">
        <f>STDEVPA(D21:D52)</f>
        <v>20.702582168471899</v>
      </c>
      <c r="E8" s="380"/>
      <c r="F8" s="139">
        <f>STDEVPA(F21:F52)</f>
        <v>4.2997110209010589</v>
      </c>
      <c r="G8" s="16">
        <f>STDEVPA(G21:G52)</f>
        <v>21.498555104505296</v>
      </c>
      <c r="H8" s="380"/>
      <c r="I8" s="16">
        <f>STDEVPA(I21:I52)</f>
        <v>19.996861954900151</v>
      </c>
      <c r="J8" s="380"/>
      <c r="K8" s="139">
        <f>STDEVPA(K21:K52)</f>
        <v>7.4987117403302017</v>
      </c>
      <c r="L8" s="16">
        <f>STDEVPA(L21:L52)</f>
        <v>18.746779350825502</v>
      </c>
      <c r="M8" s="380"/>
      <c r="N8" s="218">
        <f>STDEVPA(N21:N52)</f>
        <v>2.1748754525822731</v>
      </c>
      <c r="O8" s="218">
        <f>STDEVPA(O21:O52)</f>
        <v>8.0348527367826463</v>
      </c>
      <c r="P8" s="218">
        <f>STDEVPA(P21:P52)</f>
        <v>9.6943785272562231</v>
      </c>
      <c r="Q8" s="218">
        <f>STDEVPA(Q21:Q52)</f>
        <v>19.388757054512446</v>
      </c>
      <c r="R8" s="380"/>
      <c r="S8" s="216">
        <f>STDEVPA(S21:S52)</f>
        <v>18.532612870669862</v>
      </c>
      <c r="T8" s="216"/>
      <c r="U8" s="16">
        <f>STDEVPA(U21:U52)</f>
        <v>18.356118511314609</v>
      </c>
      <c r="V8" s="380"/>
      <c r="W8" s="16">
        <f>STDEVPA(W21:W52)</f>
        <v>20.622361828175162</v>
      </c>
      <c r="X8" s="380"/>
    </row>
    <row r="9" spans="1:24" s="13" customFormat="1">
      <c r="A9" s="400"/>
      <c r="B9" s="162" t="s">
        <v>21</v>
      </c>
      <c r="C9" s="225"/>
      <c r="D9" s="149">
        <f>COUNTIF(E21:E52,"1")</f>
        <v>8</v>
      </c>
      <c r="E9" s="17">
        <f>D9/D13*100</f>
        <v>27.586206896551722</v>
      </c>
      <c r="F9" s="225"/>
      <c r="G9" s="149">
        <f>COUNTIF(H21:H52,"1")</f>
        <v>16</v>
      </c>
      <c r="H9" s="17">
        <f>G9/G13*100</f>
        <v>55.172413793103445</v>
      </c>
      <c r="I9" s="149">
        <f>COUNTIF(J21:J52,"1")</f>
        <v>13</v>
      </c>
      <c r="J9" s="17">
        <f>I9/I13*100</f>
        <v>44.827586206896555</v>
      </c>
      <c r="K9" s="225"/>
      <c r="L9" s="149">
        <f>COUNTIF(M21:M52,"1")</f>
        <v>17</v>
      </c>
      <c r="M9" s="17">
        <f>L9/L13*100</f>
        <v>58.620689655172406</v>
      </c>
      <c r="N9" s="393"/>
      <c r="O9" s="394"/>
      <c r="P9" s="149"/>
      <c r="Q9" s="149">
        <f>COUNTIF(R21:R52,"1")</f>
        <v>10</v>
      </c>
      <c r="R9" s="17">
        <f>Q9/Q13*100</f>
        <v>34.482758620689658</v>
      </c>
      <c r="S9" s="17">
        <f>COUNTIF(T21:T52,"1")</f>
        <v>12</v>
      </c>
      <c r="T9" s="17">
        <f>S9/S13*100</f>
        <v>41.379310344827587</v>
      </c>
      <c r="U9" s="149">
        <f>COUNTIF(V21:V52,"1")</f>
        <v>10</v>
      </c>
      <c r="V9" s="17">
        <f>U9/U13*100</f>
        <v>34.482758620689658</v>
      </c>
      <c r="W9" s="149">
        <f>COUNTIF(X21:X52,"1")</f>
        <v>9</v>
      </c>
      <c r="X9" s="17">
        <f>W9/W13*100</f>
        <v>31.03448275862069</v>
      </c>
    </row>
    <row r="10" spans="1:24" s="13" customFormat="1">
      <c r="A10" s="400"/>
      <c r="B10" s="163" t="s">
        <v>22</v>
      </c>
      <c r="C10" s="226"/>
      <c r="D10" s="150">
        <f>COUNTIF(E21:E52,"2")</f>
        <v>7</v>
      </c>
      <c r="E10" s="19">
        <f>D10/D13*100</f>
        <v>24.137931034482758</v>
      </c>
      <c r="F10" s="226"/>
      <c r="G10" s="150">
        <f>COUNTIF(H21:H52,"2")</f>
        <v>7</v>
      </c>
      <c r="H10" s="19">
        <f>G10/G13*100</f>
        <v>24.137931034482758</v>
      </c>
      <c r="I10" s="150">
        <f>COUNTIF(J21:J52,"2")</f>
        <v>9</v>
      </c>
      <c r="J10" s="19">
        <f>I10/I13*100</f>
        <v>31.03448275862069</v>
      </c>
      <c r="K10" s="226"/>
      <c r="L10" s="150">
        <f>COUNTIF(M21:M52,"2")</f>
        <v>6</v>
      </c>
      <c r="M10" s="19">
        <f>L10/L13*100</f>
        <v>20.689655172413794</v>
      </c>
      <c r="N10" s="395"/>
      <c r="O10" s="396"/>
      <c r="P10" s="150"/>
      <c r="Q10" s="150">
        <f>COUNTIF(R21:R52,"2")</f>
        <v>9</v>
      </c>
      <c r="R10" s="19">
        <f>Q10/Q13*100</f>
        <v>31.03448275862069</v>
      </c>
      <c r="S10" s="19">
        <f>COUNTIF(T21:T52,"2")</f>
        <v>10</v>
      </c>
      <c r="T10" s="19">
        <f>S10/S13*100</f>
        <v>34.482758620689658</v>
      </c>
      <c r="U10" s="150">
        <f>COUNTIF(V21:V52,"2")</f>
        <v>12</v>
      </c>
      <c r="V10" s="19">
        <f>U10/U13*100</f>
        <v>41.379310344827587</v>
      </c>
      <c r="W10" s="150">
        <f>COUNTIF(X21:X52,"2")</f>
        <v>7</v>
      </c>
      <c r="X10" s="19">
        <f>W10/W13*100</f>
        <v>24.137931034482758</v>
      </c>
    </row>
    <row r="11" spans="1:24" s="13" customFormat="1">
      <c r="A11" s="400"/>
      <c r="B11" s="163" t="s">
        <v>23</v>
      </c>
      <c r="C11" s="226"/>
      <c r="D11" s="150">
        <f>COUNTIF(E21:E52,"3")</f>
        <v>9</v>
      </c>
      <c r="E11" s="19">
        <f>D11/D13*100</f>
        <v>31.03448275862069</v>
      </c>
      <c r="F11" s="226"/>
      <c r="G11" s="150">
        <f>COUNTIF(H21:H52,"3")</f>
        <v>4</v>
      </c>
      <c r="H11" s="19">
        <f>G11/G13*100</f>
        <v>13.793103448275861</v>
      </c>
      <c r="I11" s="150">
        <f>COUNTIF(J21:J52,"3")</f>
        <v>4</v>
      </c>
      <c r="J11" s="19">
        <f>I11/I13*100</f>
        <v>13.793103448275861</v>
      </c>
      <c r="K11" s="226"/>
      <c r="L11" s="150">
        <f>COUNTIF(M21:M52,"3")</f>
        <v>4</v>
      </c>
      <c r="M11" s="19">
        <f>L11/L13*100</f>
        <v>13.793103448275861</v>
      </c>
      <c r="N11" s="395"/>
      <c r="O11" s="396"/>
      <c r="P11" s="150"/>
      <c r="Q11" s="150">
        <f>COUNTIF(R21:R52,"3")</f>
        <v>6</v>
      </c>
      <c r="R11" s="19">
        <f>Q11/Q13*100</f>
        <v>20.689655172413794</v>
      </c>
      <c r="S11" s="19">
        <f>COUNTIF(T21:T52,"3")</f>
        <v>4</v>
      </c>
      <c r="T11" s="19">
        <f>S11/S13*100</f>
        <v>13.793103448275861</v>
      </c>
      <c r="U11" s="150">
        <f>COUNTIF(V21:V52,"3")</f>
        <v>5</v>
      </c>
      <c r="V11" s="19">
        <f>U11/U13*100</f>
        <v>17.241379310344829</v>
      </c>
      <c r="W11" s="150">
        <f>COUNTIF(X21:X52,"3")</f>
        <v>8</v>
      </c>
      <c r="X11" s="19">
        <f>W11/W13*100</f>
        <v>27.586206896551722</v>
      </c>
    </row>
    <row r="12" spans="1:24" s="13" customFormat="1" ht="16.5" thickBot="1">
      <c r="A12" s="400"/>
      <c r="B12" s="165" t="s">
        <v>24</v>
      </c>
      <c r="C12" s="226"/>
      <c r="D12" s="151">
        <f>COUNTIF(E21:E52,"4")</f>
        <v>5</v>
      </c>
      <c r="E12" s="20">
        <f>D12/D13*100</f>
        <v>17.241379310344829</v>
      </c>
      <c r="F12" s="226"/>
      <c r="G12" s="151">
        <f>COUNTIF(H21:H52,"4")</f>
        <v>2</v>
      </c>
      <c r="H12" s="20">
        <f>G12/G13*100</f>
        <v>6.8965517241379306</v>
      </c>
      <c r="I12" s="151">
        <f>COUNTIF(J21:J52,"4")</f>
        <v>3</v>
      </c>
      <c r="J12" s="20">
        <f>I12/I13*100</f>
        <v>10.344827586206897</v>
      </c>
      <c r="K12" s="226"/>
      <c r="L12" s="151">
        <f>COUNTIF(M21:M52,"4")</f>
        <v>2</v>
      </c>
      <c r="M12" s="20">
        <f>L12/L13*100</f>
        <v>6.8965517241379306</v>
      </c>
      <c r="N12" s="395"/>
      <c r="O12" s="396"/>
      <c r="P12" s="151"/>
      <c r="Q12" s="151">
        <f>COUNTIF(R21:R52,"4")</f>
        <v>4</v>
      </c>
      <c r="R12" s="20">
        <f>Q12/Q13*100</f>
        <v>13.793103448275861</v>
      </c>
      <c r="S12" s="20">
        <f>COUNTIF(T21:T52,"4")</f>
        <v>3</v>
      </c>
      <c r="T12" s="20">
        <f>S12/S13*100</f>
        <v>10.344827586206897</v>
      </c>
      <c r="U12" s="151">
        <f>COUNTIF(V21:V52,"4")</f>
        <v>2</v>
      </c>
      <c r="V12" s="20">
        <f>U12/U13*100</f>
        <v>6.8965517241379306</v>
      </c>
      <c r="W12" s="151">
        <f>COUNTIF(X21:X52,"4")</f>
        <v>5</v>
      </c>
      <c r="X12" s="20">
        <f>W12/W13*100</f>
        <v>17.241379310344829</v>
      </c>
    </row>
    <row r="13" spans="1:24" s="13" customFormat="1" ht="16.5" thickBot="1">
      <c r="A13" s="400"/>
      <c r="B13" s="166" t="s">
        <v>14</v>
      </c>
      <c r="C13" s="226"/>
      <c r="D13" s="22">
        <f>SUM(D9:D12)</f>
        <v>29</v>
      </c>
      <c r="E13" s="22">
        <f>SUM(E9:E12)</f>
        <v>100</v>
      </c>
      <c r="F13" s="226"/>
      <c r="G13" s="22">
        <f>SUM(G9:G12)</f>
        <v>29</v>
      </c>
      <c r="H13" s="22">
        <f>SUM(H9:H12)</f>
        <v>100</v>
      </c>
      <c r="I13" s="22">
        <f>SUM(I9:I12)</f>
        <v>29</v>
      </c>
      <c r="J13" s="22">
        <f>SUM(J9:J12)</f>
        <v>100</v>
      </c>
      <c r="K13" s="226"/>
      <c r="L13" s="22">
        <f>SUM(L9:L12)</f>
        <v>29</v>
      </c>
      <c r="M13" s="22">
        <f>SUM(M9:M12)</f>
        <v>99.999999999999986</v>
      </c>
      <c r="N13" s="395"/>
      <c r="O13" s="396"/>
      <c r="P13" s="22"/>
      <c r="Q13" s="22">
        <f t="shared" ref="Q13:X13" si="0">SUM(Q9:Q12)</f>
        <v>29</v>
      </c>
      <c r="R13" s="22">
        <f t="shared" si="0"/>
        <v>100</v>
      </c>
      <c r="S13" s="22">
        <f t="shared" si="0"/>
        <v>29</v>
      </c>
      <c r="T13" s="22">
        <f t="shared" si="0"/>
        <v>100</v>
      </c>
      <c r="U13" s="22">
        <f t="shared" si="0"/>
        <v>29</v>
      </c>
      <c r="V13" s="22">
        <f t="shared" si="0"/>
        <v>100</v>
      </c>
      <c r="W13" s="22">
        <f t="shared" si="0"/>
        <v>29</v>
      </c>
      <c r="X13" s="22">
        <f t="shared" si="0"/>
        <v>100</v>
      </c>
    </row>
    <row r="14" spans="1:24" s="13" customFormat="1">
      <c r="A14" s="400"/>
      <c r="B14" s="162" t="s">
        <v>15</v>
      </c>
      <c r="C14" s="226"/>
      <c r="D14" s="152">
        <f>SUM(D9:D11)</f>
        <v>24</v>
      </c>
      <c r="E14" s="23">
        <f>D14/D13*100</f>
        <v>82.758620689655174</v>
      </c>
      <c r="F14" s="226"/>
      <c r="G14" s="152">
        <f>SUM(G9:G11)</f>
        <v>27</v>
      </c>
      <c r="H14" s="23">
        <f>G14/G13*100</f>
        <v>93.103448275862064</v>
      </c>
      <c r="I14" s="152">
        <f>SUM(I9:I11)</f>
        <v>26</v>
      </c>
      <c r="J14" s="23">
        <f>I14/I13*100</f>
        <v>89.65517241379311</v>
      </c>
      <c r="K14" s="226"/>
      <c r="L14" s="152">
        <f>SUM(L9:L11)</f>
        <v>27</v>
      </c>
      <c r="M14" s="23">
        <f>L14/L13*100</f>
        <v>93.103448275862064</v>
      </c>
      <c r="N14" s="395"/>
      <c r="O14" s="396"/>
      <c r="P14" s="152"/>
      <c r="Q14" s="152">
        <f>SUM(Q9:Q11)</f>
        <v>25</v>
      </c>
      <c r="R14" s="23">
        <f>Q14/Q13*100</f>
        <v>86.206896551724128</v>
      </c>
      <c r="S14" s="23">
        <f>SUM(S9:S11)</f>
        <v>26</v>
      </c>
      <c r="T14" s="23">
        <f>S14/S13*100</f>
        <v>89.65517241379311</v>
      </c>
      <c r="U14" s="152">
        <f>SUM(U9:U11)</f>
        <v>27</v>
      </c>
      <c r="V14" s="23">
        <f>U14/U13*100</f>
        <v>93.103448275862064</v>
      </c>
      <c r="W14" s="152">
        <f>SUM(W9:W11)</f>
        <v>24</v>
      </c>
      <c r="X14" s="23">
        <f>W14/W13*100</f>
        <v>82.758620689655174</v>
      </c>
    </row>
    <row r="15" spans="1:24" s="13" customFormat="1">
      <c r="A15" s="400"/>
      <c r="B15" s="167" t="s">
        <v>16</v>
      </c>
      <c r="C15" s="226"/>
      <c r="D15" s="153">
        <f>D9</f>
        <v>8</v>
      </c>
      <c r="E15" s="24">
        <f>D15/D13*100</f>
        <v>27.586206896551722</v>
      </c>
      <c r="F15" s="226"/>
      <c r="G15" s="153">
        <f>G9</f>
        <v>16</v>
      </c>
      <c r="H15" s="24">
        <f>G15/G13*100</f>
        <v>55.172413793103445</v>
      </c>
      <c r="I15" s="153">
        <f>I9</f>
        <v>13</v>
      </c>
      <c r="J15" s="24">
        <f>I15/I13*100</f>
        <v>44.827586206896555</v>
      </c>
      <c r="K15" s="226"/>
      <c r="L15" s="153">
        <f>L9</f>
        <v>17</v>
      </c>
      <c r="M15" s="24">
        <f>L15/L13*100</f>
        <v>58.620689655172406</v>
      </c>
      <c r="N15" s="395"/>
      <c r="O15" s="396"/>
      <c r="P15" s="153"/>
      <c r="Q15" s="153">
        <f>Q9</f>
        <v>10</v>
      </c>
      <c r="R15" s="24">
        <f>Q15/Q13*100</f>
        <v>34.482758620689658</v>
      </c>
      <c r="S15" s="24">
        <f>S9</f>
        <v>12</v>
      </c>
      <c r="T15" s="24">
        <f>S15/S13*100</f>
        <v>41.379310344827587</v>
      </c>
      <c r="U15" s="153">
        <f>U9</f>
        <v>10</v>
      </c>
      <c r="V15" s="24">
        <f>U15/U13*100</f>
        <v>34.482758620689658</v>
      </c>
      <c r="W15" s="153">
        <f>W9</f>
        <v>9</v>
      </c>
      <c r="X15" s="24">
        <f>W15/W13*100</f>
        <v>31.03448275862069</v>
      </c>
    </row>
    <row r="16" spans="1:24" s="13" customFormat="1" ht="16.5" thickBot="1">
      <c r="A16" s="400"/>
      <c r="B16" s="168" t="s">
        <v>17</v>
      </c>
      <c r="C16" s="227"/>
      <c r="D16" s="154">
        <f>D12</f>
        <v>5</v>
      </c>
      <c r="E16" s="26">
        <f>D16/D13*100</f>
        <v>17.241379310344829</v>
      </c>
      <c r="F16" s="227"/>
      <c r="G16" s="154">
        <f>G12</f>
        <v>2</v>
      </c>
      <c r="H16" s="26">
        <f>G16/G13*100</f>
        <v>6.8965517241379306</v>
      </c>
      <c r="I16" s="154">
        <f>I12</f>
        <v>3</v>
      </c>
      <c r="J16" s="26">
        <f>I16/I13*100</f>
        <v>10.344827586206897</v>
      </c>
      <c r="K16" s="227"/>
      <c r="L16" s="154">
        <f>L12</f>
        <v>2</v>
      </c>
      <c r="M16" s="26">
        <f>L16/L13*100</f>
        <v>6.8965517241379306</v>
      </c>
      <c r="N16" s="397"/>
      <c r="O16" s="398"/>
      <c r="P16" s="154"/>
      <c r="Q16" s="154">
        <f>Q12</f>
        <v>4</v>
      </c>
      <c r="R16" s="26">
        <f>Q16/Q13*100</f>
        <v>13.793103448275861</v>
      </c>
      <c r="S16" s="26">
        <f>S12</f>
        <v>3</v>
      </c>
      <c r="T16" s="26">
        <f>S16/S13*100</f>
        <v>10.344827586206897</v>
      </c>
      <c r="U16" s="154">
        <f>U12</f>
        <v>2</v>
      </c>
      <c r="V16" s="26">
        <f>U16/U13*100</f>
        <v>6.8965517241379306</v>
      </c>
      <c r="W16" s="154">
        <f>W12</f>
        <v>5</v>
      </c>
      <c r="X16" s="26">
        <f>W16/W13*100</f>
        <v>17.241379310344829</v>
      </c>
    </row>
    <row r="17" spans="1:25" s="13" customFormat="1">
      <c r="A17" s="400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38</v>
      </c>
      <c r="P17" s="28">
        <f>MAX(P21:P52)</f>
        <v>48</v>
      </c>
      <c r="Q17" s="28">
        <f>MAX(Q21:Q52)</f>
        <v>96</v>
      </c>
      <c r="R17" s="28"/>
      <c r="S17" s="28">
        <f>MAX(S21:S52)</f>
        <v>95</v>
      </c>
      <c r="T17" s="28"/>
      <c r="U17" s="28">
        <f>MAX(U21:U52)</f>
        <v>96.5</v>
      </c>
      <c r="V17" s="28"/>
      <c r="W17" s="28">
        <f>MAX(W21:W52)</f>
        <v>96</v>
      </c>
      <c r="X17" s="28"/>
    </row>
    <row r="18" spans="1:25" s="13" customFormat="1" ht="16.5" thickBot="1">
      <c r="A18" s="401"/>
      <c r="B18" s="164" t="s">
        <v>19</v>
      </c>
      <c r="C18" s="292">
        <f>MIN(C21:C52)</f>
        <v>3</v>
      </c>
      <c r="D18" s="30"/>
      <c r="E18" s="30"/>
      <c r="F18" s="292">
        <f>MIN(F21:F52)</f>
        <v>2</v>
      </c>
      <c r="G18" s="30"/>
      <c r="H18" s="30"/>
      <c r="I18" s="30">
        <f>MIN(I21:I52)</f>
        <v>11.666666666666666</v>
      </c>
      <c r="J18" s="30"/>
      <c r="K18" s="293">
        <f>MIN(K21:K52)</f>
        <v>8</v>
      </c>
      <c r="L18" s="30"/>
      <c r="M18" s="30"/>
      <c r="N18" s="30">
        <f>MIN(N21:N52)</f>
        <v>3</v>
      </c>
      <c r="O18" s="30">
        <f>MIN(O21:O52)</f>
        <v>7</v>
      </c>
      <c r="P18" s="30">
        <f>MIN(P21:P52)</f>
        <v>10</v>
      </c>
      <c r="Q18" s="30">
        <f>MIN(Q21:Q52)</f>
        <v>20</v>
      </c>
      <c r="R18" s="30"/>
      <c r="S18" s="30">
        <f>MIN(S21:S52)</f>
        <v>20</v>
      </c>
      <c r="T18" s="30"/>
      <c r="U18" s="30">
        <f>MIN(U21:U52)</f>
        <v>17.5</v>
      </c>
      <c r="V18" s="30"/>
      <c r="W18" s="30">
        <f>MIN(W21:W52)</f>
        <v>19</v>
      </c>
      <c r="X18" s="30"/>
    </row>
    <row r="19" spans="1:25" s="13" customFormat="1" ht="16.5" thickBot="1">
      <c r="A19" s="280"/>
      <c r="B19" s="281"/>
      <c r="C19" s="228"/>
      <c r="D19" s="30"/>
      <c r="E19" s="96"/>
      <c r="F19" s="228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5" ht="16.5" thickBot="1">
      <c r="A20" s="277" t="s">
        <v>1</v>
      </c>
      <c r="B20" s="278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5">
      <c r="A21" s="301">
        <v>1</v>
      </c>
      <c r="B21" s="271" t="s">
        <v>292</v>
      </c>
      <c r="C21" s="317">
        <v>7</v>
      </c>
      <c r="D21" s="155">
        <f>C21/20*100</f>
        <v>35</v>
      </c>
      <c r="E21" s="156" t="str">
        <f>IF(D21&gt;84.99,"1",IF(D21&gt;69.99,"2",IF(D21&gt;49.99,"3",IF(D21&gt;0,"4"))))</f>
        <v>4</v>
      </c>
      <c r="F21" s="318">
        <v>18</v>
      </c>
      <c r="G21" s="303">
        <f>F21/20*100</f>
        <v>90</v>
      </c>
      <c r="H21" s="156" t="str">
        <f>IF(G21&gt;84.99,"1",IF(G21&gt;69.99,"2",IF(G21&gt;49.99,"3",IF(G21&gt;0,"4"))))</f>
        <v>1</v>
      </c>
      <c r="I21" s="304">
        <f>((C21/2)+F21)/30*100</f>
        <v>71.666666666666671</v>
      </c>
      <c r="J21" s="305" t="str">
        <f>IF(I21&gt;84.99,"1",IF(I21&gt;69.99,"2",IF(I21&gt;49.99,"3",IF(I21&gt;0,"4"))))</f>
        <v>2</v>
      </c>
      <c r="K21" s="318">
        <v>20</v>
      </c>
      <c r="L21" s="303">
        <f>K21/40*100</f>
        <v>50</v>
      </c>
      <c r="M21" s="306" t="str">
        <f>IF(L21&gt;84.99,"1",IF(L21&gt;69.99,"2",IF(L21&gt;49.99,"3",IF(L21&gt;0,"4"))))</f>
        <v>3</v>
      </c>
      <c r="N21" s="318">
        <v>6</v>
      </c>
      <c r="O21" s="308">
        <v>16</v>
      </c>
      <c r="P21" s="157">
        <f>N21+O21</f>
        <v>22</v>
      </c>
      <c r="Q21" s="309">
        <f>P21*2</f>
        <v>44</v>
      </c>
      <c r="R21" s="310" t="str">
        <f>IF(Q21&gt;84.99,"1",IF(Q21&gt;69.99,"2",IF(Q21&gt;49.99,"3",IF(Q21&gt;0,"4"))))</f>
        <v>4</v>
      </c>
      <c r="S21" s="314">
        <f>((K21/2)+P21)/70*100</f>
        <v>45.714285714285715</v>
      </c>
      <c r="T21" s="310" t="str">
        <f>IF(S21&gt;84.99,"1",IF(S21&gt;69.99,"2",IF(S21&gt;49.99,"3",IF(S21&gt;0,"4"))))</f>
        <v>4</v>
      </c>
      <c r="U21" s="304">
        <f>(I21*0.3)+(S21*0.7)</f>
        <v>53.5</v>
      </c>
      <c r="V21" s="305" t="str">
        <f>IF(U21&gt;84.99,"1",IF(U21&gt;69.99,"2",IF(U21&gt;49.99,"3",IF(U21&gt;0,"4"))))</f>
        <v>3</v>
      </c>
      <c r="W21" s="301">
        <v>38</v>
      </c>
      <c r="X21" s="305" t="str">
        <f>IF(W21&gt;84.99,"1",IF(W21&gt;69.99,"2",IF(W21&gt;49.99,"3",IF(W21&gt;0,"4"))))</f>
        <v>4</v>
      </c>
      <c r="Y21" s="312" t="s">
        <v>60</v>
      </c>
    </row>
    <row r="22" spans="1:25">
      <c r="A22" s="301">
        <v>2</v>
      </c>
      <c r="B22" s="271" t="s">
        <v>293</v>
      </c>
      <c r="C22" s="318">
        <v>11</v>
      </c>
      <c r="D22" s="155">
        <f t="shared" ref="D22:D49" si="1">C22/20*100</f>
        <v>55.000000000000007</v>
      </c>
      <c r="E22" s="156" t="str">
        <f t="shared" ref="E22:E49" si="2">IF(D22&gt;84.99,"1",IF(D22&gt;69.99,"2",IF(D22&gt;49.99,"3",IF(D22&gt;0,"4"))))</f>
        <v>3</v>
      </c>
      <c r="F22" s="318">
        <v>16</v>
      </c>
      <c r="G22" s="303">
        <f t="shared" ref="G22:G49" si="3">F22/20*100</f>
        <v>80</v>
      </c>
      <c r="H22" s="156" t="str">
        <f t="shared" ref="H22:H49" si="4">IF(G22&gt;84.99,"1",IF(G22&gt;69.99,"2",IF(G22&gt;49.99,"3",IF(G22&gt;0,"4"))))</f>
        <v>2</v>
      </c>
      <c r="I22" s="304">
        <f t="shared" ref="I22:I49" si="5">((C22/2)+F22)/30*100</f>
        <v>71.666666666666671</v>
      </c>
      <c r="J22" s="305" t="str">
        <f t="shared" ref="J22:J49" si="6">IF(I22&gt;84.99,"1",IF(I22&gt;69.99,"2",IF(I22&gt;49.99,"3",IF(I22&gt;0,"4"))))</f>
        <v>2</v>
      </c>
      <c r="K22" s="318">
        <v>33</v>
      </c>
      <c r="L22" s="303">
        <f t="shared" ref="L22:L49" si="7">K22/40*100</f>
        <v>82.5</v>
      </c>
      <c r="M22" s="306" t="str">
        <f t="shared" ref="M22:M49" si="8">IF(L22&gt;84.99,"1",IF(L22&gt;69.99,"2",IF(L22&gt;49.99,"3",IF(L22&gt;0,"4"))))</f>
        <v>2</v>
      </c>
      <c r="N22" s="318">
        <v>8</v>
      </c>
      <c r="O22" s="308">
        <v>26</v>
      </c>
      <c r="P22" s="157">
        <f t="shared" ref="P22:P49" si="9">N22+O22</f>
        <v>34</v>
      </c>
      <c r="Q22" s="309">
        <f t="shared" ref="Q22:Q49" si="10">P22*2</f>
        <v>68</v>
      </c>
      <c r="R22" s="310" t="str">
        <f t="shared" ref="R22:R49" si="11">IF(Q22&gt;84.99,"1",IF(Q22&gt;69.99,"2",IF(Q22&gt;49.99,"3",IF(Q22&gt;0,"4"))))</f>
        <v>3</v>
      </c>
      <c r="S22" s="314">
        <f t="shared" ref="S22:S49" si="12">((K22/2)+P22)/70*100</f>
        <v>72.142857142857139</v>
      </c>
      <c r="T22" s="310" t="str">
        <f t="shared" ref="T22:T49" si="13">IF(S22&gt;84.99,"1",IF(S22&gt;69.99,"2",IF(S22&gt;49.99,"3",IF(S22&gt;0,"4"))))</f>
        <v>2</v>
      </c>
      <c r="U22" s="304">
        <f t="shared" ref="U22:U49" si="14">(I22*0.3)+(S22*0.7)</f>
        <v>72</v>
      </c>
      <c r="V22" s="305" t="str">
        <f t="shared" ref="V22:V49" si="15">IF(U22&gt;84.99,"1",IF(U22&gt;69.99,"2",IF(U22&gt;49.99,"3",IF(U22&gt;0,"4"))))</f>
        <v>2</v>
      </c>
      <c r="W22" s="301">
        <v>58</v>
      </c>
      <c r="X22" s="305" t="str">
        <f t="shared" ref="X22:X49" si="16">IF(W22&gt;84.99,"1",IF(W22&gt;69.99,"2",IF(W22&gt;49.99,"3",IF(W22&gt;0,"4"))))</f>
        <v>3</v>
      </c>
      <c r="Y22" s="312" t="s">
        <v>60</v>
      </c>
    </row>
    <row r="23" spans="1:25">
      <c r="A23" s="301">
        <v>3</v>
      </c>
      <c r="B23" s="271" t="s">
        <v>294</v>
      </c>
      <c r="C23" s="318">
        <v>11</v>
      </c>
      <c r="D23" s="155">
        <f t="shared" si="1"/>
        <v>55.000000000000007</v>
      </c>
      <c r="E23" s="156" t="str">
        <f t="shared" si="2"/>
        <v>3</v>
      </c>
      <c r="F23" s="318">
        <v>20</v>
      </c>
      <c r="G23" s="303">
        <f t="shared" si="3"/>
        <v>100</v>
      </c>
      <c r="H23" s="156" t="str">
        <f t="shared" si="4"/>
        <v>1</v>
      </c>
      <c r="I23" s="304">
        <f t="shared" si="5"/>
        <v>85</v>
      </c>
      <c r="J23" s="305" t="str">
        <f t="shared" si="6"/>
        <v>1</v>
      </c>
      <c r="K23" s="318">
        <v>34</v>
      </c>
      <c r="L23" s="303">
        <f t="shared" si="7"/>
        <v>85</v>
      </c>
      <c r="M23" s="306" t="str">
        <f t="shared" si="8"/>
        <v>1</v>
      </c>
      <c r="N23" s="318">
        <v>8</v>
      </c>
      <c r="O23" s="308">
        <v>24</v>
      </c>
      <c r="P23" s="157">
        <f t="shared" si="9"/>
        <v>32</v>
      </c>
      <c r="Q23" s="309">
        <f t="shared" si="10"/>
        <v>64</v>
      </c>
      <c r="R23" s="310" t="str">
        <f t="shared" si="11"/>
        <v>3</v>
      </c>
      <c r="S23" s="314">
        <f t="shared" si="12"/>
        <v>70</v>
      </c>
      <c r="T23" s="310" t="str">
        <f t="shared" si="13"/>
        <v>2</v>
      </c>
      <c r="U23" s="304">
        <f t="shared" si="14"/>
        <v>74.5</v>
      </c>
      <c r="V23" s="305" t="str">
        <f t="shared" si="15"/>
        <v>2</v>
      </c>
      <c r="W23" s="301">
        <v>86</v>
      </c>
      <c r="X23" s="305" t="str">
        <f t="shared" si="16"/>
        <v>1</v>
      </c>
      <c r="Y23" s="312" t="s">
        <v>59</v>
      </c>
    </row>
    <row r="24" spans="1:25">
      <c r="A24" s="301">
        <v>4</v>
      </c>
      <c r="B24" s="271" t="s">
        <v>295</v>
      </c>
      <c r="C24" s="317">
        <v>8</v>
      </c>
      <c r="D24" s="155">
        <f t="shared" si="1"/>
        <v>40</v>
      </c>
      <c r="E24" s="156" t="str">
        <f t="shared" si="2"/>
        <v>4</v>
      </c>
      <c r="F24" s="318">
        <v>11</v>
      </c>
      <c r="G24" s="303">
        <f t="shared" si="3"/>
        <v>55.000000000000007</v>
      </c>
      <c r="H24" s="156" t="str">
        <f t="shared" si="4"/>
        <v>3</v>
      </c>
      <c r="I24" s="304">
        <f t="shared" si="5"/>
        <v>50</v>
      </c>
      <c r="J24" s="305" t="str">
        <f t="shared" si="6"/>
        <v>3</v>
      </c>
      <c r="K24" s="318">
        <v>23</v>
      </c>
      <c r="L24" s="303">
        <f t="shared" si="7"/>
        <v>57.499999999999993</v>
      </c>
      <c r="M24" s="306" t="str">
        <f t="shared" si="8"/>
        <v>3</v>
      </c>
      <c r="N24" s="318">
        <v>4</v>
      </c>
      <c r="O24" s="308">
        <v>24</v>
      </c>
      <c r="P24" s="157">
        <f t="shared" si="9"/>
        <v>28</v>
      </c>
      <c r="Q24" s="309">
        <f t="shared" si="10"/>
        <v>56</v>
      </c>
      <c r="R24" s="310" t="str">
        <f t="shared" si="11"/>
        <v>3</v>
      </c>
      <c r="S24" s="314">
        <f t="shared" si="12"/>
        <v>56.428571428571431</v>
      </c>
      <c r="T24" s="310" t="str">
        <f t="shared" si="13"/>
        <v>3</v>
      </c>
      <c r="U24" s="304">
        <f t="shared" si="14"/>
        <v>54.5</v>
      </c>
      <c r="V24" s="305" t="str">
        <f t="shared" si="15"/>
        <v>3</v>
      </c>
      <c r="W24" s="301">
        <v>53</v>
      </c>
      <c r="X24" s="305" t="str">
        <f t="shared" si="16"/>
        <v>3</v>
      </c>
      <c r="Y24" s="312" t="s">
        <v>60</v>
      </c>
    </row>
    <row r="25" spans="1:25">
      <c r="A25" s="301">
        <v>5</v>
      </c>
      <c r="B25" s="271" t="s">
        <v>296</v>
      </c>
      <c r="C25" s="318">
        <v>20</v>
      </c>
      <c r="D25" s="155">
        <f t="shared" si="1"/>
        <v>100</v>
      </c>
      <c r="E25" s="156" t="str">
        <f t="shared" si="2"/>
        <v>1</v>
      </c>
      <c r="F25" s="318">
        <v>20</v>
      </c>
      <c r="G25" s="303">
        <f t="shared" si="3"/>
        <v>100</v>
      </c>
      <c r="H25" s="156" t="str">
        <f t="shared" si="4"/>
        <v>1</v>
      </c>
      <c r="I25" s="304">
        <f t="shared" si="5"/>
        <v>100</v>
      </c>
      <c r="J25" s="305" t="str">
        <f t="shared" si="6"/>
        <v>1</v>
      </c>
      <c r="K25" s="318">
        <v>37</v>
      </c>
      <c r="L25" s="303">
        <f t="shared" si="7"/>
        <v>92.5</v>
      </c>
      <c r="M25" s="306" t="str">
        <f t="shared" si="8"/>
        <v>1</v>
      </c>
      <c r="N25" s="318">
        <v>10</v>
      </c>
      <c r="O25" s="308">
        <v>38</v>
      </c>
      <c r="P25" s="157">
        <f t="shared" si="9"/>
        <v>48</v>
      </c>
      <c r="Q25" s="309">
        <f t="shared" si="10"/>
        <v>96</v>
      </c>
      <c r="R25" s="310" t="str">
        <f t="shared" si="11"/>
        <v>1</v>
      </c>
      <c r="S25" s="314">
        <f t="shared" si="12"/>
        <v>95</v>
      </c>
      <c r="T25" s="310" t="str">
        <f t="shared" si="13"/>
        <v>1</v>
      </c>
      <c r="U25" s="304">
        <f t="shared" si="14"/>
        <v>96.5</v>
      </c>
      <c r="V25" s="305" t="str">
        <f t="shared" si="15"/>
        <v>1</v>
      </c>
      <c r="W25" s="301">
        <v>87</v>
      </c>
      <c r="X25" s="305" t="str">
        <f t="shared" si="16"/>
        <v>1</v>
      </c>
      <c r="Y25" s="312" t="s">
        <v>59</v>
      </c>
    </row>
    <row r="26" spans="1:25">
      <c r="A26" s="301">
        <v>6</v>
      </c>
      <c r="B26" s="271" t="s">
        <v>297</v>
      </c>
      <c r="C26" s="318">
        <v>19</v>
      </c>
      <c r="D26" s="155">
        <f t="shared" si="1"/>
        <v>95</v>
      </c>
      <c r="E26" s="156" t="str">
        <f t="shared" si="2"/>
        <v>1</v>
      </c>
      <c r="F26" s="318">
        <v>18</v>
      </c>
      <c r="G26" s="303">
        <f t="shared" si="3"/>
        <v>90</v>
      </c>
      <c r="H26" s="156" t="str">
        <f t="shared" si="4"/>
        <v>1</v>
      </c>
      <c r="I26" s="304">
        <f t="shared" si="5"/>
        <v>91.666666666666657</v>
      </c>
      <c r="J26" s="305" t="str">
        <f t="shared" si="6"/>
        <v>1</v>
      </c>
      <c r="K26" s="318">
        <v>39</v>
      </c>
      <c r="L26" s="303">
        <f t="shared" si="7"/>
        <v>97.5</v>
      </c>
      <c r="M26" s="306" t="str">
        <f t="shared" si="8"/>
        <v>1</v>
      </c>
      <c r="N26" s="318">
        <v>10</v>
      </c>
      <c r="O26" s="308">
        <v>36</v>
      </c>
      <c r="P26" s="157">
        <f t="shared" si="9"/>
        <v>46</v>
      </c>
      <c r="Q26" s="309">
        <f t="shared" si="10"/>
        <v>92</v>
      </c>
      <c r="R26" s="310" t="str">
        <f t="shared" si="11"/>
        <v>1</v>
      </c>
      <c r="S26" s="314">
        <f t="shared" si="12"/>
        <v>93.571428571428569</v>
      </c>
      <c r="T26" s="310" t="str">
        <f t="shared" si="13"/>
        <v>1</v>
      </c>
      <c r="U26" s="304">
        <f t="shared" si="14"/>
        <v>93</v>
      </c>
      <c r="V26" s="305" t="str">
        <f t="shared" si="15"/>
        <v>1</v>
      </c>
      <c r="W26" s="301">
        <v>93</v>
      </c>
      <c r="X26" s="305" t="str">
        <f t="shared" si="16"/>
        <v>1</v>
      </c>
      <c r="Y26" s="312" t="s">
        <v>59</v>
      </c>
    </row>
    <row r="27" spans="1:25">
      <c r="A27" s="301">
        <v>7</v>
      </c>
      <c r="B27" s="271" t="s">
        <v>298</v>
      </c>
      <c r="C27" s="318">
        <v>15</v>
      </c>
      <c r="D27" s="155">
        <f t="shared" si="1"/>
        <v>75</v>
      </c>
      <c r="E27" s="156" t="str">
        <f t="shared" si="2"/>
        <v>2</v>
      </c>
      <c r="F27" s="318">
        <v>14</v>
      </c>
      <c r="G27" s="303">
        <f t="shared" si="3"/>
        <v>70</v>
      </c>
      <c r="H27" s="156" t="str">
        <f t="shared" si="4"/>
        <v>2</v>
      </c>
      <c r="I27" s="304">
        <f t="shared" si="5"/>
        <v>71.666666666666671</v>
      </c>
      <c r="J27" s="305" t="str">
        <f t="shared" si="6"/>
        <v>2</v>
      </c>
      <c r="K27" s="318">
        <v>40</v>
      </c>
      <c r="L27" s="303">
        <f t="shared" si="7"/>
        <v>100</v>
      </c>
      <c r="M27" s="306" t="str">
        <f t="shared" si="8"/>
        <v>1</v>
      </c>
      <c r="N27" s="318">
        <v>9</v>
      </c>
      <c r="O27" s="308">
        <v>31</v>
      </c>
      <c r="P27" s="157">
        <f t="shared" si="9"/>
        <v>40</v>
      </c>
      <c r="Q27" s="309">
        <f t="shared" si="10"/>
        <v>80</v>
      </c>
      <c r="R27" s="310" t="str">
        <f t="shared" si="11"/>
        <v>2</v>
      </c>
      <c r="S27" s="314">
        <f t="shared" si="12"/>
        <v>85.714285714285708</v>
      </c>
      <c r="T27" s="310" t="str">
        <f t="shared" si="13"/>
        <v>1</v>
      </c>
      <c r="U27" s="304">
        <f t="shared" si="14"/>
        <v>81.5</v>
      </c>
      <c r="V27" s="305" t="str">
        <f t="shared" si="15"/>
        <v>2</v>
      </c>
      <c r="W27" s="301">
        <v>94</v>
      </c>
      <c r="X27" s="305" t="str">
        <f t="shared" si="16"/>
        <v>1</v>
      </c>
      <c r="Y27" s="312" t="s">
        <v>59</v>
      </c>
    </row>
    <row r="28" spans="1:25">
      <c r="A28" s="301">
        <v>8</v>
      </c>
      <c r="B28" s="271" t="s">
        <v>299</v>
      </c>
      <c r="C28" s="318">
        <v>15</v>
      </c>
      <c r="D28" s="155">
        <f t="shared" si="1"/>
        <v>75</v>
      </c>
      <c r="E28" s="156" t="str">
        <f t="shared" si="2"/>
        <v>2</v>
      </c>
      <c r="F28" s="318">
        <v>19</v>
      </c>
      <c r="G28" s="303">
        <f t="shared" si="3"/>
        <v>95</v>
      </c>
      <c r="H28" s="156" t="str">
        <f t="shared" si="4"/>
        <v>1</v>
      </c>
      <c r="I28" s="304">
        <f t="shared" si="5"/>
        <v>88.333333333333329</v>
      </c>
      <c r="J28" s="305" t="str">
        <f t="shared" si="6"/>
        <v>1</v>
      </c>
      <c r="K28" s="318">
        <v>36</v>
      </c>
      <c r="L28" s="303">
        <f t="shared" si="7"/>
        <v>90</v>
      </c>
      <c r="M28" s="306" t="str">
        <f t="shared" si="8"/>
        <v>1</v>
      </c>
      <c r="N28" s="318">
        <v>8</v>
      </c>
      <c r="O28" s="308">
        <v>26</v>
      </c>
      <c r="P28" s="157">
        <f t="shared" si="9"/>
        <v>34</v>
      </c>
      <c r="Q28" s="309">
        <f t="shared" si="10"/>
        <v>68</v>
      </c>
      <c r="R28" s="310" t="str">
        <f t="shared" si="11"/>
        <v>3</v>
      </c>
      <c r="S28" s="314">
        <f t="shared" si="12"/>
        <v>74.285714285714292</v>
      </c>
      <c r="T28" s="310" t="str">
        <f t="shared" si="13"/>
        <v>2</v>
      </c>
      <c r="U28" s="304">
        <f t="shared" si="14"/>
        <v>78.5</v>
      </c>
      <c r="V28" s="305" t="str">
        <f t="shared" si="15"/>
        <v>2</v>
      </c>
      <c r="W28" s="301">
        <v>81</v>
      </c>
      <c r="X28" s="305" t="str">
        <f t="shared" si="16"/>
        <v>2</v>
      </c>
      <c r="Y28" s="312" t="s">
        <v>59</v>
      </c>
    </row>
    <row r="29" spans="1:25">
      <c r="A29" s="301">
        <v>9</v>
      </c>
      <c r="B29" s="271" t="s">
        <v>300</v>
      </c>
      <c r="C29" s="318">
        <v>16</v>
      </c>
      <c r="D29" s="155">
        <f t="shared" si="1"/>
        <v>80</v>
      </c>
      <c r="E29" s="156" t="str">
        <f t="shared" si="2"/>
        <v>2</v>
      </c>
      <c r="F29" s="318">
        <v>20</v>
      </c>
      <c r="G29" s="303">
        <f t="shared" si="3"/>
        <v>100</v>
      </c>
      <c r="H29" s="156" t="str">
        <f t="shared" si="4"/>
        <v>1</v>
      </c>
      <c r="I29" s="304">
        <f t="shared" si="5"/>
        <v>93.333333333333329</v>
      </c>
      <c r="J29" s="305" t="str">
        <f t="shared" si="6"/>
        <v>1</v>
      </c>
      <c r="K29" s="318">
        <v>35</v>
      </c>
      <c r="L29" s="303">
        <f t="shared" si="7"/>
        <v>87.5</v>
      </c>
      <c r="M29" s="306" t="str">
        <f t="shared" si="8"/>
        <v>1</v>
      </c>
      <c r="N29" s="318">
        <v>9</v>
      </c>
      <c r="O29" s="308">
        <v>34</v>
      </c>
      <c r="P29" s="157">
        <f t="shared" si="9"/>
        <v>43</v>
      </c>
      <c r="Q29" s="309">
        <f t="shared" si="10"/>
        <v>86</v>
      </c>
      <c r="R29" s="310" t="str">
        <f t="shared" si="11"/>
        <v>1</v>
      </c>
      <c r="S29" s="314">
        <f t="shared" si="12"/>
        <v>86.428571428571431</v>
      </c>
      <c r="T29" s="310" t="str">
        <f t="shared" si="13"/>
        <v>1</v>
      </c>
      <c r="U29" s="304">
        <f t="shared" si="14"/>
        <v>88.5</v>
      </c>
      <c r="V29" s="305" t="str">
        <f t="shared" si="15"/>
        <v>1</v>
      </c>
      <c r="W29" s="301">
        <v>87</v>
      </c>
      <c r="X29" s="305" t="str">
        <f t="shared" si="16"/>
        <v>1</v>
      </c>
      <c r="Y29" s="312" t="s">
        <v>59</v>
      </c>
    </row>
    <row r="30" spans="1:25">
      <c r="A30" s="301">
        <v>10</v>
      </c>
      <c r="B30" s="271" t="s">
        <v>301</v>
      </c>
      <c r="C30" s="318">
        <v>12</v>
      </c>
      <c r="D30" s="155">
        <f t="shared" si="1"/>
        <v>60</v>
      </c>
      <c r="E30" s="156" t="str">
        <f t="shared" si="2"/>
        <v>3</v>
      </c>
      <c r="F30" s="318">
        <v>17</v>
      </c>
      <c r="G30" s="303">
        <f t="shared" si="3"/>
        <v>85</v>
      </c>
      <c r="H30" s="156" t="str">
        <f t="shared" si="4"/>
        <v>1</v>
      </c>
      <c r="I30" s="304">
        <f t="shared" si="5"/>
        <v>76.666666666666671</v>
      </c>
      <c r="J30" s="305" t="str">
        <f t="shared" si="6"/>
        <v>2</v>
      </c>
      <c r="K30" s="318">
        <v>28</v>
      </c>
      <c r="L30" s="303">
        <f t="shared" si="7"/>
        <v>70</v>
      </c>
      <c r="M30" s="306" t="str">
        <f t="shared" si="8"/>
        <v>2</v>
      </c>
      <c r="N30" s="318">
        <v>8</v>
      </c>
      <c r="O30" s="308">
        <v>34</v>
      </c>
      <c r="P30" s="157">
        <f t="shared" si="9"/>
        <v>42</v>
      </c>
      <c r="Q30" s="309">
        <f t="shared" si="10"/>
        <v>84</v>
      </c>
      <c r="R30" s="310" t="str">
        <f t="shared" si="11"/>
        <v>2</v>
      </c>
      <c r="S30" s="314">
        <f t="shared" si="12"/>
        <v>80</v>
      </c>
      <c r="T30" s="310" t="str">
        <f t="shared" si="13"/>
        <v>2</v>
      </c>
      <c r="U30" s="304">
        <f t="shared" si="14"/>
        <v>79</v>
      </c>
      <c r="V30" s="305" t="str">
        <f t="shared" si="15"/>
        <v>2</v>
      </c>
      <c r="W30" s="301">
        <v>77</v>
      </c>
      <c r="X30" s="305" t="str">
        <f t="shared" si="16"/>
        <v>2</v>
      </c>
      <c r="Y30" s="312" t="s">
        <v>59</v>
      </c>
    </row>
    <row r="31" spans="1:25">
      <c r="A31" s="301">
        <v>11</v>
      </c>
      <c r="B31" s="271" t="s">
        <v>302</v>
      </c>
      <c r="C31" s="318">
        <v>19</v>
      </c>
      <c r="D31" s="155">
        <f t="shared" si="1"/>
        <v>95</v>
      </c>
      <c r="E31" s="156" t="str">
        <f t="shared" si="2"/>
        <v>1</v>
      </c>
      <c r="F31" s="318">
        <v>20</v>
      </c>
      <c r="G31" s="303">
        <f t="shared" si="3"/>
        <v>100</v>
      </c>
      <c r="H31" s="156" t="str">
        <f t="shared" si="4"/>
        <v>1</v>
      </c>
      <c r="I31" s="304">
        <f t="shared" si="5"/>
        <v>98.333333333333329</v>
      </c>
      <c r="J31" s="305" t="str">
        <f t="shared" si="6"/>
        <v>1</v>
      </c>
      <c r="K31" s="318">
        <v>38</v>
      </c>
      <c r="L31" s="303">
        <f t="shared" si="7"/>
        <v>95</v>
      </c>
      <c r="M31" s="306" t="str">
        <f t="shared" si="8"/>
        <v>1</v>
      </c>
      <c r="N31" s="318">
        <v>9</v>
      </c>
      <c r="O31" s="308">
        <v>35</v>
      </c>
      <c r="P31" s="157">
        <f t="shared" si="9"/>
        <v>44</v>
      </c>
      <c r="Q31" s="309">
        <f t="shared" si="10"/>
        <v>88</v>
      </c>
      <c r="R31" s="310" t="str">
        <f t="shared" si="11"/>
        <v>1</v>
      </c>
      <c r="S31" s="314">
        <f t="shared" si="12"/>
        <v>90</v>
      </c>
      <c r="T31" s="310" t="str">
        <f t="shared" si="13"/>
        <v>1</v>
      </c>
      <c r="U31" s="304">
        <f t="shared" si="14"/>
        <v>92.499999999999986</v>
      </c>
      <c r="V31" s="305" t="str">
        <f t="shared" si="15"/>
        <v>1</v>
      </c>
      <c r="W31" s="301">
        <v>77</v>
      </c>
      <c r="X31" s="305" t="str">
        <f t="shared" si="16"/>
        <v>2</v>
      </c>
      <c r="Y31" s="312" t="s">
        <v>59</v>
      </c>
    </row>
    <row r="32" spans="1:25">
      <c r="A32" s="301">
        <v>12</v>
      </c>
      <c r="B32" s="271" t="s">
        <v>303</v>
      </c>
      <c r="C32" s="318">
        <v>17</v>
      </c>
      <c r="D32" s="155">
        <f t="shared" si="1"/>
        <v>85</v>
      </c>
      <c r="E32" s="156" t="str">
        <f t="shared" si="2"/>
        <v>1</v>
      </c>
      <c r="F32" s="318">
        <v>20</v>
      </c>
      <c r="G32" s="303">
        <f t="shared" si="3"/>
        <v>100</v>
      </c>
      <c r="H32" s="156" t="str">
        <f t="shared" si="4"/>
        <v>1</v>
      </c>
      <c r="I32" s="304">
        <f t="shared" si="5"/>
        <v>95</v>
      </c>
      <c r="J32" s="305" t="str">
        <f t="shared" si="6"/>
        <v>1</v>
      </c>
      <c r="K32" s="318">
        <v>33</v>
      </c>
      <c r="L32" s="303">
        <f t="shared" si="7"/>
        <v>82.5</v>
      </c>
      <c r="M32" s="306" t="str">
        <f t="shared" si="8"/>
        <v>2</v>
      </c>
      <c r="N32" s="318">
        <v>9</v>
      </c>
      <c r="O32" s="308">
        <v>35</v>
      </c>
      <c r="P32" s="157">
        <f t="shared" si="9"/>
        <v>44</v>
      </c>
      <c r="Q32" s="309">
        <f t="shared" si="10"/>
        <v>88</v>
      </c>
      <c r="R32" s="310" t="str">
        <f t="shared" si="11"/>
        <v>1</v>
      </c>
      <c r="S32" s="314">
        <f t="shared" si="12"/>
        <v>86.428571428571431</v>
      </c>
      <c r="T32" s="310" t="str">
        <f t="shared" si="13"/>
        <v>1</v>
      </c>
      <c r="U32" s="304">
        <f t="shared" si="14"/>
        <v>89</v>
      </c>
      <c r="V32" s="305" t="str">
        <f t="shared" si="15"/>
        <v>1</v>
      </c>
      <c r="W32" s="301">
        <v>76</v>
      </c>
      <c r="X32" s="305" t="str">
        <f t="shared" si="16"/>
        <v>2</v>
      </c>
      <c r="Y32" s="312" t="s">
        <v>59</v>
      </c>
    </row>
    <row r="33" spans="1:25" s="270" customFormat="1">
      <c r="A33" s="301">
        <v>13</v>
      </c>
      <c r="B33" s="271" t="s">
        <v>304</v>
      </c>
      <c r="C33" s="318">
        <v>17</v>
      </c>
      <c r="D33" s="155">
        <f t="shared" si="1"/>
        <v>85</v>
      </c>
      <c r="E33" s="156" t="str">
        <f t="shared" si="2"/>
        <v>1</v>
      </c>
      <c r="F33" s="318">
        <v>20</v>
      </c>
      <c r="G33" s="303">
        <f t="shared" si="3"/>
        <v>100</v>
      </c>
      <c r="H33" s="156" t="str">
        <f t="shared" si="4"/>
        <v>1</v>
      </c>
      <c r="I33" s="304">
        <f t="shared" si="5"/>
        <v>95</v>
      </c>
      <c r="J33" s="305" t="str">
        <f t="shared" si="6"/>
        <v>1</v>
      </c>
      <c r="K33" s="318">
        <v>36</v>
      </c>
      <c r="L33" s="303">
        <f t="shared" si="7"/>
        <v>90</v>
      </c>
      <c r="M33" s="306" t="str">
        <f t="shared" si="8"/>
        <v>1</v>
      </c>
      <c r="N33" s="318">
        <v>9</v>
      </c>
      <c r="O33" s="308">
        <v>33</v>
      </c>
      <c r="P33" s="157">
        <f t="shared" si="9"/>
        <v>42</v>
      </c>
      <c r="Q33" s="309">
        <f t="shared" si="10"/>
        <v>84</v>
      </c>
      <c r="R33" s="310" t="str">
        <f t="shared" si="11"/>
        <v>2</v>
      </c>
      <c r="S33" s="314">
        <f t="shared" si="12"/>
        <v>85.714285714285708</v>
      </c>
      <c r="T33" s="310" t="str">
        <f t="shared" si="13"/>
        <v>1</v>
      </c>
      <c r="U33" s="304">
        <f t="shared" si="14"/>
        <v>88.5</v>
      </c>
      <c r="V33" s="305" t="str">
        <f t="shared" si="15"/>
        <v>1</v>
      </c>
      <c r="W33" s="301">
        <v>94</v>
      </c>
      <c r="X33" s="305" t="str">
        <f t="shared" si="16"/>
        <v>1</v>
      </c>
      <c r="Y33" s="312" t="s">
        <v>59</v>
      </c>
    </row>
    <row r="34" spans="1:25">
      <c r="A34" s="301">
        <v>14</v>
      </c>
      <c r="B34" s="271" t="s">
        <v>305</v>
      </c>
      <c r="C34" s="318">
        <v>20</v>
      </c>
      <c r="D34" s="155">
        <f t="shared" si="1"/>
        <v>100</v>
      </c>
      <c r="E34" s="156" t="str">
        <f t="shared" si="2"/>
        <v>1</v>
      </c>
      <c r="F34" s="318">
        <v>20</v>
      </c>
      <c r="G34" s="303">
        <f t="shared" si="3"/>
        <v>100</v>
      </c>
      <c r="H34" s="156" t="str">
        <f t="shared" si="4"/>
        <v>1</v>
      </c>
      <c r="I34" s="304">
        <f t="shared" si="5"/>
        <v>100</v>
      </c>
      <c r="J34" s="305" t="str">
        <f t="shared" si="6"/>
        <v>1</v>
      </c>
      <c r="K34" s="318">
        <v>37</v>
      </c>
      <c r="L34" s="303">
        <f t="shared" si="7"/>
        <v>92.5</v>
      </c>
      <c r="M34" s="306" t="str">
        <f t="shared" si="8"/>
        <v>1</v>
      </c>
      <c r="N34" s="318">
        <v>10</v>
      </c>
      <c r="O34" s="308">
        <v>38</v>
      </c>
      <c r="P34" s="157">
        <f t="shared" si="9"/>
        <v>48</v>
      </c>
      <c r="Q34" s="309">
        <f t="shared" si="10"/>
        <v>96</v>
      </c>
      <c r="R34" s="310" t="str">
        <f t="shared" si="11"/>
        <v>1</v>
      </c>
      <c r="S34" s="314">
        <f t="shared" si="12"/>
        <v>95</v>
      </c>
      <c r="T34" s="310" t="str">
        <f t="shared" si="13"/>
        <v>1</v>
      </c>
      <c r="U34" s="304">
        <f t="shared" si="14"/>
        <v>96.5</v>
      </c>
      <c r="V34" s="305" t="str">
        <f t="shared" si="15"/>
        <v>1</v>
      </c>
      <c r="W34" s="301">
        <v>94</v>
      </c>
      <c r="X34" s="305" t="str">
        <f t="shared" si="16"/>
        <v>1</v>
      </c>
      <c r="Y34" s="312" t="s">
        <v>59</v>
      </c>
    </row>
    <row r="35" spans="1:25">
      <c r="A35" s="301">
        <v>15</v>
      </c>
      <c r="B35" s="271" t="s">
        <v>306</v>
      </c>
      <c r="C35" s="318">
        <v>13</v>
      </c>
      <c r="D35" s="155">
        <f t="shared" si="1"/>
        <v>65</v>
      </c>
      <c r="E35" s="156" t="str">
        <f t="shared" si="2"/>
        <v>3</v>
      </c>
      <c r="F35" s="318">
        <v>18</v>
      </c>
      <c r="G35" s="303">
        <f t="shared" si="3"/>
        <v>90</v>
      </c>
      <c r="H35" s="156" t="str">
        <f t="shared" si="4"/>
        <v>1</v>
      </c>
      <c r="I35" s="304">
        <f t="shared" si="5"/>
        <v>81.666666666666671</v>
      </c>
      <c r="J35" s="305" t="str">
        <f t="shared" si="6"/>
        <v>2</v>
      </c>
      <c r="K35" s="318">
        <v>32</v>
      </c>
      <c r="L35" s="303">
        <f t="shared" si="7"/>
        <v>80</v>
      </c>
      <c r="M35" s="306" t="str">
        <f t="shared" si="8"/>
        <v>2</v>
      </c>
      <c r="N35" s="318">
        <v>6</v>
      </c>
      <c r="O35" s="308">
        <v>32</v>
      </c>
      <c r="P35" s="157">
        <f t="shared" si="9"/>
        <v>38</v>
      </c>
      <c r="Q35" s="309">
        <f t="shared" si="10"/>
        <v>76</v>
      </c>
      <c r="R35" s="310" t="str">
        <f t="shared" si="11"/>
        <v>2</v>
      </c>
      <c r="S35" s="314">
        <f t="shared" si="12"/>
        <v>77.142857142857153</v>
      </c>
      <c r="T35" s="310" t="str">
        <f t="shared" si="13"/>
        <v>2</v>
      </c>
      <c r="U35" s="304">
        <f t="shared" si="14"/>
        <v>78.5</v>
      </c>
      <c r="V35" s="305" t="str">
        <f t="shared" si="15"/>
        <v>2</v>
      </c>
      <c r="W35" s="301">
        <v>67</v>
      </c>
      <c r="X35" s="305" t="str">
        <f t="shared" si="16"/>
        <v>3</v>
      </c>
      <c r="Y35" s="312" t="s">
        <v>60</v>
      </c>
    </row>
    <row r="36" spans="1:25">
      <c r="A36" s="301">
        <v>16</v>
      </c>
      <c r="B36" s="271" t="s">
        <v>307</v>
      </c>
      <c r="C36" s="318">
        <v>15</v>
      </c>
      <c r="D36" s="155">
        <f t="shared" si="1"/>
        <v>75</v>
      </c>
      <c r="E36" s="156" t="str">
        <f t="shared" si="2"/>
        <v>2</v>
      </c>
      <c r="F36" s="318">
        <v>14</v>
      </c>
      <c r="G36" s="303">
        <f t="shared" si="3"/>
        <v>70</v>
      </c>
      <c r="H36" s="156" t="str">
        <f t="shared" si="4"/>
        <v>2</v>
      </c>
      <c r="I36" s="304">
        <f t="shared" si="5"/>
        <v>71.666666666666671</v>
      </c>
      <c r="J36" s="305" t="str">
        <f t="shared" si="6"/>
        <v>2</v>
      </c>
      <c r="K36" s="318">
        <v>37</v>
      </c>
      <c r="L36" s="303">
        <f t="shared" si="7"/>
        <v>92.5</v>
      </c>
      <c r="M36" s="306" t="str">
        <f t="shared" si="8"/>
        <v>1</v>
      </c>
      <c r="N36" s="318">
        <v>6</v>
      </c>
      <c r="O36" s="308">
        <v>29</v>
      </c>
      <c r="P36" s="157">
        <f t="shared" si="9"/>
        <v>35</v>
      </c>
      <c r="Q36" s="309">
        <f t="shared" si="10"/>
        <v>70</v>
      </c>
      <c r="R36" s="310" t="str">
        <f t="shared" si="11"/>
        <v>2</v>
      </c>
      <c r="S36" s="314">
        <f t="shared" si="12"/>
        <v>76.428571428571416</v>
      </c>
      <c r="T36" s="310" t="str">
        <f t="shared" si="13"/>
        <v>2</v>
      </c>
      <c r="U36" s="304">
        <f t="shared" si="14"/>
        <v>74.999999999999986</v>
      </c>
      <c r="V36" s="305" t="str">
        <f t="shared" si="15"/>
        <v>2</v>
      </c>
      <c r="W36" s="301">
        <v>60</v>
      </c>
      <c r="X36" s="305" t="str">
        <f t="shared" si="16"/>
        <v>3</v>
      </c>
      <c r="Y36" s="312" t="s">
        <v>60</v>
      </c>
    </row>
    <row r="37" spans="1:25">
      <c r="A37" s="301">
        <v>17</v>
      </c>
      <c r="B37" s="271" t="s">
        <v>308</v>
      </c>
      <c r="C37" s="318">
        <v>12</v>
      </c>
      <c r="D37" s="155">
        <f t="shared" si="1"/>
        <v>60</v>
      </c>
      <c r="E37" s="156" t="str">
        <f t="shared" si="2"/>
        <v>3</v>
      </c>
      <c r="F37" s="318">
        <v>14</v>
      </c>
      <c r="G37" s="303">
        <f t="shared" si="3"/>
        <v>70</v>
      </c>
      <c r="H37" s="156" t="str">
        <f t="shared" si="4"/>
        <v>2</v>
      </c>
      <c r="I37" s="304">
        <f t="shared" si="5"/>
        <v>66.666666666666657</v>
      </c>
      <c r="J37" s="305" t="str">
        <f t="shared" si="6"/>
        <v>3</v>
      </c>
      <c r="K37" s="318">
        <v>34</v>
      </c>
      <c r="L37" s="303">
        <f t="shared" si="7"/>
        <v>85</v>
      </c>
      <c r="M37" s="306" t="str">
        <f t="shared" si="8"/>
        <v>1</v>
      </c>
      <c r="N37" s="318">
        <v>3</v>
      </c>
      <c r="O37" s="308">
        <v>32</v>
      </c>
      <c r="P37" s="157">
        <f t="shared" si="9"/>
        <v>35</v>
      </c>
      <c r="Q37" s="309">
        <f t="shared" si="10"/>
        <v>70</v>
      </c>
      <c r="R37" s="310" t="str">
        <f t="shared" si="11"/>
        <v>2</v>
      </c>
      <c r="S37" s="314">
        <f t="shared" si="12"/>
        <v>74.285714285714292</v>
      </c>
      <c r="T37" s="310" t="str">
        <f t="shared" si="13"/>
        <v>2</v>
      </c>
      <c r="U37" s="304">
        <f t="shared" si="14"/>
        <v>72</v>
      </c>
      <c r="V37" s="305" t="str">
        <f t="shared" si="15"/>
        <v>2</v>
      </c>
      <c r="W37" s="301">
        <v>64</v>
      </c>
      <c r="X37" s="305" t="str">
        <f t="shared" si="16"/>
        <v>3</v>
      </c>
      <c r="Y37" s="312" t="s">
        <v>60</v>
      </c>
    </row>
    <row r="38" spans="1:25">
      <c r="A38" s="301">
        <v>18</v>
      </c>
      <c r="B38" s="271" t="s">
        <v>309</v>
      </c>
      <c r="C38" s="318">
        <v>15</v>
      </c>
      <c r="D38" s="155">
        <f t="shared" si="1"/>
        <v>75</v>
      </c>
      <c r="E38" s="156" t="str">
        <f t="shared" si="2"/>
        <v>2</v>
      </c>
      <c r="F38" s="318">
        <v>20</v>
      </c>
      <c r="G38" s="303">
        <f t="shared" si="3"/>
        <v>100</v>
      </c>
      <c r="H38" s="156" t="str">
        <f t="shared" si="4"/>
        <v>1</v>
      </c>
      <c r="I38" s="304">
        <f t="shared" si="5"/>
        <v>91.666666666666657</v>
      </c>
      <c r="J38" s="305" t="str">
        <f t="shared" si="6"/>
        <v>1</v>
      </c>
      <c r="K38" s="318">
        <v>31</v>
      </c>
      <c r="L38" s="303">
        <f t="shared" si="7"/>
        <v>77.5</v>
      </c>
      <c r="M38" s="306" t="str">
        <f t="shared" si="8"/>
        <v>2</v>
      </c>
      <c r="N38" s="318">
        <v>9</v>
      </c>
      <c r="O38" s="308">
        <v>36</v>
      </c>
      <c r="P38" s="157">
        <f t="shared" si="9"/>
        <v>45</v>
      </c>
      <c r="Q38" s="309">
        <f t="shared" si="10"/>
        <v>90</v>
      </c>
      <c r="R38" s="310" t="str">
        <f t="shared" si="11"/>
        <v>1</v>
      </c>
      <c r="S38" s="314">
        <f t="shared" si="12"/>
        <v>86.428571428571431</v>
      </c>
      <c r="T38" s="310" t="str">
        <f t="shared" si="13"/>
        <v>1</v>
      </c>
      <c r="U38" s="304">
        <f t="shared" si="14"/>
        <v>88</v>
      </c>
      <c r="V38" s="305" t="str">
        <f t="shared" si="15"/>
        <v>1</v>
      </c>
      <c r="W38" s="301">
        <v>96</v>
      </c>
      <c r="X38" s="305" t="str">
        <f t="shared" si="16"/>
        <v>1</v>
      </c>
      <c r="Y38" s="312" t="s">
        <v>59</v>
      </c>
    </row>
    <row r="39" spans="1:25">
      <c r="A39" s="301">
        <v>19</v>
      </c>
      <c r="B39" s="271" t="s">
        <v>310</v>
      </c>
      <c r="C39" s="318">
        <v>13</v>
      </c>
      <c r="D39" s="155">
        <f t="shared" si="1"/>
        <v>65</v>
      </c>
      <c r="E39" s="156" t="str">
        <f t="shared" si="2"/>
        <v>3</v>
      </c>
      <c r="F39" s="318">
        <v>16</v>
      </c>
      <c r="G39" s="303">
        <f t="shared" si="3"/>
        <v>80</v>
      </c>
      <c r="H39" s="156" t="str">
        <f t="shared" si="4"/>
        <v>2</v>
      </c>
      <c r="I39" s="304">
        <f t="shared" si="5"/>
        <v>75</v>
      </c>
      <c r="J39" s="305" t="str">
        <f t="shared" si="6"/>
        <v>2</v>
      </c>
      <c r="K39" s="318">
        <v>38</v>
      </c>
      <c r="L39" s="303">
        <f t="shared" si="7"/>
        <v>95</v>
      </c>
      <c r="M39" s="306" t="str">
        <f t="shared" si="8"/>
        <v>1</v>
      </c>
      <c r="N39" s="318">
        <v>7</v>
      </c>
      <c r="O39" s="308">
        <v>31</v>
      </c>
      <c r="P39" s="157">
        <f t="shared" si="9"/>
        <v>38</v>
      </c>
      <c r="Q39" s="309">
        <f t="shared" si="10"/>
        <v>76</v>
      </c>
      <c r="R39" s="310" t="str">
        <f t="shared" si="11"/>
        <v>2</v>
      </c>
      <c r="S39" s="314">
        <f t="shared" si="12"/>
        <v>81.428571428571431</v>
      </c>
      <c r="T39" s="310" t="str">
        <f t="shared" si="13"/>
        <v>2</v>
      </c>
      <c r="U39" s="304">
        <f t="shared" si="14"/>
        <v>79.5</v>
      </c>
      <c r="V39" s="305" t="str">
        <f t="shared" si="15"/>
        <v>2</v>
      </c>
      <c r="W39" s="301">
        <v>77</v>
      </c>
      <c r="X39" s="305" t="str">
        <f t="shared" si="16"/>
        <v>2</v>
      </c>
      <c r="Y39" s="312" t="s">
        <v>59</v>
      </c>
    </row>
    <row r="40" spans="1:25">
      <c r="A40" s="301">
        <v>20</v>
      </c>
      <c r="B40" s="271" t="s">
        <v>311</v>
      </c>
      <c r="C40" s="317">
        <v>8</v>
      </c>
      <c r="D40" s="155">
        <f t="shared" si="1"/>
        <v>40</v>
      </c>
      <c r="E40" s="156" t="str">
        <f t="shared" si="2"/>
        <v>4</v>
      </c>
      <c r="F40" s="317">
        <v>7</v>
      </c>
      <c r="G40" s="303">
        <f t="shared" si="3"/>
        <v>35</v>
      </c>
      <c r="H40" s="156" t="str">
        <f t="shared" si="4"/>
        <v>4</v>
      </c>
      <c r="I40" s="304">
        <f t="shared" si="5"/>
        <v>36.666666666666664</v>
      </c>
      <c r="J40" s="305" t="str">
        <f t="shared" si="6"/>
        <v>4</v>
      </c>
      <c r="K40" s="318">
        <v>27</v>
      </c>
      <c r="L40" s="303">
        <f t="shared" si="7"/>
        <v>67.5</v>
      </c>
      <c r="M40" s="306" t="str">
        <f t="shared" si="8"/>
        <v>3</v>
      </c>
      <c r="N40" s="318">
        <v>7</v>
      </c>
      <c r="O40" s="308">
        <v>20</v>
      </c>
      <c r="P40" s="157">
        <f t="shared" si="9"/>
        <v>27</v>
      </c>
      <c r="Q40" s="309">
        <f t="shared" si="10"/>
        <v>54</v>
      </c>
      <c r="R40" s="310" t="str">
        <f t="shared" si="11"/>
        <v>3</v>
      </c>
      <c r="S40" s="314">
        <f t="shared" si="12"/>
        <v>57.857142857142861</v>
      </c>
      <c r="T40" s="310" t="str">
        <f t="shared" si="13"/>
        <v>3</v>
      </c>
      <c r="U40" s="304">
        <f t="shared" si="14"/>
        <v>51.5</v>
      </c>
      <c r="V40" s="305" t="str">
        <f t="shared" si="15"/>
        <v>3</v>
      </c>
      <c r="W40" s="301">
        <v>47</v>
      </c>
      <c r="X40" s="305" t="str">
        <f t="shared" si="16"/>
        <v>4</v>
      </c>
      <c r="Y40" s="312" t="s">
        <v>60</v>
      </c>
    </row>
    <row r="41" spans="1:25">
      <c r="A41" s="301">
        <v>21</v>
      </c>
      <c r="B41" s="271" t="s">
        <v>312</v>
      </c>
      <c r="C41" s="318">
        <v>13</v>
      </c>
      <c r="D41" s="155">
        <f t="shared" si="1"/>
        <v>65</v>
      </c>
      <c r="E41" s="156" t="str">
        <f t="shared" si="2"/>
        <v>3</v>
      </c>
      <c r="F41" s="318">
        <v>13</v>
      </c>
      <c r="G41" s="303">
        <f t="shared" si="3"/>
        <v>65</v>
      </c>
      <c r="H41" s="156" t="str">
        <f t="shared" si="4"/>
        <v>3</v>
      </c>
      <c r="I41" s="304">
        <f t="shared" si="5"/>
        <v>65</v>
      </c>
      <c r="J41" s="305" t="str">
        <f t="shared" si="6"/>
        <v>3</v>
      </c>
      <c r="K41" s="318">
        <v>31</v>
      </c>
      <c r="L41" s="303">
        <f t="shared" si="7"/>
        <v>77.5</v>
      </c>
      <c r="M41" s="306" t="str">
        <f t="shared" si="8"/>
        <v>2</v>
      </c>
      <c r="N41" s="318">
        <v>6</v>
      </c>
      <c r="O41" s="308">
        <v>14</v>
      </c>
      <c r="P41" s="157">
        <f t="shared" si="9"/>
        <v>20</v>
      </c>
      <c r="Q41" s="309">
        <f t="shared" si="10"/>
        <v>40</v>
      </c>
      <c r="R41" s="310" t="str">
        <f t="shared" si="11"/>
        <v>4</v>
      </c>
      <c r="S41" s="314">
        <f t="shared" si="12"/>
        <v>50.714285714285708</v>
      </c>
      <c r="T41" s="310" t="str">
        <f t="shared" si="13"/>
        <v>3</v>
      </c>
      <c r="U41" s="304">
        <f t="shared" si="14"/>
        <v>54.999999999999993</v>
      </c>
      <c r="V41" s="305" t="str">
        <f t="shared" si="15"/>
        <v>3</v>
      </c>
      <c r="W41" s="301">
        <v>50</v>
      </c>
      <c r="X41" s="305" t="str">
        <f t="shared" si="16"/>
        <v>3</v>
      </c>
      <c r="Y41" s="312" t="s">
        <v>60</v>
      </c>
    </row>
    <row r="42" spans="1:25">
      <c r="A42" s="301">
        <v>22</v>
      </c>
      <c r="B42" s="271" t="s">
        <v>313</v>
      </c>
      <c r="C42" s="317">
        <v>3</v>
      </c>
      <c r="D42" s="155">
        <f t="shared" si="1"/>
        <v>15</v>
      </c>
      <c r="E42" s="156" t="str">
        <f t="shared" si="2"/>
        <v>4</v>
      </c>
      <c r="F42" s="317">
        <v>2</v>
      </c>
      <c r="G42" s="303">
        <f t="shared" si="3"/>
        <v>10</v>
      </c>
      <c r="H42" s="156" t="str">
        <f t="shared" si="4"/>
        <v>4</v>
      </c>
      <c r="I42" s="304">
        <f t="shared" si="5"/>
        <v>11.666666666666666</v>
      </c>
      <c r="J42" s="305" t="str">
        <f t="shared" si="6"/>
        <v>4</v>
      </c>
      <c r="K42" s="317">
        <v>8</v>
      </c>
      <c r="L42" s="303">
        <f t="shared" si="7"/>
        <v>20</v>
      </c>
      <c r="M42" s="306" t="str">
        <f t="shared" si="8"/>
        <v>4</v>
      </c>
      <c r="N42" s="318">
        <v>3</v>
      </c>
      <c r="O42" s="308">
        <v>7</v>
      </c>
      <c r="P42" s="157">
        <f t="shared" si="9"/>
        <v>10</v>
      </c>
      <c r="Q42" s="309">
        <f t="shared" si="10"/>
        <v>20</v>
      </c>
      <c r="R42" s="310" t="str">
        <f t="shared" si="11"/>
        <v>4</v>
      </c>
      <c r="S42" s="314">
        <f t="shared" si="12"/>
        <v>20</v>
      </c>
      <c r="T42" s="310" t="str">
        <f t="shared" si="13"/>
        <v>4</v>
      </c>
      <c r="U42" s="304">
        <f t="shared" si="14"/>
        <v>17.5</v>
      </c>
      <c r="V42" s="305" t="str">
        <f t="shared" si="15"/>
        <v>4</v>
      </c>
      <c r="W42" s="301">
        <v>19</v>
      </c>
      <c r="X42" s="305" t="str">
        <f t="shared" si="16"/>
        <v>4</v>
      </c>
      <c r="Y42" s="312" t="s">
        <v>60</v>
      </c>
    </row>
    <row r="43" spans="1:25">
      <c r="A43" s="301">
        <v>23</v>
      </c>
      <c r="B43" s="271" t="s">
        <v>314</v>
      </c>
      <c r="C43" s="318">
        <v>11</v>
      </c>
      <c r="D43" s="155">
        <f t="shared" si="1"/>
        <v>55.000000000000007</v>
      </c>
      <c r="E43" s="156" t="str">
        <f t="shared" si="2"/>
        <v>3</v>
      </c>
      <c r="F43" s="318">
        <v>16</v>
      </c>
      <c r="G43" s="303">
        <f t="shared" si="3"/>
        <v>80</v>
      </c>
      <c r="H43" s="156" t="str">
        <f t="shared" si="4"/>
        <v>2</v>
      </c>
      <c r="I43" s="304">
        <f t="shared" si="5"/>
        <v>71.666666666666671</v>
      </c>
      <c r="J43" s="305" t="str">
        <f t="shared" si="6"/>
        <v>2</v>
      </c>
      <c r="K43" s="318">
        <v>35</v>
      </c>
      <c r="L43" s="303">
        <f t="shared" si="7"/>
        <v>87.5</v>
      </c>
      <c r="M43" s="306" t="str">
        <f t="shared" si="8"/>
        <v>1</v>
      </c>
      <c r="N43" s="318">
        <v>9</v>
      </c>
      <c r="O43" s="308">
        <v>34</v>
      </c>
      <c r="P43" s="157">
        <f t="shared" si="9"/>
        <v>43</v>
      </c>
      <c r="Q43" s="309">
        <f t="shared" si="10"/>
        <v>86</v>
      </c>
      <c r="R43" s="310" t="str">
        <f t="shared" si="11"/>
        <v>1</v>
      </c>
      <c r="S43" s="314">
        <f t="shared" si="12"/>
        <v>86.428571428571431</v>
      </c>
      <c r="T43" s="310" t="str">
        <f t="shared" si="13"/>
        <v>1</v>
      </c>
      <c r="U43" s="304">
        <f t="shared" si="14"/>
        <v>82</v>
      </c>
      <c r="V43" s="305" t="str">
        <f t="shared" si="15"/>
        <v>2</v>
      </c>
      <c r="W43" s="301">
        <v>88</v>
      </c>
      <c r="X43" s="305" t="str">
        <f t="shared" si="16"/>
        <v>1</v>
      </c>
      <c r="Y43" s="312" t="s">
        <v>59</v>
      </c>
    </row>
    <row r="44" spans="1:25">
      <c r="A44" s="301">
        <v>24</v>
      </c>
      <c r="B44" s="271" t="s">
        <v>315</v>
      </c>
      <c r="C44" s="318">
        <v>18</v>
      </c>
      <c r="D44" s="155">
        <f t="shared" si="1"/>
        <v>90</v>
      </c>
      <c r="E44" s="156" t="str">
        <f t="shared" si="2"/>
        <v>1</v>
      </c>
      <c r="F44" s="318">
        <v>18</v>
      </c>
      <c r="G44" s="303">
        <f t="shared" si="3"/>
        <v>90</v>
      </c>
      <c r="H44" s="156" t="str">
        <f t="shared" si="4"/>
        <v>1</v>
      </c>
      <c r="I44" s="304">
        <f t="shared" si="5"/>
        <v>90</v>
      </c>
      <c r="J44" s="305" t="str">
        <f t="shared" si="6"/>
        <v>1</v>
      </c>
      <c r="K44" s="318">
        <v>35</v>
      </c>
      <c r="L44" s="303">
        <f t="shared" si="7"/>
        <v>87.5</v>
      </c>
      <c r="M44" s="306" t="str">
        <f t="shared" si="8"/>
        <v>1</v>
      </c>
      <c r="N44" s="318">
        <v>10</v>
      </c>
      <c r="O44" s="308">
        <v>35</v>
      </c>
      <c r="P44" s="157">
        <f t="shared" si="9"/>
        <v>45</v>
      </c>
      <c r="Q44" s="309">
        <f t="shared" si="10"/>
        <v>90</v>
      </c>
      <c r="R44" s="310" t="str">
        <f t="shared" si="11"/>
        <v>1</v>
      </c>
      <c r="S44" s="314">
        <f t="shared" si="12"/>
        <v>89.285714285714292</v>
      </c>
      <c r="T44" s="310" t="str">
        <f t="shared" si="13"/>
        <v>1</v>
      </c>
      <c r="U44" s="304">
        <f t="shared" si="14"/>
        <v>89.5</v>
      </c>
      <c r="V44" s="305" t="str">
        <f t="shared" si="15"/>
        <v>1</v>
      </c>
      <c r="W44" s="301">
        <v>81</v>
      </c>
      <c r="X44" s="305" t="str">
        <f t="shared" si="16"/>
        <v>2</v>
      </c>
      <c r="Y44" s="312" t="s">
        <v>59</v>
      </c>
    </row>
    <row r="45" spans="1:25">
      <c r="A45" s="301">
        <v>25</v>
      </c>
      <c r="B45" s="271" t="s">
        <v>316</v>
      </c>
      <c r="C45" s="318">
        <v>17</v>
      </c>
      <c r="D45" s="155">
        <f t="shared" si="1"/>
        <v>85</v>
      </c>
      <c r="E45" s="156" t="str">
        <f t="shared" si="2"/>
        <v>1</v>
      </c>
      <c r="F45" s="318">
        <v>19</v>
      </c>
      <c r="G45" s="303">
        <f t="shared" si="3"/>
        <v>95</v>
      </c>
      <c r="H45" s="156" t="str">
        <f t="shared" si="4"/>
        <v>1</v>
      </c>
      <c r="I45" s="304">
        <f t="shared" si="5"/>
        <v>91.666666666666657</v>
      </c>
      <c r="J45" s="305" t="str">
        <f t="shared" si="6"/>
        <v>1</v>
      </c>
      <c r="K45" s="318">
        <v>38</v>
      </c>
      <c r="L45" s="303">
        <f t="shared" si="7"/>
        <v>95</v>
      </c>
      <c r="M45" s="306" t="str">
        <f t="shared" si="8"/>
        <v>1</v>
      </c>
      <c r="N45" s="318">
        <v>8</v>
      </c>
      <c r="O45" s="308">
        <v>37</v>
      </c>
      <c r="P45" s="157">
        <f t="shared" si="9"/>
        <v>45</v>
      </c>
      <c r="Q45" s="309">
        <f t="shared" si="10"/>
        <v>90</v>
      </c>
      <c r="R45" s="310" t="str">
        <f t="shared" si="11"/>
        <v>1</v>
      </c>
      <c r="S45" s="314">
        <f t="shared" si="12"/>
        <v>91.428571428571431</v>
      </c>
      <c r="T45" s="310" t="str">
        <f t="shared" si="13"/>
        <v>1</v>
      </c>
      <c r="U45" s="304">
        <f t="shared" si="14"/>
        <v>91.5</v>
      </c>
      <c r="V45" s="305" t="str">
        <f t="shared" si="15"/>
        <v>1</v>
      </c>
      <c r="W45" s="301">
        <v>79</v>
      </c>
      <c r="X45" s="305" t="str">
        <f t="shared" si="16"/>
        <v>2</v>
      </c>
      <c r="Y45" s="312" t="s">
        <v>59</v>
      </c>
    </row>
    <row r="46" spans="1:25">
      <c r="A46" s="301">
        <v>26</v>
      </c>
      <c r="B46" s="271" t="s">
        <v>317</v>
      </c>
      <c r="C46" s="318">
        <v>14</v>
      </c>
      <c r="D46" s="155">
        <f t="shared" si="1"/>
        <v>70</v>
      </c>
      <c r="E46" s="156" t="str">
        <f t="shared" si="2"/>
        <v>2</v>
      </c>
      <c r="F46" s="318">
        <v>13</v>
      </c>
      <c r="G46" s="303">
        <f t="shared" si="3"/>
        <v>65</v>
      </c>
      <c r="H46" s="156" t="str">
        <f t="shared" si="4"/>
        <v>3</v>
      </c>
      <c r="I46" s="304">
        <f t="shared" si="5"/>
        <v>66.666666666666657</v>
      </c>
      <c r="J46" s="305" t="str">
        <f t="shared" si="6"/>
        <v>3</v>
      </c>
      <c r="K46" s="318">
        <v>24</v>
      </c>
      <c r="L46" s="303">
        <f t="shared" si="7"/>
        <v>60</v>
      </c>
      <c r="M46" s="306" t="str">
        <f t="shared" si="8"/>
        <v>3</v>
      </c>
      <c r="N46" s="318">
        <v>5</v>
      </c>
      <c r="O46" s="308">
        <v>21</v>
      </c>
      <c r="P46" s="157">
        <f t="shared" si="9"/>
        <v>26</v>
      </c>
      <c r="Q46" s="309">
        <f t="shared" si="10"/>
        <v>52</v>
      </c>
      <c r="R46" s="310" t="str">
        <f t="shared" si="11"/>
        <v>3</v>
      </c>
      <c r="S46" s="314">
        <f t="shared" si="12"/>
        <v>54.285714285714285</v>
      </c>
      <c r="T46" s="310" t="str">
        <f t="shared" si="13"/>
        <v>3</v>
      </c>
      <c r="U46" s="304">
        <f t="shared" si="14"/>
        <v>58</v>
      </c>
      <c r="V46" s="305" t="str">
        <f t="shared" si="15"/>
        <v>3</v>
      </c>
      <c r="W46" s="301">
        <v>44</v>
      </c>
      <c r="X46" s="305" t="str">
        <f t="shared" si="16"/>
        <v>4</v>
      </c>
      <c r="Y46" s="312" t="s">
        <v>60</v>
      </c>
    </row>
    <row r="47" spans="1:25">
      <c r="A47" s="301">
        <v>27</v>
      </c>
      <c r="B47" s="271" t="s">
        <v>318</v>
      </c>
      <c r="C47" s="317">
        <v>7</v>
      </c>
      <c r="D47" s="155">
        <f t="shared" si="1"/>
        <v>35</v>
      </c>
      <c r="E47" s="156" t="str">
        <f t="shared" si="2"/>
        <v>4</v>
      </c>
      <c r="F47" s="318">
        <v>11</v>
      </c>
      <c r="G47" s="303">
        <f t="shared" si="3"/>
        <v>55.000000000000007</v>
      </c>
      <c r="H47" s="156" t="str">
        <f t="shared" si="4"/>
        <v>3</v>
      </c>
      <c r="I47" s="304">
        <f t="shared" si="5"/>
        <v>48.333333333333336</v>
      </c>
      <c r="J47" s="305" t="str">
        <f t="shared" si="6"/>
        <v>4</v>
      </c>
      <c r="K47" s="317">
        <v>14</v>
      </c>
      <c r="L47" s="303">
        <f t="shared" si="7"/>
        <v>35</v>
      </c>
      <c r="M47" s="306" t="str">
        <f t="shared" si="8"/>
        <v>4</v>
      </c>
      <c r="N47" s="318">
        <v>3</v>
      </c>
      <c r="O47" s="308">
        <v>14</v>
      </c>
      <c r="P47" s="157">
        <f t="shared" si="9"/>
        <v>17</v>
      </c>
      <c r="Q47" s="309">
        <f t="shared" si="10"/>
        <v>34</v>
      </c>
      <c r="R47" s="310" t="str">
        <f t="shared" si="11"/>
        <v>4</v>
      </c>
      <c r="S47" s="314">
        <f t="shared" si="12"/>
        <v>34.285714285714285</v>
      </c>
      <c r="T47" s="310" t="str">
        <f t="shared" si="13"/>
        <v>4</v>
      </c>
      <c r="U47" s="304">
        <f t="shared" si="14"/>
        <v>38.5</v>
      </c>
      <c r="V47" s="305" t="str">
        <f t="shared" si="15"/>
        <v>4</v>
      </c>
      <c r="W47" s="301">
        <v>31</v>
      </c>
      <c r="X47" s="305" t="str">
        <f t="shared" si="16"/>
        <v>4</v>
      </c>
      <c r="Y47" s="312" t="s">
        <v>60</v>
      </c>
    </row>
    <row r="48" spans="1:25">
      <c r="A48" s="301">
        <v>28</v>
      </c>
      <c r="B48" s="271" t="s">
        <v>319</v>
      </c>
      <c r="C48" s="318">
        <v>14</v>
      </c>
      <c r="D48" s="155">
        <f t="shared" si="1"/>
        <v>70</v>
      </c>
      <c r="E48" s="156" t="str">
        <f t="shared" si="2"/>
        <v>2</v>
      </c>
      <c r="F48" s="318">
        <v>20</v>
      </c>
      <c r="G48" s="303">
        <f t="shared" si="3"/>
        <v>100</v>
      </c>
      <c r="H48" s="156" t="str">
        <f t="shared" si="4"/>
        <v>1</v>
      </c>
      <c r="I48" s="304">
        <f t="shared" si="5"/>
        <v>90</v>
      </c>
      <c r="J48" s="305" t="str">
        <f t="shared" si="6"/>
        <v>1</v>
      </c>
      <c r="K48" s="318">
        <v>35</v>
      </c>
      <c r="L48" s="303">
        <f t="shared" si="7"/>
        <v>87.5</v>
      </c>
      <c r="M48" s="306" t="str">
        <f t="shared" si="8"/>
        <v>1</v>
      </c>
      <c r="N48" s="318">
        <v>10</v>
      </c>
      <c r="O48" s="308">
        <v>28</v>
      </c>
      <c r="P48" s="157">
        <f t="shared" si="9"/>
        <v>38</v>
      </c>
      <c r="Q48" s="309">
        <f t="shared" si="10"/>
        <v>76</v>
      </c>
      <c r="R48" s="310" t="str">
        <f t="shared" si="11"/>
        <v>2</v>
      </c>
      <c r="S48" s="314">
        <f t="shared" si="12"/>
        <v>79.285714285714278</v>
      </c>
      <c r="T48" s="310" t="str">
        <f t="shared" si="13"/>
        <v>2</v>
      </c>
      <c r="U48" s="304">
        <f t="shared" si="14"/>
        <v>82.5</v>
      </c>
      <c r="V48" s="305" t="str">
        <f t="shared" si="15"/>
        <v>2</v>
      </c>
      <c r="W48" s="301">
        <v>66</v>
      </c>
      <c r="X48" s="305" t="str">
        <f t="shared" si="16"/>
        <v>3</v>
      </c>
      <c r="Y48" s="312" t="s">
        <v>60</v>
      </c>
    </row>
    <row r="49" spans="1:25">
      <c r="A49" s="301">
        <v>29</v>
      </c>
      <c r="B49" s="271" t="s">
        <v>320</v>
      </c>
      <c r="C49" s="318">
        <v>13</v>
      </c>
      <c r="D49" s="155">
        <f t="shared" si="1"/>
        <v>65</v>
      </c>
      <c r="E49" s="156" t="str">
        <f t="shared" si="2"/>
        <v>3</v>
      </c>
      <c r="F49" s="322">
        <v>15</v>
      </c>
      <c r="G49" s="303">
        <f t="shared" si="3"/>
        <v>75</v>
      </c>
      <c r="H49" s="156" t="str">
        <f t="shared" si="4"/>
        <v>2</v>
      </c>
      <c r="I49" s="304">
        <f t="shared" si="5"/>
        <v>71.666666666666671</v>
      </c>
      <c r="J49" s="305" t="str">
        <f t="shared" si="6"/>
        <v>2</v>
      </c>
      <c r="K49" s="318">
        <v>37</v>
      </c>
      <c r="L49" s="303">
        <f t="shared" si="7"/>
        <v>92.5</v>
      </c>
      <c r="M49" s="306" t="str">
        <f t="shared" si="8"/>
        <v>1</v>
      </c>
      <c r="N49" s="318">
        <v>7</v>
      </c>
      <c r="O49" s="308">
        <v>32</v>
      </c>
      <c r="P49" s="157">
        <f t="shared" si="9"/>
        <v>39</v>
      </c>
      <c r="Q49" s="309">
        <f t="shared" si="10"/>
        <v>78</v>
      </c>
      <c r="R49" s="310" t="str">
        <f t="shared" si="11"/>
        <v>2</v>
      </c>
      <c r="S49" s="314">
        <f t="shared" si="12"/>
        <v>82.142857142857139</v>
      </c>
      <c r="T49" s="310" t="str">
        <f t="shared" si="13"/>
        <v>2</v>
      </c>
      <c r="U49" s="304">
        <f t="shared" si="14"/>
        <v>79</v>
      </c>
      <c r="V49" s="305" t="str">
        <f t="shared" si="15"/>
        <v>2</v>
      </c>
      <c r="W49" s="301">
        <v>50</v>
      </c>
      <c r="X49" s="305" t="str">
        <f t="shared" si="16"/>
        <v>3</v>
      </c>
      <c r="Y49" s="312" t="s">
        <v>60</v>
      </c>
    </row>
    <row r="50" spans="1:25">
      <c r="A50" s="301"/>
      <c r="B50" s="254"/>
      <c r="C50" s="272"/>
      <c r="D50" s="155"/>
      <c r="E50" s="156"/>
      <c r="F50" s="315"/>
      <c r="G50" s="303"/>
      <c r="H50" s="156"/>
      <c r="I50" s="304"/>
      <c r="J50" s="305"/>
      <c r="K50" s="316"/>
      <c r="L50" s="303"/>
      <c r="M50" s="306"/>
      <c r="N50" s="255"/>
      <c r="O50" s="255"/>
      <c r="P50" s="157"/>
      <c r="Q50" s="309"/>
      <c r="R50" s="310"/>
      <c r="S50" s="314"/>
      <c r="T50" s="310"/>
      <c r="U50" s="304"/>
      <c r="V50" s="305"/>
      <c r="W50" s="255"/>
      <c r="X50" s="305"/>
      <c r="Y50" s="13"/>
    </row>
    <row r="51" spans="1:25" ht="11.25" customHeight="1">
      <c r="A51" s="83"/>
      <c r="B51" s="83"/>
      <c r="C51" s="313"/>
      <c r="D51" s="155"/>
      <c r="E51" s="156"/>
      <c r="F51" s="313"/>
      <c r="G51" s="303"/>
      <c r="H51" s="156"/>
      <c r="I51" s="304"/>
      <c r="J51" s="305"/>
      <c r="K51" s="13"/>
      <c r="L51" s="303"/>
      <c r="M51" s="306"/>
      <c r="N51" s="13"/>
      <c r="O51" s="13"/>
      <c r="P51" s="157"/>
      <c r="Q51" s="309"/>
      <c r="R51" s="310"/>
      <c r="S51" s="314"/>
      <c r="T51" s="310"/>
      <c r="U51" s="304"/>
      <c r="V51" s="305"/>
      <c r="W51" s="13"/>
      <c r="X51" s="305"/>
      <c r="Y51" s="13"/>
    </row>
    <row r="52" spans="1:25">
      <c r="A52" s="13"/>
      <c r="B52" s="13"/>
      <c r="C52" s="312"/>
      <c r="D52" s="155"/>
      <c r="E52" s="156"/>
      <c r="F52" s="13"/>
      <c r="G52" s="303"/>
      <c r="H52" s="156"/>
      <c r="I52" s="304"/>
      <c r="J52" s="305"/>
      <c r="K52" s="13"/>
      <c r="L52" s="303"/>
      <c r="M52" s="306"/>
      <c r="N52" s="13"/>
      <c r="O52" s="13"/>
      <c r="P52" s="157"/>
      <c r="Q52" s="309"/>
      <c r="R52" s="310"/>
      <c r="S52" s="314"/>
      <c r="T52" s="310"/>
      <c r="U52" s="304"/>
      <c r="V52" s="305"/>
      <c r="W52" s="13"/>
      <c r="X52" s="305"/>
      <c r="Y52" s="13"/>
    </row>
  </sheetData>
  <protectedRanges>
    <protectedRange sqref="B21:B50" name="Range4_1_1"/>
  </protectedRanges>
  <mergeCells count="19">
    <mergeCell ref="M6:M8"/>
    <mergeCell ref="R6:R8"/>
    <mergeCell ref="V6:V8"/>
    <mergeCell ref="N4:R4"/>
    <mergeCell ref="W4:X4"/>
    <mergeCell ref="X6:X8"/>
    <mergeCell ref="A1:X1"/>
    <mergeCell ref="A2:X2"/>
    <mergeCell ref="A5:A18"/>
    <mergeCell ref="U4:V4"/>
    <mergeCell ref="F4:H4"/>
    <mergeCell ref="J6:J8"/>
    <mergeCell ref="K4:M4"/>
    <mergeCell ref="I4:J4"/>
    <mergeCell ref="S4:T4"/>
    <mergeCell ref="N9:O16"/>
    <mergeCell ref="C4:E4"/>
    <mergeCell ref="E6:E8"/>
    <mergeCell ref="H6:H8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71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1505" r:id="rId4">
          <objectPr defaultSize="0" autoPict="0" r:id="rId5">
            <anchor moveWithCells="1" siz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19050</xdr:colOff>
                <xdr:row>1</xdr:row>
                <xdr:rowOff>114300</xdr:rowOff>
              </to>
            </anchor>
          </objectPr>
        </oleObject>
      </mc:Choice>
      <mc:Fallback>
        <oleObject progId="Word.Picture.8" shapeId="21505" r:id="rId4"/>
      </mc:Fallback>
    </mc:AlternateContent>
    <mc:AlternateContent xmlns:mc="http://schemas.openxmlformats.org/markup-compatibility/2006">
      <mc:Choice Requires="x14">
        <oleObject progId="Word.Picture.8" shapeId="21506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1</xdr:col>
                <xdr:colOff>19050</xdr:colOff>
                <xdr:row>1</xdr:row>
                <xdr:rowOff>114300</xdr:rowOff>
              </to>
            </anchor>
          </objectPr>
        </oleObject>
      </mc:Choice>
      <mc:Fallback>
        <oleObject progId="Word.Picture.8" shapeId="21506" r:id="rId6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Z52"/>
  <sheetViews>
    <sheetView topLeftCell="A4" zoomScale="110" zoomScaleNormal="110" workbookViewId="0">
      <pane xSplit="1" ySplit="1" topLeftCell="B18" activePane="bottomRight" state="frozen"/>
      <selection activeCell="A4" sqref="A4"/>
      <selection pane="topRight" activeCell="B4" sqref="B4"/>
      <selection pane="bottomLeft" activeCell="A5" sqref="A5"/>
      <selection pane="bottomRight" activeCell="I37" sqref="I37"/>
    </sheetView>
  </sheetViews>
  <sheetFormatPr defaultColWidth="11.42578125" defaultRowHeight="15.75"/>
  <cols>
    <col min="1" max="1" width="5.42578125" style="1" customWidth="1"/>
    <col min="2" max="2" width="33.5703125" style="1" customWidth="1"/>
    <col min="3" max="5" width="6.7109375" style="3" customWidth="1"/>
    <col min="6" max="20" width="6.7109375" style="1" customWidth="1"/>
    <col min="21" max="22" width="6.7109375" style="3" customWidth="1"/>
    <col min="23" max="24" width="6.7109375" style="1" customWidth="1"/>
    <col min="25" max="16384" width="11.42578125" style="1"/>
  </cols>
  <sheetData>
    <row r="1" spans="1:24" ht="18.75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  <c r="P1" s="377"/>
      <c r="Q1" s="377"/>
      <c r="R1" s="377"/>
      <c r="S1" s="377"/>
      <c r="T1" s="377"/>
      <c r="U1" s="377"/>
      <c r="V1" s="377"/>
      <c r="W1" s="377"/>
      <c r="X1" s="377"/>
    </row>
    <row r="2" spans="1:24" ht="18.75">
      <c r="A2" s="377" t="str">
        <f ca="1">"P2 " &amp; year!A1 &amp; " MATHEMATICS RESULTS ANALYSIS"</f>
        <v>P2 2017 MATHEMATICS RESULTS ANALYSIS</v>
      </c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  <c r="U2" s="377"/>
      <c r="V2" s="377"/>
      <c r="W2" s="377"/>
      <c r="X2" s="377"/>
    </row>
    <row r="3" spans="1:24" ht="16.5" thickBot="1">
      <c r="A3" s="2"/>
      <c r="C3" s="1"/>
      <c r="D3" s="1"/>
      <c r="E3" s="1"/>
      <c r="X3" s="4" t="str">
        <f>"TEACHER: " &amp; teachers!B9</f>
        <v>TEACHER: MDM CHOO BOON HIONG</v>
      </c>
    </row>
    <row r="4" spans="1:24" ht="15" customHeight="1" thickBot="1">
      <c r="C4" s="386" t="s">
        <v>44</v>
      </c>
      <c r="D4" s="384"/>
      <c r="E4" s="389"/>
      <c r="F4" s="386" t="s">
        <v>46</v>
      </c>
      <c r="G4" s="384"/>
      <c r="H4" s="385"/>
      <c r="I4" s="387" t="s">
        <v>43</v>
      </c>
      <c r="J4" s="388"/>
      <c r="K4" s="383" t="s">
        <v>47</v>
      </c>
      <c r="L4" s="384"/>
      <c r="M4" s="385"/>
      <c r="N4" s="383" t="s">
        <v>3</v>
      </c>
      <c r="O4" s="384"/>
      <c r="P4" s="384"/>
      <c r="Q4" s="384"/>
      <c r="R4" s="385"/>
      <c r="S4" s="387" t="s">
        <v>81</v>
      </c>
      <c r="T4" s="388"/>
      <c r="U4" s="387" t="s">
        <v>20</v>
      </c>
      <c r="V4" s="388"/>
      <c r="W4" s="381" t="str">
        <f ca="1">"P1 " &amp; year!A2</f>
        <v>P1 2016</v>
      </c>
      <c r="X4" s="382"/>
    </row>
    <row r="5" spans="1:24" ht="16.5" thickBot="1">
      <c r="A5" s="399" t="s">
        <v>9</v>
      </c>
      <c r="B5" s="161" t="str">
        <f>teachers!A9</f>
        <v>2 HOPE</v>
      </c>
      <c r="C5" s="140"/>
      <c r="D5" s="10" t="s">
        <v>10</v>
      </c>
      <c r="E5" s="10" t="s">
        <v>5</v>
      </c>
      <c r="F5" s="140"/>
      <c r="G5" s="10" t="s">
        <v>10</v>
      </c>
      <c r="H5" s="10" t="s">
        <v>5</v>
      </c>
      <c r="I5" s="10" t="s">
        <v>10</v>
      </c>
      <c r="J5" s="10" t="s">
        <v>5</v>
      </c>
      <c r="K5" s="140"/>
      <c r="L5" s="10" t="s">
        <v>10</v>
      </c>
      <c r="M5" s="10" t="s">
        <v>5</v>
      </c>
      <c r="N5" s="10" t="s">
        <v>10</v>
      </c>
      <c r="O5" s="10"/>
      <c r="P5" s="10"/>
      <c r="Q5" s="10"/>
      <c r="R5" s="10" t="s">
        <v>5</v>
      </c>
      <c r="S5" s="10"/>
      <c r="T5" s="10"/>
      <c r="U5" s="10" t="s">
        <v>10</v>
      </c>
      <c r="V5" s="10" t="s">
        <v>5</v>
      </c>
      <c r="W5" s="10" t="s">
        <v>10</v>
      </c>
      <c r="X5" s="10" t="s">
        <v>5</v>
      </c>
    </row>
    <row r="6" spans="1:24" s="13" customFormat="1">
      <c r="A6" s="400"/>
      <c r="B6" s="162" t="s">
        <v>11</v>
      </c>
      <c r="C6" s="158">
        <f>AVERAGE(C21:C52)</f>
        <v>16.241379310344829</v>
      </c>
      <c r="D6" s="11">
        <f>AVERAGE(D21:D52)</f>
        <v>81.206896551724142</v>
      </c>
      <c r="E6" s="378"/>
      <c r="F6" s="137">
        <f>AVERAGE(F21:F52)</f>
        <v>17.466666666666665</v>
      </c>
      <c r="G6" s="11">
        <f>AVERAGE(G21:G52)</f>
        <v>87.333333333333329</v>
      </c>
      <c r="H6" s="378"/>
      <c r="I6" s="11">
        <f>AVERAGE(I21:I52)</f>
        <v>85.2777777777778</v>
      </c>
      <c r="J6" s="378"/>
      <c r="K6" s="137">
        <f>AVERAGE(K21:K52)</f>
        <v>34.9</v>
      </c>
      <c r="L6" s="11">
        <f>AVERAGE(L21:L52)</f>
        <v>87.25</v>
      </c>
      <c r="M6" s="378"/>
      <c r="N6" s="217">
        <f>AVERAGE(N21:N52)</f>
        <v>8.1666666666666661</v>
      </c>
      <c r="O6" s="217">
        <f>AVERAGE(O21:O52)</f>
        <v>32.466666666666669</v>
      </c>
      <c r="P6" s="217">
        <f>AVERAGE(P21:P52)</f>
        <v>40.633333333333333</v>
      </c>
      <c r="Q6" s="217">
        <f>AVERAGE(Q21:Q52)</f>
        <v>81.266666666666666</v>
      </c>
      <c r="R6" s="378"/>
      <c r="S6" s="215">
        <f>AVERAGE(S21:S52)</f>
        <v>82.976190476190496</v>
      </c>
      <c r="T6" s="215"/>
      <c r="U6" s="11">
        <f>AVERAGE(U21:U52)</f>
        <v>83.666666666666671</v>
      </c>
      <c r="V6" s="378"/>
      <c r="W6" s="11">
        <f>AVERAGE(W21:W52)</f>
        <v>77.900000000000006</v>
      </c>
      <c r="X6" s="378"/>
    </row>
    <row r="7" spans="1:24" s="13" customFormat="1">
      <c r="A7" s="400"/>
      <c r="B7" s="163" t="s">
        <v>12</v>
      </c>
      <c r="C7" s="159">
        <f>MEDIAN(C21:C52)</f>
        <v>17</v>
      </c>
      <c r="D7" s="14">
        <f>MEDIAN(D21:D52)</f>
        <v>85</v>
      </c>
      <c r="E7" s="379"/>
      <c r="F7" s="138">
        <f>MEDIAN(F21:F52)</f>
        <v>19</v>
      </c>
      <c r="G7" s="14">
        <f>MEDIAN(G21:G52)</f>
        <v>95</v>
      </c>
      <c r="H7" s="379"/>
      <c r="I7" s="14">
        <f>MEDIAN(I21:I52)</f>
        <v>90</v>
      </c>
      <c r="J7" s="379"/>
      <c r="K7" s="138">
        <f>MEDIAN(K21:K52)</f>
        <v>36.5</v>
      </c>
      <c r="L7" s="14">
        <f>MEDIAN(L21:L52)</f>
        <v>91.25</v>
      </c>
      <c r="M7" s="379"/>
      <c r="N7" s="14">
        <f>MEDIAN(N21:N52)</f>
        <v>9</v>
      </c>
      <c r="O7" s="14">
        <f>MEDIAN(O21:O52)</f>
        <v>35</v>
      </c>
      <c r="P7" s="14">
        <f>MEDIAN(P21:P52)</f>
        <v>43.5</v>
      </c>
      <c r="Q7" s="14">
        <f>MEDIAN(Q21:Q52)</f>
        <v>87</v>
      </c>
      <c r="R7" s="379"/>
      <c r="S7" s="138">
        <f>MEDIAN(S21:S52)</f>
        <v>87.142857142857139</v>
      </c>
      <c r="T7" s="215"/>
      <c r="U7" s="14">
        <f>MEDIAN(U21:U52)</f>
        <v>85.75</v>
      </c>
      <c r="V7" s="379"/>
      <c r="W7" s="14">
        <f>MEDIAN(W21:W52)</f>
        <v>79.5</v>
      </c>
      <c r="X7" s="379"/>
    </row>
    <row r="8" spans="1:24" s="13" customFormat="1" ht="16.5" thickBot="1">
      <c r="A8" s="400"/>
      <c r="B8" s="164" t="s">
        <v>13</v>
      </c>
      <c r="C8" s="160">
        <f>STDEVPA(C21:C52)</f>
        <v>3.6450738833039247</v>
      </c>
      <c r="D8" s="16">
        <f>STDEVPA(D21:D52)</f>
        <v>18.225369416519623</v>
      </c>
      <c r="E8" s="380"/>
      <c r="F8" s="139">
        <f>STDEVPA(F21:F52)</f>
        <v>3.2117838587855747</v>
      </c>
      <c r="G8" s="16">
        <f>STDEVPA(G21:G52)</f>
        <v>16.058919293927875</v>
      </c>
      <c r="H8" s="380"/>
      <c r="I8" s="16">
        <f>STDEVPA(I21:I52)</f>
        <v>15.593703224279706</v>
      </c>
      <c r="J8" s="380"/>
      <c r="K8" s="139">
        <f>STDEVPA(K21:K52)</f>
        <v>5.6471231613982003</v>
      </c>
      <c r="L8" s="16">
        <f>STDEVPA(L21:L52)</f>
        <v>14.1178079034955</v>
      </c>
      <c r="M8" s="380"/>
      <c r="N8" s="218">
        <f>STDEVPA(N21:N52)</f>
        <v>1.9677962857527256</v>
      </c>
      <c r="O8" s="218">
        <f>STDEVPA(O21:O52)</f>
        <v>7.4508761602616618</v>
      </c>
      <c r="P8" s="218">
        <f>STDEVPA(P21:P52)</f>
        <v>8.942346199714903</v>
      </c>
      <c r="Q8" s="218">
        <f>STDEVPA(Q21:Q52)</f>
        <v>17.884692399429806</v>
      </c>
      <c r="R8" s="380"/>
      <c r="S8" s="216">
        <f>STDEVPA(S21:S52)</f>
        <v>16.530823953740686</v>
      </c>
      <c r="T8" s="216"/>
      <c r="U8" s="16">
        <f>STDEVPA(U21:U52)</f>
        <v>15.827367297044558</v>
      </c>
      <c r="V8" s="380"/>
      <c r="W8" s="16">
        <f>STDEVPA(W21:W52)</f>
        <v>18.287245099613372</v>
      </c>
      <c r="X8" s="380"/>
    </row>
    <row r="9" spans="1:24" s="13" customFormat="1">
      <c r="A9" s="400"/>
      <c r="B9" s="162" t="s">
        <v>21</v>
      </c>
      <c r="C9" s="225"/>
      <c r="D9" s="149">
        <f>COUNTIF(E21:E52,"1")</f>
        <v>16</v>
      </c>
      <c r="E9" s="17">
        <f>D9/D13*100</f>
        <v>55.172413793103445</v>
      </c>
      <c r="F9" s="225"/>
      <c r="G9" s="149">
        <f>COUNTIF(H21:H52,"1")</f>
        <v>21</v>
      </c>
      <c r="H9" s="17">
        <f>G9/G13*100</f>
        <v>70</v>
      </c>
      <c r="I9" s="149">
        <f>COUNTIF(J21:J52,"1")</f>
        <v>19</v>
      </c>
      <c r="J9" s="17">
        <f>I9/I13*100</f>
        <v>63.333333333333329</v>
      </c>
      <c r="K9" s="225"/>
      <c r="L9" s="149">
        <f>COUNTIF(M21:M52,"1")</f>
        <v>20</v>
      </c>
      <c r="M9" s="17">
        <f>L9/L13*100</f>
        <v>66.666666666666657</v>
      </c>
      <c r="N9" s="393"/>
      <c r="O9" s="394"/>
      <c r="P9" s="149"/>
      <c r="Q9" s="149">
        <f>COUNTIF(R21:R52,"1")</f>
        <v>17</v>
      </c>
      <c r="R9" s="17">
        <f>Q9/Q13*100</f>
        <v>56.666666666666664</v>
      </c>
      <c r="S9" s="17">
        <f>COUNTIF(T21:T52,"1")</f>
        <v>18</v>
      </c>
      <c r="T9" s="17">
        <f>S9/S13*100</f>
        <v>60</v>
      </c>
      <c r="U9" s="149">
        <f>COUNTIF(V21:V52,"1")</f>
        <v>18</v>
      </c>
      <c r="V9" s="17">
        <f>U9/U13*100</f>
        <v>60</v>
      </c>
      <c r="W9" s="149">
        <f>COUNTIF(X21:X52,"1")</f>
        <v>13</v>
      </c>
      <c r="X9" s="17">
        <f>W9/W13*100</f>
        <v>43.333333333333336</v>
      </c>
    </row>
    <row r="10" spans="1:24" s="13" customFormat="1">
      <c r="A10" s="400"/>
      <c r="B10" s="163" t="s">
        <v>22</v>
      </c>
      <c r="C10" s="226"/>
      <c r="D10" s="150">
        <f>COUNTIF(E21:E52,"2")</f>
        <v>7</v>
      </c>
      <c r="E10" s="19">
        <f>D10/D13*100</f>
        <v>24.137931034482758</v>
      </c>
      <c r="F10" s="226"/>
      <c r="G10" s="150">
        <f>COUNTIF(H21:H52,"2")</f>
        <v>7</v>
      </c>
      <c r="H10" s="19">
        <f>G10/G13*100</f>
        <v>23.333333333333332</v>
      </c>
      <c r="I10" s="150">
        <f>COUNTIF(J21:J52,"2")</f>
        <v>9</v>
      </c>
      <c r="J10" s="19">
        <f>I10/I13*100</f>
        <v>30</v>
      </c>
      <c r="K10" s="226"/>
      <c r="L10" s="150">
        <f>COUNTIF(M21:M52,"2")</f>
        <v>9</v>
      </c>
      <c r="M10" s="19">
        <f>L10/L13*100</f>
        <v>30</v>
      </c>
      <c r="N10" s="395"/>
      <c r="O10" s="396"/>
      <c r="P10" s="150"/>
      <c r="Q10" s="150">
        <f>COUNTIF(R21:R52,"2")</f>
        <v>8</v>
      </c>
      <c r="R10" s="19">
        <f>Q10/Q13*100</f>
        <v>26.666666666666668</v>
      </c>
      <c r="S10" s="19">
        <f>COUNTIF(T21:T52,"2")</f>
        <v>8</v>
      </c>
      <c r="T10" s="19">
        <f>S10/S13*100</f>
        <v>26.666666666666668</v>
      </c>
      <c r="U10" s="150">
        <f>COUNTIF(V21:V52,"2")</f>
        <v>9</v>
      </c>
      <c r="V10" s="19">
        <f>U10/U13*100</f>
        <v>30</v>
      </c>
      <c r="W10" s="150">
        <f>COUNTIF(X21:X52,"2")</f>
        <v>11</v>
      </c>
      <c r="X10" s="19">
        <f>W10/W13*100</f>
        <v>36.666666666666664</v>
      </c>
    </row>
    <row r="11" spans="1:24" s="13" customFormat="1">
      <c r="A11" s="400"/>
      <c r="B11" s="163" t="s">
        <v>23</v>
      </c>
      <c r="C11" s="226"/>
      <c r="D11" s="150">
        <f>COUNTIF(E21:E52,"3")</f>
        <v>5</v>
      </c>
      <c r="E11" s="19">
        <f>D11/D13*100</f>
        <v>17.241379310344829</v>
      </c>
      <c r="F11" s="226"/>
      <c r="G11" s="150">
        <f>COUNTIF(H21:H52,"3")</f>
        <v>1</v>
      </c>
      <c r="H11" s="19">
        <f>G11/G13*100</f>
        <v>3.3333333333333335</v>
      </c>
      <c r="I11" s="150">
        <f>COUNTIF(J21:J52,"3")</f>
        <v>1</v>
      </c>
      <c r="J11" s="19">
        <f>I11/I13*100</f>
        <v>3.3333333333333335</v>
      </c>
      <c r="K11" s="226"/>
      <c r="L11" s="150">
        <f>COUNTIF(M21:M52,"3")</f>
        <v>0</v>
      </c>
      <c r="M11" s="19">
        <f>L11/L13*100</f>
        <v>0</v>
      </c>
      <c r="N11" s="395"/>
      <c r="O11" s="396"/>
      <c r="P11" s="150"/>
      <c r="Q11" s="150">
        <f>COUNTIF(R21:R52,"3")</f>
        <v>4</v>
      </c>
      <c r="R11" s="19">
        <f>Q11/Q13*100</f>
        <v>13.333333333333334</v>
      </c>
      <c r="S11" s="19">
        <f>COUNTIF(T21:T52,"3")</f>
        <v>3</v>
      </c>
      <c r="T11" s="19">
        <f>S11/S13*100</f>
        <v>10</v>
      </c>
      <c r="U11" s="150">
        <f>COUNTIF(V21:V52,"3")</f>
        <v>2</v>
      </c>
      <c r="V11" s="19">
        <f>U11/U13*100</f>
        <v>6.666666666666667</v>
      </c>
      <c r="W11" s="150">
        <f>COUNTIF(X21:X52,"3")</f>
        <v>3</v>
      </c>
      <c r="X11" s="19">
        <f>W11/W13*100</f>
        <v>10</v>
      </c>
    </row>
    <row r="12" spans="1:24" s="13" customFormat="1" ht="16.5" thickBot="1">
      <c r="A12" s="400"/>
      <c r="B12" s="165" t="s">
        <v>24</v>
      </c>
      <c r="C12" s="226"/>
      <c r="D12" s="151">
        <f>COUNTIF(E21:E52,"4")</f>
        <v>1</v>
      </c>
      <c r="E12" s="20">
        <f>D12/D13*100</f>
        <v>3.4482758620689653</v>
      </c>
      <c r="F12" s="226"/>
      <c r="G12" s="151">
        <f>COUNTIF(H21:H52,"4")</f>
        <v>1</v>
      </c>
      <c r="H12" s="20">
        <f>G12/G13*100</f>
        <v>3.3333333333333335</v>
      </c>
      <c r="I12" s="151">
        <f>COUNTIF(J21:J52,"4")</f>
        <v>1</v>
      </c>
      <c r="J12" s="20">
        <f>I12/I13*100</f>
        <v>3.3333333333333335</v>
      </c>
      <c r="K12" s="226"/>
      <c r="L12" s="151">
        <f>COUNTIF(M21:M52,"4")</f>
        <v>1</v>
      </c>
      <c r="M12" s="20">
        <f>L12/L13*100</f>
        <v>3.3333333333333335</v>
      </c>
      <c r="N12" s="395"/>
      <c r="O12" s="396"/>
      <c r="P12" s="151"/>
      <c r="Q12" s="151">
        <f>COUNTIF(R21:R52,"4")</f>
        <v>1</v>
      </c>
      <c r="R12" s="20">
        <f>Q12/Q13*100</f>
        <v>3.3333333333333335</v>
      </c>
      <c r="S12" s="20">
        <f>COUNTIF(T21:T52,"4")</f>
        <v>1</v>
      </c>
      <c r="T12" s="20">
        <f>S12/S13*100</f>
        <v>3.3333333333333335</v>
      </c>
      <c r="U12" s="151">
        <f>COUNTIF(V21:V52,"4")</f>
        <v>1</v>
      </c>
      <c r="V12" s="20">
        <f>U12/U13*100</f>
        <v>3.3333333333333335</v>
      </c>
      <c r="W12" s="151">
        <f>COUNTIF(X21:X52,"4")</f>
        <v>3</v>
      </c>
      <c r="X12" s="20">
        <f>W12/W13*100</f>
        <v>10</v>
      </c>
    </row>
    <row r="13" spans="1:24" s="13" customFormat="1" ht="16.5" thickBot="1">
      <c r="A13" s="400"/>
      <c r="B13" s="166" t="s">
        <v>14</v>
      </c>
      <c r="C13" s="226"/>
      <c r="D13" s="22">
        <f>SUM(D9:D12)</f>
        <v>29</v>
      </c>
      <c r="E13" s="22">
        <f>SUM(E9:E12)</f>
        <v>100</v>
      </c>
      <c r="F13" s="226"/>
      <c r="G13" s="22">
        <f>SUM(G9:G12)</f>
        <v>30</v>
      </c>
      <c r="H13" s="22">
        <f>SUM(H9:H12)</f>
        <v>99.999999999999986</v>
      </c>
      <c r="I13" s="22">
        <f>SUM(I9:I12)</f>
        <v>30</v>
      </c>
      <c r="J13" s="22">
        <f>SUM(J9:J12)</f>
        <v>99.999999999999986</v>
      </c>
      <c r="K13" s="226"/>
      <c r="L13" s="22">
        <f>SUM(L9:L12)</f>
        <v>30</v>
      </c>
      <c r="M13" s="22">
        <f>SUM(M9:M12)</f>
        <v>99.999999999999986</v>
      </c>
      <c r="N13" s="395"/>
      <c r="O13" s="396"/>
      <c r="P13" s="22"/>
      <c r="Q13" s="22">
        <f t="shared" ref="Q13:X13" si="0">SUM(Q9:Q12)</f>
        <v>30</v>
      </c>
      <c r="R13" s="22">
        <f t="shared" si="0"/>
        <v>99.999999999999986</v>
      </c>
      <c r="S13" s="22">
        <f t="shared" si="0"/>
        <v>30</v>
      </c>
      <c r="T13" s="22">
        <f t="shared" si="0"/>
        <v>100</v>
      </c>
      <c r="U13" s="22">
        <f t="shared" si="0"/>
        <v>30</v>
      </c>
      <c r="V13" s="22">
        <f t="shared" si="0"/>
        <v>100</v>
      </c>
      <c r="W13" s="22">
        <f t="shared" si="0"/>
        <v>30</v>
      </c>
      <c r="X13" s="22">
        <f t="shared" si="0"/>
        <v>100</v>
      </c>
    </row>
    <row r="14" spans="1:24" s="13" customFormat="1">
      <c r="A14" s="400"/>
      <c r="B14" s="162" t="s">
        <v>15</v>
      </c>
      <c r="C14" s="226"/>
      <c r="D14" s="152">
        <f>SUM(D9:D11)</f>
        <v>28</v>
      </c>
      <c r="E14" s="23">
        <f>D14/D13*100</f>
        <v>96.551724137931032</v>
      </c>
      <c r="F14" s="226"/>
      <c r="G14" s="152">
        <f>SUM(G9:G11)</f>
        <v>29</v>
      </c>
      <c r="H14" s="23">
        <f>G14/G13*100</f>
        <v>96.666666666666671</v>
      </c>
      <c r="I14" s="152">
        <f>SUM(I9:I11)</f>
        <v>29</v>
      </c>
      <c r="J14" s="23">
        <f>I14/I13*100</f>
        <v>96.666666666666671</v>
      </c>
      <c r="K14" s="226"/>
      <c r="L14" s="152">
        <f>SUM(L9:L11)</f>
        <v>29</v>
      </c>
      <c r="M14" s="23">
        <f>L14/L13*100</f>
        <v>96.666666666666671</v>
      </c>
      <c r="N14" s="395"/>
      <c r="O14" s="396"/>
      <c r="P14" s="152"/>
      <c r="Q14" s="152">
        <f>SUM(Q9:Q11)</f>
        <v>29</v>
      </c>
      <c r="R14" s="23">
        <f>Q14/Q13*100</f>
        <v>96.666666666666671</v>
      </c>
      <c r="S14" s="23">
        <f>SUM(S9:S11)</f>
        <v>29</v>
      </c>
      <c r="T14" s="23">
        <f>S14/S13*100</f>
        <v>96.666666666666671</v>
      </c>
      <c r="U14" s="152">
        <f>SUM(U9:U11)</f>
        <v>29</v>
      </c>
      <c r="V14" s="23">
        <f>U14/U13*100</f>
        <v>96.666666666666671</v>
      </c>
      <c r="W14" s="152">
        <f>SUM(W9:W11)</f>
        <v>27</v>
      </c>
      <c r="X14" s="23">
        <f>W14/W13*100</f>
        <v>90</v>
      </c>
    </row>
    <row r="15" spans="1:24" s="13" customFormat="1">
      <c r="A15" s="400"/>
      <c r="B15" s="167" t="s">
        <v>16</v>
      </c>
      <c r="C15" s="226"/>
      <c r="D15" s="153">
        <f>D9</f>
        <v>16</v>
      </c>
      <c r="E15" s="24">
        <f>D15/D13*100</f>
        <v>55.172413793103445</v>
      </c>
      <c r="F15" s="226"/>
      <c r="G15" s="153">
        <f>G9</f>
        <v>21</v>
      </c>
      <c r="H15" s="24">
        <f>G15/G13*100</f>
        <v>70</v>
      </c>
      <c r="I15" s="153">
        <f>I9</f>
        <v>19</v>
      </c>
      <c r="J15" s="24">
        <f>I15/I13*100</f>
        <v>63.333333333333329</v>
      </c>
      <c r="K15" s="226"/>
      <c r="L15" s="153">
        <f>L9</f>
        <v>20</v>
      </c>
      <c r="M15" s="24">
        <f>L15/L13*100</f>
        <v>66.666666666666657</v>
      </c>
      <c r="N15" s="395"/>
      <c r="O15" s="396"/>
      <c r="P15" s="153"/>
      <c r="Q15" s="153">
        <f>Q9</f>
        <v>17</v>
      </c>
      <c r="R15" s="24">
        <f>Q15/Q13*100</f>
        <v>56.666666666666664</v>
      </c>
      <c r="S15" s="24">
        <f>S9</f>
        <v>18</v>
      </c>
      <c r="T15" s="24">
        <f>S15/S13*100</f>
        <v>60</v>
      </c>
      <c r="U15" s="153">
        <f>U9</f>
        <v>18</v>
      </c>
      <c r="V15" s="24">
        <f>U15/U13*100</f>
        <v>60</v>
      </c>
      <c r="W15" s="153">
        <f>W9</f>
        <v>13</v>
      </c>
      <c r="X15" s="24">
        <f>W15/W13*100</f>
        <v>43.333333333333336</v>
      </c>
    </row>
    <row r="16" spans="1:24" s="13" customFormat="1" ht="16.5" thickBot="1">
      <c r="A16" s="400"/>
      <c r="B16" s="168" t="s">
        <v>17</v>
      </c>
      <c r="C16" s="227"/>
      <c r="D16" s="154">
        <f>D12</f>
        <v>1</v>
      </c>
      <c r="E16" s="26">
        <f>D16/D13*100</f>
        <v>3.4482758620689653</v>
      </c>
      <c r="F16" s="227"/>
      <c r="G16" s="154">
        <f>G12</f>
        <v>1</v>
      </c>
      <c r="H16" s="26">
        <f>G16/G13*100</f>
        <v>3.3333333333333335</v>
      </c>
      <c r="I16" s="154">
        <f>I12</f>
        <v>1</v>
      </c>
      <c r="J16" s="26">
        <f>I16/I13*100</f>
        <v>3.3333333333333335</v>
      </c>
      <c r="K16" s="227"/>
      <c r="L16" s="154">
        <f>L12</f>
        <v>1</v>
      </c>
      <c r="M16" s="26">
        <f>L16/L13*100</f>
        <v>3.3333333333333335</v>
      </c>
      <c r="N16" s="397"/>
      <c r="O16" s="398"/>
      <c r="P16" s="154"/>
      <c r="Q16" s="154">
        <f>Q12</f>
        <v>1</v>
      </c>
      <c r="R16" s="26">
        <f>Q16/Q13*100</f>
        <v>3.3333333333333335</v>
      </c>
      <c r="S16" s="26">
        <f>S12</f>
        <v>1</v>
      </c>
      <c r="T16" s="26">
        <f>S16/S13*100</f>
        <v>3.3333333333333335</v>
      </c>
      <c r="U16" s="154">
        <f>U12</f>
        <v>1</v>
      </c>
      <c r="V16" s="26">
        <f>U16/U13*100</f>
        <v>3.3333333333333335</v>
      </c>
      <c r="W16" s="154">
        <f>W12</f>
        <v>3</v>
      </c>
      <c r="X16" s="26">
        <f>W16/W13*100</f>
        <v>10</v>
      </c>
    </row>
    <row r="17" spans="1:26" s="13" customFormat="1">
      <c r="A17" s="400"/>
      <c r="B17" s="162" t="s">
        <v>18</v>
      </c>
      <c r="C17" s="229">
        <f>MAX(C21:C52)</f>
        <v>20</v>
      </c>
      <c r="D17" s="28"/>
      <c r="E17" s="28"/>
      <c r="F17" s="229">
        <f>MAX(F21:F52)</f>
        <v>20</v>
      </c>
      <c r="G17" s="28"/>
      <c r="H17" s="28"/>
      <c r="I17" s="28">
        <f>MAX(I21:I52)</f>
        <v>100</v>
      </c>
      <c r="J17" s="28"/>
      <c r="K17" s="71">
        <f>MAX(K21:K52)</f>
        <v>40</v>
      </c>
      <c r="L17" s="28"/>
      <c r="M17" s="28"/>
      <c r="N17" s="28">
        <f>MAX(N21:N52)</f>
        <v>10</v>
      </c>
      <c r="O17" s="28">
        <f>MAX(O21:O52)</f>
        <v>40</v>
      </c>
      <c r="P17" s="28">
        <f>MAX(P21:P52)</f>
        <v>50</v>
      </c>
      <c r="Q17" s="28">
        <f>MAX(Q21:Q52)</f>
        <v>100</v>
      </c>
      <c r="R17" s="28"/>
      <c r="S17" s="28">
        <f>MAX(S21:S52)</f>
        <v>99.285714285714292</v>
      </c>
      <c r="T17" s="28"/>
      <c r="U17" s="28">
        <f>MAX(U21:U52)</f>
        <v>99</v>
      </c>
      <c r="V17" s="28"/>
      <c r="W17" s="28">
        <f>MAX(W21:W52)</f>
        <v>99</v>
      </c>
      <c r="X17" s="28"/>
    </row>
    <row r="18" spans="1:26" s="13" customFormat="1" ht="16.5" thickBot="1">
      <c r="A18" s="401"/>
      <c r="B18" s="164" t="s">
        <v>19</v>
      </c>
      <c r="C18" s="292">
        <f>MIN(C21:C52)</f>
        <v>4</v>
      </c>
      <c r="D18" s="30"/>
      <c r="E18" s="30"/>
      <c r="F18" s="292">
        <f>MIN(F21:F52)</f>
        <v>4</v>
      </c>
      <c r="G18" s="30"/>
      <c r="H18" s="30"/>
      <c r="I18" s="30">
        <f>MIN(I21:I52)</f>
        <v>20</v>
      </c>
      <c r="J18" s="30"/>
      <c r="K18" s="293">
        <f>MIN(K21:K52)</f>
        <v>10</v>
      </c>
      <c r="L18" s="30"/>
      <c r="M18" s="30"/>
      <c r="N18" s="30">
        <f>MIN(N21:N52)</f>
        <v>2</v>
      </c>
      <c r="O18" s="30">
        <f>MIN(O21:O52)</f>
        <v>4</v>
      </c>
      <c r="P18" s="30">
        <f>MIN(P21:P52)</f>
        <v>6</v>
      </c>
      <c r="Q18" s="30">
        <f>MIN(Q21:Q52)</f>
        <v>12</v>
      </c>
      <c r="R18" s="30"/>
      <c r="S18" s="30">
        <f>MIN(S21:S52)</f>
        <v>15.714285714285714</v>
      </c>
      <c r="T18" s="30"/>
      <c r="U18" s="30">
        <f>MIN(U21:U52)</f>
        <v>17</v>
      </c>
      <c r="V18" s="30"/>
      <c r="W18" s="30">
        <f>MIN(W21:W52)</f>
        <v>10</v>
      </c>
      <c r="X18" s="30"/>
    </row>
    <row r="19" spans="1:26" s="13" customFormat="1" ht="16.5" thickBot="1">
      <c r="A19" s="280"/>
      <c r="B19" s="281"/>
      <c r="C19" s="228"/>
      <c r="D19" s="30"/>
      <c r="E19" s="96"/>
      <c r="F19" s="228"/>
      <c r="G19" s="30"/>
      <c r="H19" s="96"/>
      <c r="I19" s="282"/>
      <c r="J19" s="96"/>
      <c r="K19" s="228"/>
      <c r="L19" s="30"/>
      <c r="M19" s="30"/>
      <c r="N19" s="283"/>
      <c r="O19" s="284"/>
      <c r="P19" s="285"/>
      <c r="Q19" s="283"/>
      <c r="R19" s="284"/>
      <c r="S19" s="283"/>
      <c r="T19" s="286"/>
      <c r="U19" s="282"/>
      <c r="V19" s="96"/>
      <c r="W19" s="282"/>
      <c r="X19" s="96"/>
    </row>
    <row r="20" spans="1:26" ht="16.5" thickBot="1">
      <c r="A20" s="273" t="s">
        <v>1</v>
      </c>
      <c r="B20" s="279" t="s">
        <v>2</v>
      </c>
      <c r="C20" s="6" t="s">
        <v>45</v>
      </c>
      <c r="D20" s="6" t="s">
        <v>5</v>
      </c>
      <c r="E20" s="7" t="s">
        <v>8</v>
      </c>
      <c r="F20" s="6" t="s">
        <v>45</v>
      </c>
      <c r="G20" s="6" t="s">
        <v>5</v>
      </c>
      <c r="H20" s="7" t="s">
        <v>6</v>
      </c>
      <c r="I20" s="135" t="s">
        <v>7</v>
      </c>
      <c r="J20" s="136" t="s">
        <v>8</v>
      </c>
      <c r="K20" s="6" t="s">
        <v>45</v>
      </c>
      <c r="L20" s="6" t="s">
        <v>5</v>
      </c>
      <c r="M20" s="6" t="s">
        <v>8</v>
      </c>
      <c r="N20" s="219" t="s">
        <v>79</v>
      </c>
      <c r="O20" s="220" t="s">
        <v>80</v>
      </c>
      <c r="P20" s="221" t="s">
        <v>7</v>
      </c>
      <c r="Q20" s="222" t="s">
        <v>5</v>
      </c>
      <c r="R20" s="223" t="s">
        <v>8</v>
      </c>
      <c r="S20" s="141" t="s">
        <v>7</v>
      </c>
      <c r="T20" s="224" t="s">
        <v>8</v>
      </c>
      <c r="U20" s="135" t="s">
        <v>4</v>
      </c>
      <c r="V20" s="136" t="s">
        <v>8</v>
      </c>
      <c r="W20" s="200" t="s">
        <v>4</v>
      </c>
      <c r="X20" s="201" t="s">
        <v>8</v>
      </c>
      <c r="Y20" s="300" t="s">
        <v>33</v>
      </c>
    </row>
    <row r="21" spans="1:26">
      <c r="A21" s="301">
        <v>1</v>
      </c>
      <c r="B21" s="252" t="s">
        <v>321</v>
      </c>
      <c r="C21" s="302">
        <v>19</v>
      </c>
      <c r="D21" s="155">
        <f>C21/20*100</f>
        <v>95</v>
      </c>
      <c r="E21" s="156" t="str">
        <f>IF(D21&gt;84.99,"1",IF(D21&gt;69.99,"2",IF(D21&gt;49.99,"3",IF(D21&gt;0,"4"))))</f>
        <v>1</v>
      </c>
      <c r="F21" s="302">
        <v>20</v>
      </c>
      <c r="G21" s="303">
        <f>F21/20*100</f>
        <v>100</v>
      </c>
      <c r="H21" s="156" t="str">
        <f>IF(G21&gt;84.99,"1",IF(G21&gt;69.99,"2",IF(G21&gt;49.99,"3",IF(G21&gt;0,"4"))))</f>
        <v>1</v>
      </c>
      <c r="I21" s="304">
        <f>((C21/2)+F21)/30*100</f>
        <v>98.333333333333329</v>
      </c>
      <c r="J21" s="305" t="str">
        <f>IF(I21&gt;84.99,"1",IF(I21&gt;69.99,"2",IF(I21&gt;49.99,"3",IF(I21&gt;0,"4"))))</f>
        <v>1</v>
      </c>
      <c r="K21" s="303">
        <v>39</v>
      </c>
      <c r="L21" s="303">
        <f>K21/40*100</f>
        <v>97.5</v>
      </c>
      <c r="M21" s="306" t="str">
        <f>IF(L21&gt;84.99,"1",IF(L21&gt;69.99,"2",IF(L21&gt;49.99,"3",IF(L21&gt;0,"4"))))</f>
        <v>1</v>
      </c>
      <c r="N21" s="307">
        <v>10</v>
      </c>
      <c r="O21" s="308">
        <v>40</v>
      </c>
      <c r="P21" s="157">
        <f>N21+O21</f>
        <v>50</v>
      </c>
      <c r="Q21" s="309">
        <f>P21*2</f>
        <v>100</v>
      </c>
      <c r="R21" s="310" t="str">
        <f>IF(Q21&gt;84.99,"1",IF(Q21&gt;69.99,"2",IF(Q21&gt;49.99,"3",IF(Q21&gt;0,"4"))))</f>
        <v>1</v>
      </c>
      <c r="S21" s="314">
        <f>((K21/2)+P21)/70*100</f>
        <v>99.285714285714292</v>
      </c>
      <c r="T21" s="310" t="str">
        <f>IF(S21&gt;84.99,"1",IF(S21&gt;69.99,"2",IF(S21&gt;49.99,"3",IF(S21&gt;0,"4"))))</f>
        <v>1</v>
      </c>
      <c r="U21" s="304">
        <f>(I21*0.3)+(S21*0.7)</f>
        <v>99</v>
      </c>
      <c r="V21" s="305" t="str">
        <f>IF(U21&gt;84.99,"1",IF(U21&gt;69.99,"2",IF(U21&gt;49.99,"3",IF(U21&gt;0,"4"))))</f>
        <v>1</v>
      </c>
      <c r="W21" s="301">
        <v>99</v>
      </c>
      <c r="X21" s="305" t="str">
        <f>IF(W21&gt;84.99,"1",IF(W21&gt;69.99,"2",IF(W21&gt;49.99,"3",IF(W21&gt;0,"4"))))</f>
        <v>1</v>
      </c>
      <c r="Y21" s="312" t="s">
        <v>59</v>
      </c>
    </row>
    <row r="22" spans="1:26">
      <c r="A22" s="301">
        <v>2</v>
      </c>
      <c r="B22" s="252" t="s">
        <v>322</v>
      </c>
      <c r="C22" s="302">
        <v>19</v>
      </c>
      <c r="D22" s="155">
        <f t="shared" ref="D22:D50" si="1">C22/20*100</f>
        <v>95</v>
      </c>
      <c r="E22" s="156" t="str">
        <f t="shared" ref="E22:E50" si="2">IF(D22&gt;84.99,"1",IF(D22&gt;69.99,"2",IF(D22&gt;49.99,"3",IF(D22&gt;0,"4"))))</f>
        <v>1</v>
      </c>
      <c r="F22" s="302">
        <v>19</v>
      </c>
      <c r="G22" s="303">
        <f t="shared" ref="G22:G48" si="3">F22/20*100</f>
        <v>95</v>
      </c>
      <c r="H22" s="156" t="str">
        <f t="shared" ref="H22:H48" si="4">IF(G22&gt;84.99,"1",IF(G22&gt;69.99,"2",IF(G22&gt;49.99,"3",IF(G22&gt;0,"4"))))</f>
        <v>1</v>
      </c>
      <c r="I22" s="304">
        <f t="shared" ref="I22:I48" si="5">((C22/2)+F22)/30*100</f>
        <v>95</v>
      </c>
      <c r="J22" s="305" t="str">
        <f t="shared" ref="J22:J48" si="6">IF(I22&gt;84.99,"1",IF(I22&gt;69.99,"2",IF(I22&gt;49.99,"3",IF(I22&gt;0,"4"))))</f>
        <v>1</v>
      </c>
      <c r="K22" s="303">
        <v>37</v>
      </c>
      <c r="L22" s="303">
        <f t="shared" ref="L22:L48" si="7">K22/40*100</f>
        <v>92.5</v>
      </c>
      <c r="M22" s="306" t="str">
        <f t="shared" ref="M22:M48" si="8">IF(L22&gt;84.99,"1",IF(L22&gt;69.99,"2",IF(L22&gt;49.99,"3",IF(L22&gt;0,"4"))))</f>
        <v>1</v>
      </c>
      <c r="N22" s="307">
        <v>9</v>
      </c>
      <c r="O22" s="308">
        <v>30</v>
      </c>
      <c r="P22" s="157">
        <f t="shared" ref="P22:P48" si="9">N22+O22</f>
        <v>39</v>
      </c>
      <c r="Q22" s="309">
        <f t="shared" ref="Q22:Q48" si="10">P22*2</f>
        <v>78</v>
      </c>
      <c r="R22" s="310" t="str">
        <f t="shared" ref="R22:R48" si="11">IF(Q22&gt;84.99,"1",IF(Q22&gt;69.99,"2",IF(Q22&gt;49.99,"3",IF(Q22&gt;0,"4"))))</f>
        <v>2</v>
      </c>
      <c r="S22" s="314">
        <f t="shared" ref="S22:S48" si="12">((K22/2)+P22)/70*100</f>
        <v>82.142857142857139</v>
      </c>
      <c r="T22" s="310" t="str">
        <f t="shared" ref="T22:T48" si="13">IF(S22&gt;84.99,"1",IF(S22&gt;69.99,"2",IF(S22&gt;49.99,"3",IF(S22&gt;0,"4"))))</f>
        <v>2</v>
      </c>
      <c r="U22" s="304">
        <f t="shared" ref="U22:U48" si="14">(I22*0.3)+(S22*0.7)</f>
        <v>86</v>
      </c>
      <c r="V22" s="305" t="str">
        <f t="shared" ref="V22:V48" si="15">IF(U22&gt;84.99,"1",IF(U22&gt;69.99,"2",IF(U22&gt;49.99,"3",IF(U22&gt;0,"4"))))</f>
        <v>1</v>
      </c>
      <c r="W22" s="301">
        <v>70</v>
      </c>
      <c r="X22" s="305" t="str">
        <f t="shared" ref="X22:X50" si="16">IF(W22&gt;84.99,"1",IF(W22&gt;69.99,"2",IF(W22&gt;49.99,"3",IF(W22&gt;0,"4"))))</f>
        <v>2</v>
      </c>
      <c r="Y22" s="312" t="s">
        <v>59</v>
      </c>
    </row>
    <row r="23" spans="1:26">
      <c r="A23" s="301">
        <v>3</v>
      </c>
      <c r="B23" s="252" t="s">
        <v>323</v>
      </c>
      <c r="C23" s="302">
        <v>20</v>
      </c>
      <c r="D23" s="155">
        <f t="shared" si="1"/>
        <v>100</v>
      </c>
      <c r="E23" s="156" t="str">
        <f t="shared" si="2"/>
        <v>1</v>
      </c>
      <c r="F23" s="302">
        <v>19</v>
      </c>
      <c r="G23" s="303">
        <f t="shared" si="3"/>
        <v>95</v>
      </c>
      <c r="H23" s="156" t="str">
        <f t="shared" si="4"/>
        <v>1</v>
      </c>
      <c r="I23" s="304">
        <f t="shared" si="5"/>
        <v>96.666666666666671</v>
      </c>
      <c r="J23" s="305" t="str">
        <f t="shared" si="6"/>
        <v>1</v>
      </c>
      <c r="K23" s="303">
        <v>39</v>
      </c>
      <c r="L23" s="303">
        <f t="shared" si="7"/>
        <v>97.5</v>
      </c>
      <c r="M23" s="306" t="str">
        <f t="shared" si="8"/>
        <v>1</v>
      </c>
      <c r="N23" s="307">
        <v>10</v>
      </c>
      <c r="O23" s="308">
        <v>35</v>
      </c>
      <c r="P23" s="157">
        <f t="shared" si="9"/>
        <v>45</v>
      </c>
      <c r="Q23" s="309">
        <f t="shared" si="10"/>
        <v>90</v>
      </c>
      <c r="R23" s="310" t="str">
        <f t="shared" si="11"/>
        <v>1</v>
      </c>
      <c r="S23" s="314">
        <f t="shared" si="12"/>
        <v>92.142857142857139</v>
      </c>
      <c r="T23" s="310" t="str">
        <f t="shared" si="13"/>
        <v>1</v>
      </c>
      <c r="U23" s="304">
        <f t="shared" si="14"/>
        <v>93.5</v>
      </c>
      <c r="V23" s="305" t="str">
        <f t="shared" si="15"/>
        <v>1</v>
      </c>
      <c r="W23" s="301">
        <v>92</v>
      </c>
      <c r="X23" s="305" t="str">
        <f t="shared" si="16"/>
        <v>1</v>
      </c>
      <c r="Y23" s="312" t="s">
        <v>59</v>
      </c>
    </row>
    <row r="24" spans="1:26" s="270" customFormat="1">
      <c r="A24" s="301">
        <v>4</v>
      </c>
      <c r="B24" s="252" t="s">
        <v>324</v>
      </c>
      <c r="C24" s="302">
        <v>20</v>
      </c>
      <c r="D24" s="155">
        <f t="shared" si="1"/>
        <v>100</v>
      </c>
      <c r="E24" s="156" t="str">
        <f t="shared" si="2"/>
        <v>1</v>
      </c>
      <c r="F24" s="302">
        <v>20</v>
      </c>
      <c r="G24" s="303">
        <f t="shared" si="3"/>
        <v>100</v>
      </c>
      <c r="H24" s="156" t="str">
        <f t="shared" si="4"/>
        <v>1</v>
      </c>
      <c r="I24" s="304">
        <f t="shared" si="5"/>
        <v>100</v>
      </c>
      <c r="J24" s="305" t="str">
        <f t="shared" si="6"/>
        <v>1</v>
      </c>
      <c r="K24" s="303">
        <v>38</v>
      </c>
      <c r="L24" s="303">
        <f t="shared" si="7"/>
        <v>95</v>
      </c>
      <c r="M24" s="306" t="str">
        <f t="shared" si="8"/>
        <v>1</v>
      </c>
      <c r="N24" s="307">
        <v>10</v>
      </c>
      <c r="O24" s="308">
        <v>40</v>
      </c>
      <c r="P24" s="157">
        <f t="shared" si="9"/>
        <v>50</v>
      </c>
      <c r="Q24" s="309">
        <f t="shared" si="10"/>
        <v>100</v>
      </c>
      <c r="R24" s="310" t="str">
        <f t="shared" si="11"/>
        <v>1</v>
      </c>
      <c r="S24" s="314">
        <f t="shared" si="12"/>
        <v>98.571428571428584</v>
      </c>
      <c r="T24" s="310" t="str">
        <f t="shared" si="13"/>
        <v>1</v>
      </c>
      <c r="U24" s="304">
        <f t="shared" si="14"/>
        <v>99</v>
      </c>
      <c r="V24" s="305" t="str">
        <f t="shared" si="15"/>
        <v>1</v>
      </c>
      <c r="W24" s="301">
        <v>98</v>
      </c>
      <c r="X24" s="305" t="str">
        <f t="shared" si="16"/>
        <v>1</v>
      </c>
      <c r="Y24" s="312" t="s">
        <v>59</v>
      </c>
    </row>
    <row r="25" spans="1:26">
      <c r="A25" s="301">
        <v>5</v>
      </c>
      <c r="B25" s="252" t="s">
        <v>325</v>
      </c>
      <c r="C25" s="302">
        <v>19</v>
      </c>
      <c r="D25" s="155">
        <f t="shared" si="1"/>
        <v>95</v>
      </c>
      <c r="E25" s="156" t="str">
        <f t="shared" si="2"/>
        <v>1</v>
      </c>
      <c r="F25" s="302">
        <v>20</v>
      </c>
      <c r="G25" s="303">
        <f t="shared" si="3"/>
        <v>100</v>
      </c>
      <c r="H25" s="156" t="str">
        <f t="shared" si="4"/>
        <v>1</v>
      </c>
      <c r="I25" s="304">
        <f t="shared" si="5"/>
        <v>98.333333333333329</v>
      </c>
      <c r="J25" s="305" t="str">
        <f t="shared" si="6"/>
        <v>1</v>
      </c>
      <c r="K25" s="303">
        <v>40</v>
      </c>
      <c r="L25" s="303">
        <f t="shared" si="7"/>
        <v>100</v>
      </c>
      <c r="M25" s="306" t="str">
        <f t="shared" si="8"/>
        <v>1</v>
      </c>
      <c r="N25" s="307">
        <v>9</v>
      </c>
      <c r="O25" s="308">
        <v>38</v>
      </c>
      <c r="P25" s="157">
        <f t="shared" si="9"/>
        <v>47</v>
      </c>
      <c r="Q25" s="309">
        <f t="shared" si="10"/>
        <v>94</v>
      </c>
      <c r="R25" s="310" t="str">
        <f t="shared" si="11"/>
        <v>1</v>
      </c>
      <c r="S25" s="314">
        <f t="shared" si="12"/>
        <v>95.714285714285722</v>
      </c>
      <c r="T25" s="310" t="str">
        <f t="shared" si="13"/>
        <v>1</v>
      </c>
      <c r="U25" s="304">
        <f t="shared" si="14"/>
        <v>96.5</v>
      </c>
      <c r="V25" s="305" t="str">
        <f t="shared" si="15"/>
        <v>1</v>
      </c>
      <c r="W25" s="301">
        <v>88</v>
      </c>
      <c r="X25" s="305" t="str">
        <f t="shared" si="16"/>
        <v>1</v>
      </c>
      <c r="Y25" s="312" t="s">
        <v>59</v>
      </c>
    </row>
    <row r="26" spans="1:26">
      <c r="A26" s="301">
        <v>6</v>
      </c>
      <c r="B26" s="252" t="s">
        <v>326</v>
      </c>
      <c r="C26" s="302">
        <v>19</v>
      </c>
      <c r="D26" s="155">
        <f t="shared" si="1"/>
        <v>95</v>
      </c>
      <c r="E26" s="156" t="str">
        <f t="shared" si="2"/>
        <v>1</v>
      </c>
      <c r="F26" s="302">
        <v>20</v>
      </c>
      <c r="G26" s="303">
        <f t="shared" si="3"/>
        <v>100</v>
      </c>
      <c r="H26" s="156" t="str">
        <f t="shared" si="4"/>
        <v>1</v>
      </c>
      <c r="I26" s="304">
        <f t="shared" si="5"/>
        <v>98.333333333333329</v>
      </c>
      <c r="J26" s="305" t="str">
        <f t="shared" si="6"/>
        <v>1</v>
      </c>
      <c r="K26" s="303">
        <v>40</v>
      </c>
      <c r="L26" s="303">
        <f t="shared" si="7"/>
        <v>100</v>
      </c>
      <c r="M26" s="306" t="str">
        <f t="shared" si="8"/>
        <v>1</v>
      </c>
      <c r="N26" s="307">
        <v>9</v>
      </c>
      <c r="O26" s="308">
        <v>39</v>
      </c>
      <c r="P26" s="157">
        <f t="shared" si="9"/>
        <v>48</v>
      </c>
      <c r="Q26" s="309">
        <f t="shared" si="10"/>
        <v>96</v>
      </c>
      <c r="R26" s="310" t="str">
        <f t="shared" si="11"/>
        <v>1</v>
      </c>
      <c r="S26" s="314">
        <f t="shared" si="12"/>
        <v>97.142857142857139</v>
      </c>
      <c r="T26" s="310" t="str">
        <f t="shared" si="13"/>
        <v>1</v>
      </c>
      <c r="U26" s="304">
        <f t="shared" si="14"/>
        <v>97.499999999999986</v>
      </c>
      <c r="V26" s="305" t="str">
        <f t="shared" si="15"/>
        <v>1</v>
      </c>
      <c r="W26" s="301">
        <v>98</v>
      </c>
      <c r="X26" s="305" t="str">
        <f t="shared" si="16"/>
        <v>1</v>
      </c>
      <c r="Y26" s="312" t="s">
        <v>59</v>
      </c>
    </row>
    <row r="27" spans="1:26">
      <c r="A27" s="301">
        <v>7</v>
      </c>
      <c r="B27" s="252" t="s">
        <v>327</v>
      </c>
      <c r="C27" s="302">
        <v>15</v>
      </c>
      <c r="D27" s="155">
        <f t="shared" si="1"/>
        <v>75</v>
      </c>
      <c r="E27" s="156" t="str">
        <f t="shared" si="2"/>
        <v>2</v>
      </c>
      <c r="F27" s="302">
        <v>19</v>
      </c>
      <c r="G27" s="303">
        <f t="shared" si="3"/>
        <v>95</v>
      </c>
      <c r="H27" s="156" t="str">
        <f t="shared" si="4"/>
        <v>1</v>
      </c>
      <c r="I27" s="304">
        <f t="shared" si="5"/>
        <v>88.333333333333329</v>
      </c>
      <c r="J27" s="305" t="str">
        <f t="shared" si="6"/>
        <v>1</v>
      </c>
      <c r="K27" s="303">
        <v>33</v>
      </c>
      <c r="L27" s="303">
        <f t="shared" si="7"/>
        <v>82.5</v>
      </c>
      <c r="M27" s="306" t="str">
        <f t="shared" si="8"/>
        <v>2</v>
      </c>
      <c r="N27" s="307">
        <v>7</v>
      </c>
      <c r="O27" s="308">
        <v>33</v>
      </c>
      <c r="P27" s="157">
        <f t="shared" si="9"/>
        <v>40</v>
      </c>
      <c r="Q27" s="309">
        <f t="shared" si="10"/>
        <v>80</v>
      </c>
      <c r="R27" s="310" t="str">
        <f t="shared" si="11"/>
        <v>2</v>
      </c>
      <c r="S27" s="314">
        <f t="shared" si="12"/>
        <v>80.714285714285722</v>
      </c>
      <c r="T27" s="310" t="str">
        <f t="shared" si="13"/>
        <v>2</v>
      </c>
      <c r="U27" s="304">
        <f t="shared" si="14"/>
        <v>83</v>
      </c>
      <c r="V27" s="305" t="str">
        <f t="shared" si="15"/>
        <v>2</v>
      </c>
      <c r="W27" s="301">
        <v>79</v>
      </c>
      <c r="X27" s="305" t="str">
        <f t="shared" si="16"/>
        <v>2</v>
      </c>
      <c r="Y27" s="312" t="s">
        <v>59</v>
      </c>
    </row>
    <row r="28" spans="1:26">
      <c r="A28" s="301">
        <v>8</v>
      </c>
      <c r="B28" s="252" t="s">
        <v>328</v>
      </c>
      <c r="C28" s="302">
        <v>18</v>
      </c>
      <c r="D28" s="155">
        <f t="shared" ref="D28" si="17">C28/20*100</f>
        <v>90</v>
      </c>
      <c r="E28" s="156" t="str">
        <f t="shared" ref="E28" si="18">IF(D28&gt;84.99,"1",IF(D28&gt;69.99,"2",IF(D28&gt;49.99,"3",IF(D28&gt;0,"4"))))</f>
        <v>1</v>
      </c>
      <c r="F28" s="302">
        <v>18</v>
      </c>
      <c r="G28" s="303">
        <f t="shared" ref="G28" si="19">F28/20*100</f>
        <v>90</v>
      </c>
      <c r="H28" s="156" t="str">
        <f t="shared" ref="H28" si="20">IF(G28&gt;84.99,"1",IF(G28&gt;69.99,"2",IF(G28&gt;49.99,"3",IF(G28&gt;0,"4"))))</f>
        <v>1</v>
      </c>
      <c r="I28" s="304">
        <f t="shared" ref="I28" si="21">((C28/2)+F28)/30*100</f>
        <v>90</v>
      </c>
      <c r="J28" s="305" t="str">
        <f t="shared" ref="J28" si="22">IF(I28&gt;84.99,"1",IF(I28&gt;69.99,"2",IF(I28&gt;49.99,"3",IF(I28&gt;0,"4"))))</f>
        <v>1</v>
      </c>
      <c r="K28" s="303">
        <v>36</v>
      </c>
      <c r="L28" s="303">
        <f t="shared" ref="L28" si="23">K28/40*100</f>
        <v>90</v>
      </c>
      <c r="M28" s="306" t="str">
        <f t="shared" ref="M28" si="24">IF(L28&gt;84.99,"1",IF(L28&gt;69.99,"2",IF(L28&gt;49.99,"3",IF(L28&gt;0,"4"))))</f>
        <v>1</v>
      </c>
      <c r="N28" s="307">
        <v>8</v>
      </c>
      <c r="O28" s="308">
        <v>36</v>
      </c>
      <c r="P28" s="157">
        <f t="shared" ref="P28" si="25">N28+O28</f>
        <v>44</v>
      </c>
      <c r="Q28" s="309">
        <f t="shared" ref="Q28" si="26">P28*2</f>
        <v>88</v>
      </c>
      <c r="R28" s="310" t="str">
        <f t="shared" ref="R28" si="27">IF(Q28&gt;84.99,"1",IF(Q28&gt;69.99,"2",IF(Q28&gt;49.99,"3",IF(Q28&gt;0,"4"))))</f>
        <v>1</v>
      </c>
      <c r="S28" s="314">
        <f t="shared" ref="S28" si="28">((K28/2)+P28)/70*100</f>
        <v>88.571428571428569</v>
      </c>
      <c r="T28" s="310" t="str">
        <f t="shared" ref="T28" si="29">IF(S28&gt;84.99,"1",IF(S28&gt;69.99,"2",IF(S28&gt;49.99,"3",IF(S28&gt;0,"4"))))</f>
        <v>1</v>
      </c>
      <c r="U28" s="304">
        <f t="shared" ref="U28" si="30">(I28*0.3)+(S28*0.7)</f>
        <v>89</v>
      </c>
      <c r="V28" s="305" t="str">
        <f t="shared" ref="V28" si="31">IF(U28&gt;84.99,"1",IF(U28&gt;69.99,"2",IF(U28&gt;49.99,"3",IF(U28&gt;0,"4"))))</f>
        <v>1</v>
      </c>
      <c r="W28" s="301">
        <v>80</v>
      </c>
      <c r="X28" s="305" t="str">
        <f t="shared" ref="X28" si="32">IF(W28&gt;84.99,"1",IF(W28&gt;69.99,"2",IF(W28&gt;49.99,"3",IF(W28&gt;0,"4"))))</f>
        <v>2</v>
      </c>
      <c r="Y28" s="312" t="s">
        <v>59</v>
      </c>
      <c r="Z28" s="13"/>
    </row>
    <row r="29" spans="1:26">
      <c r="A29" s="301">
        <v>9</v>
      </c>
      <c r="B29" s="252" t="s">
        <v>329</v>
      </c>
      <c r="C29" s="302">
        <v>19</v>
      </c>
      <c r="D29" s="155">
        <f t="shared" si="1"/>
        <v>95</v>
      </c>
      <c r="E29" s="156" t="str">
        <f t="shared" si="2"/>
        <v>1</v>
      </c>
      <c r="F29" s="302">
        <v>19</v>
      </c>
      <c r="G29" s="303">
        <f t="shared" si="3"/>
        <v>95</v>
      </c>
      <c r="H29" s="156" t="str">
        <f t="shared" si="4"/>
        <v>1</v>
      </c>
      <c r="I29" s="304">
        <f t="shared" si="5"/>
        <v>95</v>
      </c>
      <c r="J29" s="305" t="str">
        <f t="shared" si="6"/>
        <v>1</v>
      </c>
      <c r="K29" s="303">
        <v>40</v>
      </c>
      <c r="L29" s="303">
        <f t="shared" si="7"/>
        <v>100</v>
      </c>
      <c r="M29" s="306" t="str">
        <f t="shared" si="8"/>
        <v>1</v>
      </c>
      <c r="N29" s="307">
        <v>10</v>
      </c>
      <c r="O29" s="308">
        <v>37</v>
      </c>
      <c r="P29" s="157">
        <f t="shared" si="9"/>
        <v>47</v>
      </c>
      <c r="Q29" s="309">
        <f t="shared" si="10"/>
        <v>94</v>
      </c>
      <c r="R29" s="310" t="str">
        <f t="shared" si="11"/>
        <v>1</v>
      </c>
      <c r="S29" s="314">
        <f t="shared" si="12"/>
        <v>95.714285714285722</v>
      </c>
      <c r="T29" s="310" t="str">
        <f t="shared" si="13"/>
        <v>1</v>
      </c>
      <c r="U29" s="304">
        <f t="shared" si="14"/>
        <v>95.5</v>
      </c>
      <c r="V29" s="305" t="str">
        <f t="shared" si="15"/>
        <v>1</v>
      </c>
      <c r="W29" s="301">
        <v>98</v>
      </c>
      <c r="X29" s="305" t="str">
        <f t="shared" si="16"/>
        <v>1</v>
      </c>
      <c r="Y29" s="312" t="s">
        <v>59</v>
      </c>
      <c r="Z29" s="13"/>
    </row>
    <row r="30" spans="1:26">
      <c r="A30" s="301">
        <v>10</v>
      </c>
      <c r="B30" s="252" t="s">
        <v>330</v>
      </c>
      <c r="C30" s="302">
        <v>13</v>
      </c>
      <c r="D30" s="155">
        <f t="shared" si="1"/>
        <v>65</v>
      </c>
      <c r="E30" s="156" t="str">
        <f t="shared" si="2"/>
        <v>3</v>
      </c>
      <c r="F30" s="302">
        <v>15</v>
      </c>
      <c r="G30" s="303">
        <f t="shared" si="3"/>
        <v>75</v>
      </c>
      <c r="H30" s="156" t="str">
        <f t="shared" si="4"/>
        <v>2</v>
      </c>
      <c r="I30" s="304">
        <f t="shared" si="5"/>
        <v>71.666666666666671</v>
      </c>
      <c r="J30" s="305" t="str">
        <f t="shared" si="6"/>
        <v>2</v>
      </c>
      <c r="K30" s="303">
        <v>34</v>
      </c>
      <c r="L30" s="303">
        <f t="shared" si="7"/>
        <v>85</v>
      </c>
      <c r="M30" s="306" t="str">
        <f t="shared" si="8"/>
        <v>1</v>
      </c>
      <c r="N30" s="307">
        <v>6</v>
      </c>
      <c r="O30" s="308">
        <v>26</v>
      </c>
      <c r="P30" s="157">
        <f t="shared" si="9"/>
        <v>32</v>
      </c>
      <c r="Q30" s="309">
        <f t="shared" si="10"/>
        <v>64</v>
      </c>
      <c r="R30" s="310" t="str">
        <f t="shared" si="11"/>
        <v>3</v>
      </c>
      <c r="S30" s="314">
        <f t="shared" si="12"/>
        <v>70</v>
      </c>
      <c r="T30" s="310" t="str">
        <f t="shared" si="13"/>
        <v>2</v>
      </c>
      <c r="U30" s="304">
        <f t="shared" si="14"/>
        <v>70.5</v>
      </c>
      <c r="V30" s="305" t="str">
        <f t="shared" si="15"/>
        <v>2</v>
      </c>
      <c r="W30" s="301">
        <v>56</v>
      </c>
      <c r="X30" s="305" t="str">
        <f t="shared" si="16"/>
        <v>3</v>
      </c>
      <c r="Y30" s="312" t="s">
        <v>60</v>
      </c>
      <c r="Z30" s="13"/>
    </row>
    <row r="31" spans="1:26">
      <c r="A31" s="301">
        <v>11</v>
      </c>
      <c r="B31" s="252" t="s">
        <v>331</v>
      </c>
      <c r="C31" s="302">
        <v>13</v>
      </c>
      <c r="D31" s="155">
        <f t="shared" si="1"/>
        <v>65</v>
      </c>
      <c r="E31" s="156" t="str">
        <f t="shared" si="2"/>
        <v>3</v>
      </c>
      <c r="F31" s="302">
        <v>20</v>
      </c>
      <c r="G31" s="303">
        <f t="shared" si="3"/>
        <v>100</v>
      </c>
      <c r="H31" s="156" t="str">
        <f t="shared" si="4"/>
        <v>1</v>
      </c>
      <c r="I31" s="304">
        <f t="shared" si="5"/>
        <v>88.333333333333329</v>
      </c>
      <c r="J31" s="305" t="str">
        <f t="shared" si="6"/>
        <v>1</v>
      </c>
      <c r="K31" s="303">
        <v>38</v>
      </c>
      <c r="L31" s="303">
        <f t="shared" si="7"/>
        <v>95</v>
      </c>
      <c r="M31" s="306" t="str">
        <f t="shared" si="8"/>
        <v>1</v>
      </c>
      <c r="N31" s="307">
        <v>10</v>
      </c>
      <c r="O31" s="308">
        <v>37</v>
      </c>
      <c r="P31" s="157">
        <f t="shared" si="9"/>
        <v>47</v>
      </c>
      <c r="Q31" s="309">
        <f t="shared" si="10"/>
        <v>94</v>
      </c>
      <c r="R31" s="310" t="str">
        <f t="shared" si="11"/>
        <v>1</v>
      </c>
      <c r="S31" s="314">
        <f t="shared" si="12"/>
        <v>94.285714285714278</v>
      </c>
      <c r="T31" s="310" t="str">
        <f t="shared" si="13"/>
        <v>1</v>
      </c>
      <c r="U31" s="304">
        <f t="shared" si="14"/>
        <v>92.499999999999986</v>
      </c>
      <c r="V31" s="305" t="str">
        <f t="shared" si="15"/>
        <v>1</v>
      </c>
      <c r="W31" s="301">
        <v>89</v>
      </c>
      <c r="X31" s="305" t="str">
        <f t="shared" si="16"/>
        <v>1</v>
      </c>
      <c r="Y31" s="312" t="s">
        <v>59</v>
      </c>
      <c r="Z31" s="13"/>
    </row>
    <row r="32" spans="1:26">
      <c r="A32" s="301">
        <v>12</v>
      </c>
      <c r="B32" s="252" t="s">
        <v>332</v>
      </c>
      <c r="C32" s="302">
        <v>20</v>
      </c>
      <c r="D32" s="155">
        <f t="shared" si="1"/>
        <v>100</v>
      </c>
      <c r="E32" s="156" t="str">
        <f t="shared" si="2"/>
        <v>1</v>
      </c>
      <c r="F32" s="302">
        <v>19</v>
      </c>
      <c r="G32" s="303">
        <f t="shared" si="3"/>
        <v>95</v>
      </c>
      <c r="H32" s="156" t="str">
        <f t="shared" si="4"/>
        <v>1</v>
      </c>
      <c r="I32" s="304">
        <f t="shared" si="5"/>
        <v>96.666666666666671</v>
      </c>
      <c r="J32" s="305" t="str">
        <f t="shared" si="6"/>
        <v>1</v>
      </c>
      <c r="K32" s="303">
        <v>33</v>
      </c>
      <c r="L32" s="303">
        <f t="shared" si="7"/>
        <v>82.5</v>
      </c>
      <c r="M32" s="306" t="str">
        <f t="shared" si="8"/>
        <v>2</v>
      </c>
      <c r="N32" s="307">
        <v>9</v>
      </c>
      <c r="O32" s="308">
        <v>29</v>
      </c>
      <c r="P32" s="157">
        <f t="shared" si="9"/>
        <v>38</v>
      </c>
      <c r="Q32" s="309">
        <f t="shared" si="10"/>
        <v>76</v>
      </c>
      <c r="R32" s="310" t="str">
        <f t="shared" si="11"/>
        <v>2</v>
      </c>
      <c r="S32" s="314">
        <f t="shared" si="12"/>
        <v>77.857142857142861</v>
      </c>
      <c r="T32" s="310" t="str">
        <f t="shared" si="13"/>
        <v>2</v>
      </c>
      <c r="U32" s="304">
        <f t="shared" si="14"/>
        <v>83.5</v>
      </c>
      <c r="V32" s="305" t="str">
        <f t="shared" si="15"/>
        <v>2</v>
      </c>
      <c r="W32" s="301">
        <v>76</v>
      </c>
      <c r="X32" s="305" t="str">
        <f t="shared" si="16"/>
        <v>2</v>
      </c>
      <c r="Y32" s="312" t="s">
        <v>59</v>
      </c>
      <c r="Z32" s="13"/>
    </row>
    <row r="33" spans="1:26">
      <c r="A33" s="301">
        <v>13</v>
      </c>
      <c r="B33" s="252" t="s">
        <v>333</v>
      </c>
      <c r="C33" s="302">
        <v>4</v>
      </c>
      <c r="D33" s="155">
        <f t="shared" si="1"/>
        <v>20</v>
      </c>
      <c r="E33" s="156" t="str">
        <f t="shared" si="2"/>
        <v>4</v>
      </c>
      <c r="F33" s="302">
        <v>4</v>
      </c>
      <c r="G33" s="303">
        <f t="shared" si="3"/>
        <v>20</v>
      </c>
      <c r="H33" s="156" t="str">
        <f t="shared" si="4"/>
        <v>4</v>
      </c>
      <c r="I33" s="304">
        <f t="shared" si="5"/>
        <v>20</v>
      </c>
      <c r="J33" s="305" t="str">
        <f t="shared" si="6"/>
        <v>4</v>
      </c>
      <c r="K33" s="303">
        <v>10</v>
      </c>
      <c r="L33" s="303">
        <f t="shared" si="7"/>
        <v>25</v>
      </c>
      <c r="M33" s="306" t="str">
        <f t="shared" si="8"/>
        <v>4</v>
      </c>
      <c r="N33" s="307">
        <v>2</v>
      </c>
      <c r="O33" s="308">
        <v>4</v>
      </c>
      <c r="P33" s="157">
        <f t="shared" si="9"/>
        <v>6</v>
      </c>
      <c r="Q33" s="309">
        <f t="shared" si="10"/>
        <v>12</v>
      </c>
      <c r="R33" s="310" t="str">
        <f t="shared" si="11"/>
        <v>4</v>
      </c>
      <c r="S33" s="314">
        <f t="shared" si="12"/>
        <v>15.714285714285714</v>
      </c>
      <c r="T33" s="310" t="str">
        <f t="shared" si="13"/>
        <v>4</v>
      </c>
      <c r="U33" s="304">
        <f t="shared" si="14"/>
        <v>17</v>
      </c>
      <c r="V33" s="305" t="str">
        <f t="shared" si="15"/>
        <v>4</v>
      </c>
      <c r="W33" s="301">
        <v>10</v>
      </c>
      <c r="X33" s="305" t="str">
        <f t="shared" si="16"/>
        <v>4</v>
      </c>
      <c r="Y33" s="312" t="s">
        <v>60</v>
      </c>
      <c r="Z33" s="13"/>
    </row>
    <row r="34" spans="1:26">
      <c r="A34" s="301">
        <v>14</v>
      </c>
      <c r="B34" s="252" t="s">
        <v>334</v>
      </c>
      <c r="C34" s="302">
        <v>20</v>
      </c>
      <c r="D34" s="155">
        <f t="shared" si="1"/>
        <v>100</v>
      </c>
      <c r="E34" s="156" t="str">
        <f t="shared" si="2"/>
        <v>1</v>
      </c>
      <c r="F34" s="302">
        <v>17</v>
      </c>
      <c r="G34" s="303">
        <f t="shared" si="3"/>
        <v>85</v>
      </c>
      <c r="H34" s="156" t="str">
        <f t="shared" si="4"/>
        <v>1</v>
      </c>
      <c r="I34" s="304">
        <f t="shared" si="5"/>
        <v>90</v>
      </c>
      <c r="J34" s="305" t="str">
        <f t="shared" si="6"/>
        <v>1</v>
      </c>
      <c r="K34" s="303">
        <v>38</v>
      </c>
      <c r="L34" s="303">
        <f t="shared" si="7"/>
        <v>95</v>
      </c>
      <c r="M34" s="306" t="str">
        <f t="shared" si="8"/>
        <v>1</v>
      </c>
      <c r="N34" s="307">
        <v>9</v>
      </c>
      <c r="O34" s="308">
        <v>28</v>
      </c>
      <c r="P34" s="157">
        <f t="shared" si="9"/>
        <v>37</v>
      </c>
      <c r="Q34" s="309">
        <f t="shared" si="10"/>
        <v>74</v>
      </c>
      <c r="R34" s="310" t="str">
        <f t="shared" si="11"/>
        <v>2</v>
      </c>
      <c r="S34" s="314">
        <f t="shared" si="12"/>
        <v>80</v>
      </c>
      <c r="T34" s="310" t="str">
        <f t="shared" si="13"/>
        <v>2</v>
      </c>
      <c r="U34" s="304">
        <f t="shared" si="14"/>
        <v>83</v>
      </c>
      <c r="V34" s="305" t="str">
        <f t="shared" si="15"/>
        <v>2</v>
      </c>
      <c r="W34" s="301">
        <v>78</v>
      </c>
      <c r="X34" s="305" t="str">
        <f t="shared" si="16"/>
        <v>2</v>
      </c>
      <c r="Y34" s="312" t="s">
        <v>59</v>
      </c>
      <c r="Z34" s="13"/>
    </row>
    <row r="35" spans="1:26">
      <c r="A35" s="301">
        <v>15</v>
      </c>
      <c r="B35" s="252" t="s">
        <v>335</v>
      </c>
      <c r="C35" s="302">
        <v>16</v>
      </c>
      <c r="D35" s="155">
        <f t="shared" si="1"/>
        <v>80</v>
      </c>
      <c r="E35" s="156" t="str">
        <f t="shared" si="2"/>
        <v>2</v>
      </c>
      <c r="F35" s="302">
        <v>20</v>
      </c>
      <c r="G35" s="303">
        <f t="shared" si="3"/>
        <v>100</v>
      </c>
      <c r="H35" s="156" t="str">
        <f t="shared" si="4"/>
        <v>1</v>
      </c>
      <c r="I35" s="304">
        <f t="shared" si="5"/>
        <v>93.333333333333329</v>
      </c>
      <c r="J35" s="305" t="str">
        <f t="shared" si="6"/>
        <v>1</v>
      </c>
      <c r="K35" s="303">
        <v>36</v>
      </c>
      <c r="L35" s="303">
        <f t="shared" si="7"/>
        <v>90</v>
      </c>
      <c r="M35" s="306" t="str">
        <f t="shared" si="8"/>
        <v>1</v>
      </c>
      <c r="N35" s="307">
        <v>10</v>
      </c>
      <c r="O35" s="308">
        <v>37</v>
      </c>
      <c r="P35" s="157">
        <f t="shared" si="9"/>
        <v>47</v>
      </c>
      <c r="Q35" s="309">
        <f t="shared" si="10"/>
        <v>94</v>
      </c>
      <c r="R35" s="310" t="str">
        <f t="shared" si="11"/>
        <v>1</v>
      </c>
      <c r="S35" s="314">
        <f t="shared" si="12"/>
        <v>92.857142857142861</v>
      </c>
      <c r="T35" s="310" t="str">
        <f t="shared" si="13"/>
        <v>1</v>
      </c>
      <c r="U35" s="304">
        <f t="shared" si="14"/>
        <v>93</v>
      </c>
      <c r="V35" s="305" t="str">
        <f t="shared" si="15"/>
        <v>1</v>
      </c>
      <c r="W35" s="301">
        <v>91</v>
      </c>
      <c r="X35" s="305" t="str">
        <f t="shared" si="16"/>
        <v>1</v>
      </c>
      <c r="Y35" s="312" t="s">
        <v>59</v>
      </c>
      <c r="Z35" s="13"/>
    </row>
    <row r="36" spans="1:26">
      <c r="A36" s="301">
        <v>16</v>
      </c>
      <c r="B36" s="252" t="s">
        <v>336</v>
      </c>
      <c r="C36" s="302">
        <v>17</v>
      </c>
      <c r="D36" s="155">
        <f t="shared" si="1"/>
        <v>85</v>
      </c>
      <c r="E36" s="156" t="str">
        <f t="shared" si="2"/>
        <v>1</v>
      </c>
      <c r="F36" s="302">
        <v>20</v>
      </c>
      <c r="G36" s="303">
        <f t="shared" si="3"/>
        <v>100</v>
      </c>
      <c r="H36" s="156" t="str">
        <f t="shared" si="4"/>
        <v>1</v>
      </c>
      <c r="I36" s="304">
        <f t="shared" si="5"/>
        <v>95</v>
      </c>
      <c r="J36" s="305" t="str">
        <f t="shared" si="6"/>
        <v>1</v>
      </c>
      <c r="K36" s="303">
        <v>38</v>
      </c>
      <c r="L36" s="303">
        <f t="shared" si="7"/>
        <v>95</v>
      </c>
      <c r="M36" s="306" t="str">
        <f t="shared" si="8"/>
        <v>1</v>
      </c>
      <c r="N36" s="307">
        <v>8</v>
      </c>
      <c r="O36" s="308">
        <v>37</v>
      </c>
      <c r="P36" s="157">
        <f t="shared" si="9"/>
        <v>45</v>
      </c>
      <c r="Q36" s="309">
        <f t="shared" si="10"/>
        <v>90</v>
      </c>
      <c r="R36" s="310" t="str">
        <f t="shared" si="11"/>
        <v>1</v>
      </c>
      <c r="S36" s="314">
        <f t="shared" si="12"/>
        <v>91.428571428571431</v>
      </c>
      <c r="T36" s="310" t="str">
        <f t="shared" si="13"/>
        <v>1</v>
      </c>
      <c r="U36" s="304">
        <f t="shared" si="14"/>
        <v>92.5</v>
      </c>
      <c r="V36" s="305" t="str">
        <f t="shared" si="15"/>
        <v>1</v>
      </c>
      <c r="W36" s="301">
        <v>91</v>
      </c>
      <c r="X36" s="305" t="str">
        <f t="shared" si="16"/>
        <v>1</v>
      </c>
      <c r="Y36" s="312" t="s">
        <v>59</v>
      </c>
      <c r="Z36" s="13"/>
    </row>
    <row r="37" spans="1:26">
      <c r="A37" s="301">
        <v>17</v>
      </c>
      <c r="B37" s="252" t="s">
        <v>337</v>
      </c>
      <c r="C37" s="302"/>
      <c r="D37" s="155"/>
      <c r="E37" s="156" t="b">
        <f t="shared" ref="E37" si="33">IF(D37&gt;84.99,"1",IF(D37&gt;69.99,"2",IF(D37&gt;49.99,"3",IF(D37&gt;0,"4"))))</f>
        <v>0</v>
      </c>
      <c r="F37" s="302">
        <v>16</v>
      </c>
      <c r="G37" s="303">
        <f t="shared" ref="G37" si="34">F37/20*100</f>
        <v>80</v>
      </c>
      <c r="H37" s="156" t="str">
        <f t="shared" ref="H37" si="35">IF(G37&gt;84.99,"1",IF(G37&gt;69.99,"2",IF(G37&gt;49.99,"3",IF(G37&gt;0,"4"))))</f>
        <v>2</v>
      </c>
      <c r="I37" s="342">
        <f>G37</f>
        <v>80</v>
      </c>
      <c r="J37" s="305" t="str">
        <f t="shared" ref="J37" si="36">IF(I37&gt;84.99,"1",IF(I37&gt;69.99,"2",IF(I37&gt;49.99,"3",IF(I37&gt;0,"4"))))</f>
        <v>2</v>
      </c>
      <c r="K37" s="303">
        <v>28</v>
      </c>
      <c r="L37" s="303">
        <f t="shared" ref="L37" si="37">K37/40*100</f>
        <v>70</v>
      </c>
      <c r="M37" s="306" t="str">
        <f t="shared" ref="M37" si="38">IF(L37&gt;84.99,"1",IF(L37&gt;69.99,"2",IF(L37&gt;49.99,"3",IF(L37&gt;0,"4"))))</f>
        <v>2</v>
      </c>
      <c r="N37" s="307">
        <v>5</v>
      </c>
      <c r="O37" s="308">
        <v>25</v>
      </c>
      <c r="P37" s="157">
        <f t="shared" ref="P37" si="39">N37+O37</f>
        <v>30</v>
      </c>
      <c r="Q37" s="309">
        <f t="shared" ref="Q37" si="40">P37*2</f>
        <v>60</v>
      </c>
      <c r="R37" s="310" t="str">
        <f t="shared" ref="R37" si="41">IF(Q37&gt;84.99,"1",IF(Q37&gt;69.99,"2",IF(Q37&gt;49.99,"3",IF(Q37&gt;0,"4"))))</f>
        <v>3</v>
      </c>
      <c r="S37" s="314">
        <f t="shared" ref="S37" si="42">((K37/2)+P37)/70*100</f>
        <v>62.857142857142854</v>
      </c>
      <c r="T37" s="310" t="str">
        <f t="shared" ref="T37" si="43">IF(S37&gt;84.99,"1",IF(S37&gt;69.99,"2",IF(S37&gt;49.99,"3",IF(S37&gt;0,"4"))))</f>
        <v>3</v>
      </c>
      <c r="U37" s="304">
        <f t="shared" ref="U37" si="44">(I37*0.3)+(S37*0.7)</f>
        <v>68</v>
      </c>
      <c r="V37" s="305" t="str">
        <f t="shared" ref="V37" si="45">IF(U37&gt;84.99,"1",IF(U37&gt;69.99,"2",IF(U37&gt;49.99,"3",IF(U37&gt;0,"4"))))</f>
        <v>3</v>
      </c>
      <c r="W37" s="301">
        <v>49</v>
      </c>
      <c r="X37" s="305" t="str">
        <f t="shared" ref="X37" si="46">IF(W37&gt;84.99,"1",IF(W37&gt;69.99,"2",IF(W37&gt;49.99,"3",IF(W37&gt;0,"4"))))</f>
        <v>4</v>
      </c>
      <c r="Y37" s="312" t="s">
        <v>60</v>
      </c>
      <c r="Z37" s="13"/>
    </row>
    <row r="38" spans="1:26">
      <c r="A38" s="301">
        <v>18</v>
      </c>
      <c r="B38" s="252" t="s">
        <v>338</v>
      </c>
      <c r="C38" s="302">
        <v>14</v>
      </c>
      <c r="D38" s="155">
        <f t="shared" si="1"/>
        <v>70</v>
      </c>
      <c r="E38" s="156" t="str">
        <f t="shared" si="2"/>
        <v>2</v>
      </c>
      <c r="F38" s="302">
        <v>17</v>
      </c>
      <c r="G38" s="303">
        <f t="shared" si="3"/>
        <v>85</v>
      </c>
      <c r="H38" s="156" t="str">
        <f t="shared" si="4"/>
        <v>1</v>
      </c>
      <c r="I38" s="304">
        <f t="shared" si="5"/>
        <v>80</v>
      </c>
      <c r="J38" s="305" t="str">
        <f t="shared" si="6"/>
        <v>2</v>
      </c>
      <c r="K38" s="303">
        <v>36</v>
      </c>
      <c r="L38" s="303">
        <f t="shared" si="7"/>
        <v>90</v>
      </c>
      <c r="M38" s="306" t="str">
        <f t="shared" si="8"/>
        <v>1</v>
      </c>
      <c r="N38" s="307">
        <v>9</v>
      </c>
      <c r="O38" s="308">
        <v>34</v>
      </c>
      <c r="P38" s="157">
        <f t="shared" si="9"/>
        <v>43</v>
      </c>
      <c r="Q38" s="309">
        <f t="shared" si="10"/>
        <v>86</v>
      </c>
      <c r="R38" s="310" t="str">
        <f t="shared" si="11"/>
        <v>1</v>
      </c>
      <c r="S38" s="314">
        <f t="shared" si="12"/>
        <v>87.142857142857139</v>
      </c>
      <c r="T38" s="310" t="str">
        <f t="shared" si="13"/>
        <v>1</v>
      </c>
      <c r="U38" s="304">
        <f t="shared" si="14"/>
        <v>85</v>
      </c>
      <c r="V38" s="305" t="str">
        <f t="shared" si="15"/>
        <v>1</v>
      </c>
      <c r="W38" s="301">
        <v>76</v>
      </c>
      <c r="X38" s="305" t="str">
        <f t="shared" si="16"/>
        <v>2</v>
      </c>
      <c r="Y38" s="312" t="s">
        <v>59</v>
      </c>
      <c r="Z38" s="13"/>
    </row>
    <row r="39" spans="1:26">
      <c r="A39" s="301">
        <v>19</v>
      </c>
      <c r="B39" s="252" t="s">
        <v>339</v>
      </c>
      <c r="C39" s="302">
        <v>19</v>
      </c>
      <c r="D39" s="155">
        <f t="shared" si="1"/>
        <v>95</v>
      </c>
      <c r="E39" s="156" t="str">
        <f t="shared" si="2"/>
        <v>1</v>
      </c>
      <c r="F39" s="302">
        <v>14</v>
      </c>
      <c r="G39" s="303">
        <f t="shared" si="3"/>
        <v>70</v>
      </c>
      <c r="H39" s="156" t="str">
        <f t="shared" si="4"/>
        <v>2</v>
      </c>
      <c r="I39" s="304">
        <f t="shared" si="5"/>
        <v>78.333333333333329</v>
      </c>
      <c r="J39" s="305" t="str">
        <f t="shared" si="6"/>
        <v>2</v>
      </c>
      <c r="K39" s="303">
        <v>38</v>
      </c>
      <c r="L39" s="303">
        <f t="shared" si="7"/>
        <v>95</v>
      </c>
      <c r="M39" s="306" t="str">
        <f t="shared" si="8"/>
        <v>1</v>
      </c>
      <c r="N39" s="307">
        <v>9</v>
      </c>
      <c r="O39" s="308">
        <v>37</v>
      </c>
      <c r="P39" s="157">
        <f t="shared" si="9"/>
        <v>46</v>
      </c>
      <c r="Q39" s="309">
        <f t="shared" si="10"/>
        <v>92</v>
      </c>
      <c r="R39" s="310" t="str">
        <f t="shared" si="11"/>
        <v>1</v>
      </c>
      <c r="S39" s="314">
        <f t="shared" si="12"/>
        <v>92.857142857142861</v>
      </c>
      <c r="T39" s="310" t="str">
        <f t="shared" si="13"/>
        <v>1</v>
      </c>
      <c r="U39" s="304">
        <f t="shared" si="14"/>
        <v>88.5</v>
      </c>
      <c r="V39" s="305" t="str">
        <f t="shared" si="15"/>
        <v>1</v>
      </c>
      <c r="W39" s="301">
        <v>90</v>
      </c>
      <c r="X39" s="305" t="str">
        <f t="shared" si="16"/>
        <v>1</v>
      </c>
      <c r="Y39" s="312" t="s">
        <v>59</v>
      </c>
      <c r="Z39" s="13"/>
    </row>
    <row r="40" spans="1:26">
      <c r="A40" s="301">
        <v>20</v>
      </c>
      <c r="B40" s="252" t="s">
        <v>340</v>
      </c>
      <c r="C40" s="302">
        <v>15</v>
      </c>
      <c r="D40" s="155">
        <f t="shared" si="1"/>
        <v>75</v>
      </c>
      <c r="E40" s="156" t="str">
        <f t="shared" si="2"/>
        <v>2</v>
      </c>
      <c r="F40" s="302">
        <v>16</v>
      </c>
      <c r="G40" s="303">
        <f t="shared" si="3"/>
        <v>80</v>
      </c>
      <c r="H40" s="156" t="str">
        <f t="shared" si="4"/>
        <v>2</v>
      </c>
      <c r="I40" s="304">
        <f t="shared" si="5"/>
        <v>78.333333333333329</v>
      </c>
      <c r="J40" s="305" t="str">
        <f t="shared" si="6"/>
        <v>2</v>
      </c>
      <c r="K40" s="303">
        <v>33</v>
      </c>
      <c r="L40" s="303">
        <f t="shared" si="7"/>
        <v>82.5</v>
      </c>
      <c r="M40" s="306" t="str">
        <f t="shared" si="8"/>
        <v>2</v>
      </c>
      <c r="N40" s="307">
        <v>5</v>
      </c>
      <c r="O40" s="308">
        <v>38</v>
      </c>
      <c r="P40" s="157">
        <f t="shared" si="9"/>
        <v>43</v>
      </c>
      <c r="Q40" s="309">
        <f t="shared" si="10"/>
        <v>86</v>
      </c>
      <c r="R40" s="310" t="str">
        <f t="shared" si="11"/>
        <v>1</v>
      </c>
      <c r="S40" s="314">
        <f t="shared" si="12"/>
        <v>85</v>
      </c>
      <c r="T40" s="310" t="str">
        <f t="shared" si="13"/>
        <v>1</v>
      </c>
      <c r="U40" s="304">
        <f t="shared" si="14"/>
        <v>82.999999999999986</v>
      </c>
      <c r="V40" s="305" t="str">
        <f t="shared" si="15"/>
        <v>2</v>
      </c>
      <c r="W40" s="301">
        <v>74</v>
      </c>
      <c r="X40" s="305" t="str">
        <f t="shared" si="16"/>
        <v>2</v>
      </c>
      <c r="Y40" s="312" t="s">
        <v>59</v>
      </c>
      <c r="Z40" s="13"/>
    </row>
    <row r="41" spans="1:26">
      <c r="A41" s="301">
        <v>21</v>
      </c>
      <c r="B41" s="252" t="s">
        <v>341</v>
      </c>
      <c r="C41" s="302">
        <v>14</v>
      </c>
      <c r="D41" s="155">
        <f t="shared" si="1"/>
        <v>70</v>
      </c>
      <c r="E41" s="156" t="str">
        <f t="shared" si="2"/>
        <v>2</v>
      </c>
      <c r="F41" s="302">
        <v>20</v>
      </c>
      <c r="G41" s="303">
        <f t="shared" si="3"/>
        <v>100</v>
      </c>
      <c r="H41" s="156" t="str">
        <f t="shared" si="4"/>
        <v>1</v>
      </c>
      <c r="I41" s="304">
        <f t="shared" si="5"/>
        <v>90</v>
      </c>
      <c r="J41" s="305" t="str">
        <f t="shared" si="6"/>
        <v>1</v>
      </c>
      <c r="K41" s="303">
        <v>33</v>
      </c>
      <c r="L41" s="303">
        <f t="shared" si="7"/>
        <v>82.5</v>
      </c>
      <c r="M41" s="306" t="str">
        <f t="shared" si="8"/>
        <v>2</v>
      </c>
      <c r="N41" s="307">
        <v>5</v>
      </c>
      <c r="O41" s="308">
        <v>26</v>
      </c>
      <c r="P41" s="157">
        <f t="shared" si="9"/>
        <v>31</v>
      </c>
      <c r="Q41" s="309">
        <f t="shared" si="10"/>
        <v>62</v>
      </c>
      <c r="R41" s="310" t="str">
        <f t="shared" si="11"/>
        <v>3</v>
      </c>
      <c r="S41" s="314">
        <f t="shared" si="12"/>
        <v>67.857142857142861</v>
      </c>
      <c r="T41" s="310" t="str">
        <f t="shared" si="13"/>
        <v>3</v>
      </c>
      <c r="U41" s="304">
        <f t="shared" si="14"/>
        <v>74.5</v>
      </c>
      <c r="V41" s="305" t="str">
        <f t="shared" si="15"/>
        <v>2</v>
      </c>
      <c r="W41" s="301">
        <v>77</v>
      </c>
      <c r="X41" s="305" t="str">
        <f t="shared" si="16"/>
        <v>2</v>
      </c>
      <c r="Y41" s="312" t="s">
        <v>59</v>
      </c>
      <c r="Z41" s="13"/>
    </row>
    <row r="42" spans="1:26">
      <c r="A42" s="301">
        <v>22</v>
      </c>
      <c r="B42" s="252" t="s">
        <v>342</v>
      </c>
      <c r="C42" s="302">
        <v>17</v>
      </c>
      <c r="D42" s="155">
        <f t="shared" si="1"/>
        <v>85</v>
      </c>
      <c r="E42" s="156" t="str">
        <f t="shared" si="2"/>
        <v>1</v>
      </c>
      <c r="F42" s="302">
        <v>19</v>
      </c>
      <c r="G42" s="303">
        <f t="shared" si="3"/>
        <v>95</v>
      </c>
      <c r="H42" s="156" t="str">
        <f t="shared" si="4"/>
        <v>1</v>
      </c>
      <c r="I42" s="304">
        <f t="shared" si="5"/>
        <v>91.666666666666657</v>
      </c>
      <c r="J42" s="305" t="str">
        <f t="shared" si="6"/>
        <v>1</v>
      </c>
      <c r="K42" s="303">
        <v>37</v>
      </c>
      <c r="L42" s="303">
        <f t="shared" si="7"/>
        <v>92.5</v>
      </c>
      <c r="M42" s="306" t="str">
        <f t="shared" si="8"/>
        <v>1</v>
      </c>
      <c r="N42" s="307">
        <v>9</v>
      </c>
      <c r="O42" s="308">
        <v>35</v>
      </c>
      <c r="P42" s="157">
        <f t="shared" si="9"/>
        <v>44</v>
      </c>
      <c r="Q42" s="309">
        <f t="shared" si="10"/>
        <v>88</v>
      </c>
      <c r="R42" s="310" t="str">
        <f t="shared" si="11"/>
        <v>1</v>
      </c>
      <c r="S42" s="314">
        <f t="shared" si="12"/>
        <v>89.285714285714292</v>
      </c>
      <c r="T42" s="310" t="str">
        <f t="shared" si="13"/>
        <v>1</v>
      </c>
      <c r="U42" s="304">
        <f t="shared" si="14"/>
        <v>90</v>
      </c>
      <c r="V42" s="305" t="str">
        <f t="shared" si="15"/>
        <v>1</v>
      </c>
      <c r="W42" s="301">
        <v>89</v>
      </c>
      <c r="X42" s="305" t="str">
        <f t="shared" si="16"/>
        <v>1</v>
      </c>
      <c r="Y42" s="312" t="s">
        <v>59</v>
      </c>
      <c r="Z42" s="13"/>
    </row>
    <row r="43" spans="1:26" s="270" customFormat="1">
      <c r="A43" s="301">
        <v>23</v>
      </c>
      <c r="B43" s="252" t="s">
        <v>343</v>
      </c>
      <c r="C43" s="302">
        <v>16</v>
      </c>
      <c r="D43" s="155">
        <f t="shared" si="1"/>
        <v>80</v>
      </c>
      <c r="E43" s="156" t="str">
        <f t="shared" si="2"/>
        <v>2</v>
      </c>
      <c r="F43" s="302">
        <v>16</v>
      </c>
      <c r="G43" s="303">
        <f t="shared" si="3"/>
        <v>80</v>
      </c>
      <c r="H43" s="156" t="str">
        <f t="shared" si="4"/>
        <v>2</v>
      </c>
      <c r="I43" s="304">
        <f t="shared" si="5"/>
        <v>80</v>
      </c>
      <c r="J43" s="305" t="str">
        <f t="shared" si="6"/>
        <v>2</v>
      </c>
      <c r="K43" s="303">
        <v>38</v>
      </c>
      <c r="L43" s="303">
        <f t="shared" si="7"/>
        <v>95</v>
      </c>
      <c r="M43" s="306" t="str">
        <f t="shared" si="8"/>
        <v>1</v>
      </c>
      <c r="N43" s="307">
        <v>10</v>
      </c>
      <c r="O43" s="308">
        <v>32</v>
      </c>
      <c r="P43" s="157">
        <f t="shared" si="9"/>
        <v>42</v>
      </c>
      <c r="Q43" s="309">
        <f t="shared" si="10"/>
        <v>84</v>
      </c>
      <c r="R43" s="310" t="str">
        <f t="shared" si="11"/>
        <v>2</v>
      </c>
      <c r="S43" s="314">
        <f t="shared" si="12"/>
        <v>87.142857142857139</v>
      </c>
      <c r="T43" s="310" t="str">
        <f t="shared" si="13"/>
        <v>1</v>
      </c>
      <c r="U43" s="304">
        <f t="shared" si="14"/>
        <v>85</v>
      </c>
      <c r="V43" s="305" t="str">
        <f t="shared" si="15"/>
        <v>1</v>
      </c>
      <c r="W43" s="301">
        <v>72</v>
      </c>
      <c r="X43" s="305" t="str">
        <f t="shared" si="16"/>
        <v>2</v>
      </c>
      <c r="Y43" s="312" t="s">
        <v>59</v>
      </c>
      <c r="Z43" s="13"/>
    </row>
    <row r="44" spans="1:26">
      <c r="A44" s="301">
        <v>24</v>
      </c>
      <c r="B44" s="252" t="s">
        <v>344</v>
      </c>
      <c r="C44" s="302">
        <v>20</v>
      </c>
      <c r="D44" s="155">
        <f t="shared" si="1"/>
        <v>100</v>
      </c>
      <c r="E44" s="156" t="str">
        <f t="shared" si="2"/>
        <v>1</v>
      </c>
      <c r="F44" s="302">
        <v>19</v>
      </c>
      <c r="G44" s="303">
        <f t="shared" si="3"/>
        <v>95</v>
      </c>
      <c r="H44" s="156" t="str">
        <f t="shared" si="4"/>
        <v>1</v>
      </c>
      <c r="I44" s="304">
        <f t="shared" si="5"/>
        <v>96.666666666666671</v>
      </c>
      <c r="J44" s="305" t="str">
        <f t="shared" si="6"/>
        <v>1</v>
      </c>
      <c r="K44" s="303">
        <v>38</v>
      </c>
      <c r="L44" s="303">
        <f t="shared" si="7"/>
        <v>95</v>
      </c>
      <c r="M44" s="306" t="str">
        <f t="shared" si="8"/>
        <v>1</v>
      </c>
      <c r="N44" s="307">
        <v>10</v>
      </c>
      <c r="O44" s="308">
        <v>37</v>
      </c>
      <c r="P44" s="157">
        <f t="shared" si="9"/>
        <v>47</v>
      </c>
      <c r="Q44" s="309">
        <f t="shared" si="10"/>
        <v>94</v>
      </c>
      <c r="R44" s="310" t="str">
        <f t="shared" si="11"/>
        <v>1</v>
      </c>
      <c r="S44" s="314">
        <f t="shared" si="12"/>
        <v>94.285714285714278</v>
      </c>
      <c r="T44" s="310" t="str">
        <f t="shared" si="13"/>
        <v>1</v>
      </c>
      <c r="U44" s="304">
        <f t="shared" si="14"/>
        <v>94.999999999999986</v>
      </c>
      <c r="V44" s="305" t="str">
        <f t="shared" si="15"/>
        <v>1</v>
      </c>
      <c r="W44" s="301">
        <v>90</v>
      </c>
      <c r="X44" s="305" t="str">
        <f t="shared" si="16"/>
        <v>1</v>
      </c>
      <c r="Y44" s="312" t="s">
        <v>59</v>
      </c>
      <c r="Z44" s="13"/>
    </row>
    <row r="45" spans="1:26">
      <c r="A45" s="301">
        <v>25</v>
      </c>
      <c r="B45" s="252" t="s">
        <v>345</v>
      </c>
      <c r="C45" s="302">
        <v>12</v>
      </c>
      <c r="D45" s="155">
        <f t="shared" si="1"/>
        <v>60</v>
      </c>
      <c r="E45" s="156" t="str">
        <f t="shared" si="2"/>
        <v>3</v>
      </c>
      <c r="F45" s="302">
        <v>13</v>
      </c>
      <c r="G45" s="303">
        <f t="shared" si="3"/>
        <v>65</v>
      </c>
      <c r="H45" s="156" t="str">
        <f t="shared" si="4"/>
        <v>3</v>
      </c>
      <c r="I45" s="304">
        <f t="shared" si="5"/>
        <v>63.333333333333329</v>
      </c>
      <c r="J45" s="305" t="str">
        <f t="shared" si="6"/>
        <v>3</v>
      </c>
      <c r="K45" s="303">
        <v>28</v>
      </c>
      <c r="L45" s="303">
        <f t="shared" si="7"/>
        <v>70</v>
      </c>
      <c r="M45" s="306" t="str">
        <f t="shared" si="8"/>
        <v>2</v>
      </c>
      <c r="N45" s="307">
        <v>8</v>
      </c>
      <c r="O45" s="308">
        <v>17</v>
      </c>
      <c r="P45" s="157">
        <f t="shared" si="9"/>
        <v>25</v>
      </c>
      <c r="Q45" s="309">
        <f t="shared" si="10"/>
        <v>50</v>
      </c>
      <c r="R45" s="310" t="str">
        <f t="shared" si="11"/>
        <v>3</v>
      </c>
      <c r="S45" s="314">
        <f t="shared" si="12"/>
        <v>55.714285714285715</v>
      </c>
      <c r="T45" s="310" t="str">
        <f t="shared" si="13"/>
        <v>3</v>
      </c>
      <c r="U45" s="304">
        <f t="shared" si="14"/>
        <v>58</v>
      </c>
      <c r="V45" s="305" t="str">
        <f t="shared" si="15"/>
        <v>3</v>
      </c>
      <c r="W45" s="301">
        <v>49</v>
      </c>
      <c r="X45" s="305" t="str">
        <f t="shared" si="16"/>
        <v>4</v>
      </c>
      <c r="Y45" s="312" t="s">
        <v>60</v>
      </c>
      <c r="Z45" s="13"/>
    </row>
    <row r="46" spans="1:26">
      <c r="A46" s="301">
        <v>26</v>
      </c>
      <c r="B46" s="252" t="s">
        <v>346</v>
      </c>
      <c r="C46" s="302">
        <v>19</v>
      </c>
      <c r="D46" s="155">
        <f t="shared" si="1"/>
        <v>95</v>
      </c>
      <c r="E46" s="156" t="str">
        <f t="shared" si="2"/>
        <v>1</v>
      </c>
      <c r="F46" s="302">
        <v>20</v>
      </c>
      <c r="G46" s="303">
        <f t="shared" si="3"/>
        <v>100</v>
      </c>
      <c r="H46" s="156" t="str">
        <f t="shared" si="4"/>
        <v>1</v>
      </c>
      <c r="I46" s="304">
        <f t="shared" si="5"/>
        <v>98.333333333333329</v>
      </c>
      <c r="J46" s="305" t="str">
        <f t="shared" si="6"/>
        <v>1</v>
      </c>
      <c r="K46" s="303">
        <v>38</v>
      </c>
      <c r="L46" s="303">
        <f t="shared" si="7"/>
        <v>95</v>
      </c>
      <c r="M46" s="306" t="str">
        <f t="shared" si="8"/>
        <v>1</v>
      </c>
      <c r="N46" s="307">
        <v>10</v>
      </c>
      <c r="O46" s="308">
        <v>39</v>
      </c>
      <c r="P46" s="157">
        <f t="shared" si="9"/>
        <v>49</v>
      </c>
      <c r="Q46" s="309">
        <f t="shared" si="10"/>
        <v>98</v>
      </c>
      <c r="R46" s="310" t="str">
        <f t="shared" si="11"/>
        <v>1</v>
      </c>
      <c r="S46" s="314">
        <f t="shared" si="12"/>
        <v>97.142857142857139</v>
      </c>
      <c r="T46" s="310" t="str">
        <f t="shared" si="13"/>
        <v>1</v>
      </c>
      <c r="U46" s="304">
        <f t="shared" si="14"/>
        <v>97.499999999999986</v>
      </c>
      <c r="V46" s="305" t="str">
        <f t="shared" si="15"/>
        <v>1</v>
      </c>
      <c r="W46" s="301">
        <v>83</v>
      </c>
      <c r="X46" s="305" t="str">
        <f t="shared" si="16"/>
        <v>2</v>
      </c>
      <c r="Y46" s="312" t="s">
        <v>59</v>
      </c>
      <c r="Z46" s="13"/>
    </row>
    <row r="47" spans="1:26">
      <c r="A47" s="301">
        <v>27</v>
      </c>
      <c r="B47" s="252" t="s">
        <v>347</v>
      </c>
      <c r="C47" s="302">
        <v>13</v>
      </c>
      <c r="D47" s="155">
        <f t="shared" si="1"/>
        <v>65</v>
      </c>
      <c r="E47" s="156" t="str">
        <f t="shared" si="2"/>
        <v>3</v>
      </c>
      <c r="F47" s="302">
        <v>17</v>
      </c>
      <c r="G47" s="303">
        <f t="shared" si="3"/>
        <v>85</v>
      </c>
      <c r="H47" s="156" t="str">
        <f t="shared" si="4"/>
        <v>1</v>
      </c>
      <c r="I47" s="304">
        <f t="shared" si="5"/>
        <v>78.333333333333329</v>
      </c>
      <c r="J47" s="305" t="str">
        <f t="shared" si="6"/>
        <v>2</v>
      </c>
      <c r="K47" s="303">
        <v>32</v>
      </c>
      <c r="L47" s="303">
        <f t="shared" si="7"/>
        <v>80</v>
      </c>
      <c r="M47" s="306" t="str">
        <f t="shared" si="8"/>
        <v>2</v>
      </c>
      <c r="N47" s="307">
        <v>7</v>
      </c>
      <c r="O47" s="308">
        <v>29</v>
      </c>
      <c r="P47" s="157">
        <f t="shared" si="9"/>
        <v>36</v>
      </c>
      <c r="Q47" s="309">
        <f t="shared" si="10"/>
        <v>72</v>
      </c>
      <c r="R47" s="310" t="str">
        <f t="shared" si="11"/>
        <v>2</v>
      </c>
      <c r="S47" s="314">
        <f t="shared" si="12"/>
        <v>74.285714285714292</v>
      </c>
      <c r="T47" s="310" t="str">
        <f t="shared" si="13"/>
        <v>2</v>
      </c>
      <c r="U47" s="304">
        <f t="shared" si="14"/>
        <v>75.5</v>
      </c>
      <c r="V47" s="305" t="str">
        <f t="shared" si="15"/>
        <v>2</v>
      </c>
      <c r="W47" s="301">
        <v>85</v>
      </c>
      <c r="X47" s="305" t="str">
        <f t="shared" si="16"/>
        <v>1</v>
      </c>
      <c r="Y47" s="312" t="s">
        <v>59</v>
      </c>
      <c r="Z47" s="13"/>
    </row>
    <row r="48" spans="1:26" s="270" customFormat="1">
      <c r="A48" s="301">
        <v>28</v>
      </c>
      <c r="B48" s="252" t="s">
        <v>348</v>
      </c>
      <c r="C48" s="302">
        <v>10</v>
      </c>
      <c r="D48" s="155">
        <f t="shared" si="1"/>
        <v>50</v>
      </c>
      <c r="E48" s="156" t="str">
        <f t="shared" si="2"/>
        <v>3</v>
      </c>
      <c r="F48" s="302">
        <v>16</v>
      </c>
      <c r="G48" s="303">
        <f t="shared" si="3"/>
        <v>80</v>
      </c>
      <c r="H48" s="156" t="str">
        <f t="shared" si="4"/>
        <v>2</v>
      </c>
      <c r="I48" s="304">
        <f t="shared" si="5"/>
        <v>70</v>
      </c>
      <c r="J48" s="305" t="str">
        <f t="shared" si="6"/>
        <v>2</v>
      </c>
      <c r="K48" s="303">
        <v>32</v>
      </c>
      <c r="L48" s="303">
        <f t="shared" si="7"/>
        <v>80</v>
      </c>
      <c r="M48" s="306" t="str">
        <f t="shared" si="8"/>
        <v>2</v>
      </c>
      <c r="N48" s="307">
        <v>6</v>
      </c>
      <c r="O48" s="308">
        <v>31</v>
      </c>
      <c r="P48" s="157">
        <f t="shared" si="9"/>
        <v>37</v>
      </c>
      <c r="Q48" s="309">
        <f t="shared" si="10"/>
        <v>74</v>
      </c>
      <c r="R48" s="310" t="str">
        <f t="shared" si="11"/>
        <v>2</v>
      </c>
      <c r="S48" s="314">
        <f t="shared" si="12"/>
        <v>75.714285714285708</v>
      </c>
      <c r="T48" s="310" t="str">
        <f t="shared" si="13"/>
        <v>2</v>
      </c>
      <c r="U48" s="304">
        <f t="shared" si="14"/>
        <v>74</v>
      </c>
      <c r="V48" s="305" t="str">
        <f t="shared" si="15"/>
        <v>2</v>
      </c>
      <c r="W48" s="301">
        <v>66</v>
      </c>
      <c r="X48" s="305" t="str">
        <f t="shared" si="16"/>
        <v>3</v>
      </c>
      <c r="Y48" s="312" t="s">
        <v>60</v>
      </c>
      <c r="Z48" s="13"/>
    </row>
    <row r="49" spans="1:26" s="270" customFormat="1">
      <c r="A49" s="255">
        <v>29</v>
      </c>
      <c r="B49" s="254" t="s">
        <v>349</v>
      </c>
      <c r="C49" s="315">
        <v>17</v>
      </c>
      <c r="D49" s="155">
        <f t="shared" si="1"/>
        <v>85</v>
      </c>
      <c r="E49" s="156" t="str">
        <f t="shared" si="2"/>
        <v>1</v>
      </c>
      <c r="F49" s="315">
        <v>17</v>
      </c>
      <c r="G49" s="303">
        <f t="shared" ref="G49:G50" si="47">F49/20*100</f>
        <v>85</v>
      </c>
      <c r="H49" s="156" t="str">
        <f t="shared" ref="H49:H50" si="48">IF(G49&gt;84.99,"1",IF(G49&gt;69.99,"2",IF(G49&gt;49.99,"3",IF(G49&gt;0,"4"))))</f>
        <v>1</v>
      </c>
      <c r="I49" s="304">
        <f t="shared" ref="I49:I50" si="49">((C49/2)+F49)/30*100</f>
        <v>85</v>
      </c>
      <c r="J49" s="305" t="str">
        <f t="shared" ref="J49:J50" si="50">IF(I49&gt;84.99,"1",IF(I49&gt;69.99,"2",IF(I49&gt;49.99,"3",IF(I49&gt;0,"4"))))</f>
        <v>1</v>
      </c>
      <c r="K49" s="316">
        <v>32</v>
      </c>
      <c r="L49" s="303">
        <f t="shared" ref="L49:L50" si="51">K49/40*100</f>
        <v>80</v>
      </c>
      <c r="M49" s="306" t="str">
        <f t="shared" ref="M49:M50" si="52">IF(L49&gt;84.99,"1",IF(L49&gt;69.99,"2",IF(L49&gt;49.99,"3",IF(L49&gt;0,"4"))))</f>
        <v>2</v>
      </c>
      <c r="N49" s="255">
        <v>8</v>
      </c>
      <c r="O49" s="255">
        <v>36</v>
      </c>
      <c r="P49" s="157">
        <f t="shared" ref="P49:P50" si="53">N49+O49</f>
        <v>44</v>
      </c>
      <c r="Q49" s="309">
        <f t="shared" ref="Q49:Q50" si="54">P49*2</f>
        <v>88</v>
      </c>
      <c r="R49" s="310" t="str">
        <f t="shared" ref="R49:R50" si="55">IF(Q49&gt;84.99,"1",IF(Q49&gt;69.99,"2",IF(Q49&gt;49.99,"3",IF(Q49&gt;0,"4"))))</f>
        <v>1</v>
      </c>
      <c r="S49" s="314">
        <f t="shared" ref="S49:S50" si="56">((K49/2)+P49)/70*100</f>
        <v>85.714285714285708</v>
      </c>
      <c r="T49" s="310" t="str">
        <f t="shared" ref="T49:T50" si="57">IF(S49&gt;84.99,"1",IF(S49&gt;69.99,"2",IF(S49&gt;49.99,"3",IF(S49&gt;0,"4"))))</f>
        <v>1</v>
      </c>
      <c r="U49" s="304">
        <f t="shared" ref="U49:U50" si="58">(I49*0.3)+(S49*0.7)</f>
        <v>85.5</v>
      </c>
      <c r="V49" s="305" t="str">
        <f t="shared" ref="V49:V50" si="59">IF(U49&gt;84.99,"1",IF(U49&gt;69.99,"2",IF(U49&gt;49.99,"3",IF(U49&gt;0,"4"))))</f>
        <v>1</v>
      </c>
      <c r="W49" s="255">
        <v>69</v>
      </c>
      <c r="X49" s="305" t="str">
        <f t="shared" si="16"/>
        <v>3</v>
      </c>
      <c r="Y49" s="312" t="s">
        <v>59</v>
      </c>
      <c r="Z49" s="13"/>
    </row>
    <row r="50" spans="1:26" s="270" customFormat="1">
      <c r="A50" s="255">
        <v>30</v>
      </c>
      <c r="B50" s="254" t="s">
        <v>350</v>
      </c>
      <c r="C50" s="315">
        <v>14</v>
      </c>
      <c r="D50" s="155">
        <f t="shared" si="1"/>
        <v>70</v>
      </c>
      <c r="E50" s="156" t="str">
        <f t="shared" si="2"/>
        <v>2</v>
      </c>
      <c r="F50" s="315">
        <v>15</v>
      </c>
      <c r="G50" s="303">
        <f t="shared" si="47"/>
        <v>75</v>
      </c>
      <c r="H50" s="156" t="str">
        <f t="shared" si="48"/>
        <v>2</v>
      </c>
      <c r="I50" s="304">
        <f t="shared" si="49"/>
        <v>73.333333333333329</v>
      </c>
      <c r="J50" s="305" t="str">
        <f t="shared" si="50"/>
        <v>2</v>
      </c>
      <c r="K50" s="316">
        <v>35</v>
      </c>
      <c r="L50" s="303">
        <f t="shared" si="51"/>
        <v>87.5</v>
      </c>
      <c r="M50" s="306" t="str">
        <f t="shared" si="52"/>
        <v>1</v>
      </c>
      <c r="N50" s="255">
        <v>8</v>
      </c>
      <c r="O50" s="255">
        <v>32</v>
      </c>
      <c r="P50" s="157">
        <f t="shared" si="53"/>
        <v>40</v>
      </c>
      <c r="Q50" s="309">
        <f t="shared" si="54"/>
        <v>80</v>
      </c>
      <c r="R50" s="310" t="str">
        <f t="shared" si="55"/>
        <v>2</v>
      </c>
      <c r="S50" s="314">
        <f t="shared" si="56"/>
        <v>82.142857142857139</v>
      </c>
      <c r="T50" s="310" t="str">
        <f t="shared" si="57"/>
        <v>2</v>
      </c>
      <c r="U50" s="304">
        <f t="shared" si="58"/>
        <v>79.499999999999986</v>
      </c>
      <c r="V50" s="305" t="str">
        <f t="shared" si="59"/>
        <v>2</v>
      </c>
      <c r="W50" s="255">
        <v>75</v>
      </c>
      <c r="X50" s="305" t="str">
        <f t="shared" si="16"/>
        <v>2</v>
      </c>
      <c r="Y50" s="312" t="s">
        <v>59</v>
      </c>
      <c r="Z50" s="13"/>
    </row>
    <row r="51" spans="1:26" ht="11.25" customHeight="1">
      <c r="A51" s="83"/>
      <c r="B51" s="83"/>
      <c r="C51" s="83"/>
      <c r="D51" s="155"/>
      <c r="E51" s="156"/>
      <c r="F51" s="313"/>
      <c r="G51" s="303"/>
      <c r="H51" s="156"/>
      <c r="I51" s="304"/>
      <c r="J51" s="305"/>
      <c r="K51" s="13"/>
      <c r="L51" s="303"/>
      <c r="M51" s="306"/>
      <c r="N51" s="13"/>
      <c r="O51" s="13"/>
      <c r="P51" s="157"/>
      <c r="Q51" s="309"/>
      <c r="R51" s="310"/>
      <c r="S51" s="314"/>
      <c r="T51" s="310"/>
      <c r="U51" s="304"/>
      <c r="V51" s="305"/>
      <c r="W51" s="13"/>
      <c r="X51" s="305"/>
      <c r="Y51" s="312"/>
    </row>
    <row r="52" spans="1:26">
      <c r="A52" s="13"/>
      <c r="B52" s="13"/>
      <c r="C52" s="13"/>
      <c r="D52" s="155"/>
      <c r="E52" s="156"/>
      <c r="F52" s="13"/>
      <c r="G52" s="303"/>
      <c r="H52" s="156"/>
      <c r="I52" s="304"/>
      <c r="J52" s="305"/>
      <c r="K52" s="13"/>
      <c r="L52" s="303"/>
      <c r="M52" s="306"/>
      <c r="N52" s="13"/>
      <c r="O52" s="13"/>
      <c r="P52" s="157"/>
      <c r="Q52" s="309"/>
      <c r="R52" s="310"/>
      <c r="S52" s="314"/>
      <c r="T52" s="310"/>
      <c r="U52" s="304"/>
      <c r="V52" s="305"/>
      <c r="W52" s="13"/>
      <c r="X52" s="305"/>
      <c r="Y52" s="312"/>
    </row>
  </sheetData>
  <protectedRanges>
    <protectedRange sqref="B21:B50" name="Range4_1"/>
  </protectedRanges>
  <mergeCells count="19">
    <mergeCell ref="M6:M8"/>
    <mergeCell ref="N9:O16"/>
    <mergeCell ref="W4:X4"/>
    <mergeCell ref="U4:V4"/>
    <mergeCell ref="A5:A18"/>
    <mergeCell ref="R6:R8"/>
    <mergeCell ref="E6:E8"/>
    <mergeCell ref="H6:H8"/>
    <mergeCell ref="V6:V8"/>
    <mergeCell ref="J6:J8"/>
    <mergeCell ref="K4:M4"/>
    <mergeCell ref="X6:X8"/>
    <mergeCell ref="A1:X1"/>
    <mergeCell ref="A2:X2"/>
    <mergeCell ref="I4:J4"/>
    <mergeCell ref="S4:T4"/>
    <mergeCell ref="C4:E4"/>
    <mergeCell ref="F4:H4"/>
    <mergeCell ref="N4:R4"/>
  </mergeCells>
  <phoneticPr fontId="20" type="noConversion"/>
  <printOptions horizontalCentered="1"/>
  <pageMargins left="0.39370078740157483" right="0.39370078740157483" top="0.39370078740157483" bottom="0.39370078740157483" header="0.35433070866141736" footer="0.19685039370078741"/>
  <pageSetup paperSize="9" scale="6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2529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28575</xdr:rowOff>
              </from>
              <to>
                <xdr:col>1</xdr:col>
                <xdr:colOff>180975</xdr:colOff>
                <xdr:row>2</xdr:row>
                <xdr:rowOff>28575</xdr:rowOff>
              </to>
            </anchor>
          </objectPr>
        </oleObject>
      </mc:Choice>
      <mc:Fallback>
        <oleObject progId="Word.Picture.8" shapeId="22529" r:id="rId4"/>
      </mc:Fallback>
    </mc:AlternateContent>
    <mc:AlternateContent xmlns:mc="http://schemas.openxmlformats.org/markup-compatibility/2006">
      <mc:Choice Requires="x14">
        <oleObject progId="Word.Picture.8" shapeId="22530" r:id="rId6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28575</xdr:rowOff>
              </from>
              <to>
                <xdr:col>1</xdr:col>
                <xdr:colOff>161925</xdr:colOff>
                <xdr:row>2</xdr:row>
                <xdr:rowOff>28575</xdr:rowOff>
              </to>
            </anchor>
          </objectPr>
        </oleObject>
      </mc:Choice>
      <mc:Fallback>
        <oleObject progId="Word.Picture.8" shapeId="22530" r:id="rId6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EP22"/>
  <sheetViews>
    <sheetView topLeftCell="A2" zoomScale="110" zoomScaleNormal="110" workbookViewId="0">
      <selection activeCell="X7" sqref="X7"/>
    </sheetView>
  </sheetViews>
  <sheetFormatPr defaultColWidth="11.42578125" defaultRowHeight="12.75"/>
  <cols>
    <col min="1" max="2" width="8.140625" style="33" customWidth="1"/>
    <col min="3" max="3" width="59" style="33" customWidth="1"/>
    <col min="4" max="4" width="5.5703125" style="33" customWidth="1"/>
    <col min="5" max="5" width="6.7109375" style="33" customWidth="1"/>
    <col min="6" max="6" width="5.5703125" style="33" customWidth="1"/>
    <col min="7" max="7" width="6.5703125" style="33" customWidth="1"/>
    <col min="8" max="8" width="5.5703125" style="33" customWidth="1"/>
    <col min="9" max="9" width="8" style="45" customWidth="1"/>
    <col min="10" max="10" width="5.5703125" style="33" customWidth="1"/>
    <col min="11" max="11" width="7.140625" style="33" customWidth="1"/>
    <col min="12" max="14" width="5.5703125" style="33" customWidth="1"/>
    <col min="15" max="15" width="7" style="33" customWidth="1"/>
    <col min="16" max="16" width="5.5703125" style="33" customWidth="1"/>
    <col min="17" max="17" width="6.140625" style="33" customWidth="1"/>
    <col min="18" max="18" width="5.5703125" style="33" customWidth="1"/>
    <col min="19" max="19" width="7.140625" style="33" customWidth="1"/>
    <col min="20" max="21" width="5.5703125" style="33" customWidth="1"/>
    <col min="22" max="22" width="6.28515625" style="33" customWidth="1"/>
    <col min="23" max="23" width="6" style="33" customWidth="1"/>
    <col min="24" max="24" width="13.140625" style="33" customWidth="1"/>
    <col min="25" max="25" width="6.85546875" style="33" customWidth="1"/>
    <col min="26" max="26" width="9.42578125" style="33" customWidth="1"/>
    <col min="27" max="16384" width="11.42578125" style="33"/>
  </cols>
  <sheetData>
    <row r="1" spans="1:146" ht="30" customHeight="1">
      <c r="A1" s="412" t="s">
        <v>0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31"/>
      <c r="W1" s="31"/>
      <c r="X1" s="31"/>
      <c r="Y1" s="32"/>
    </row>
    <row r="2" spans="1:146" s="36" customFormat="1" ht="25.5" customHeight="1">
      <c r="A2" s="413" t="s">
        <v>25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34"/>
      <c r="W2" s="34"/>
      <c r="X2" s="34"/>
      <c r="Y2" s="35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</row>
    <row r="3" spans="1:146" s="36" customFormat="1" ht="21.75" customHeight="1" thickBot="1">
      <c r="A3" s="420" t="str">
        <f ca="1">"PRI 2 ITEM ANALYSIS OF TERM 1 TOPICAL REVIEW " &amp; year!A1</f>
        <v>PRI 2 ITEM ANALYSIS OF TERM 1 TOPICAL REVIEW 2017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37"/>
      <c r="W3" s="37"/>
      <c r="X3" s="37"/>
      <c r="Y3" s="37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</row>
    <row r="4" spans="1:146" ht="15.75">
      <c r="A4" s="421" t="s">
        <v>26</v>
      </c>
      <c r="B4" s="410"/>
      <c r="C4" s="410"/>
      <c r="D4" s="410" t="s">
        <v>69</v>
      </c>
      <c r="E4" s="410"/>
      <c r="F4" s="410" t="s">
        <v>70</v>
      </c>
      <c r="G4" s="410"/>
      <c r="H4" s="410" t="s">
        <v>71</v>
      </c>
      <c r="I4" s="410"/>
      <c r="J4" s="410" t="s">
        <v>72</v>
      </c>
      <c r="K4" s="410"/>
      <c r="L4" s="410" t="s">
        <v>73</v>
      </c>
      <c r="M4" s="410"/>
      <c r="N4" s="410" t="s">
        <v>74</v>
      </c>
      <c r="O4" s="410"/>
      <c r="P4" s="410" t="s">
        <v>75</v>
      </c>
      <c r="Q4" s="410"/>
      <c r="R4" s="410" t="s">
        <v>76</v>
      </c>
      <c r="S4" s="410"/>
      <c r="T4" s="415" t="s">
        <v>7</v>
      </c>
      <c r="U4" s="416"/>
      <c r="V4" s="38"/>
      <c r="W4" s="38"/>
      <c r="X4" s="38"/>
      <c r="Y4" s="38"/>
    </row>
    <row r="5" spans="1:146" ht="15.75" customHeight="1">
      <c r="A5" s="427" t="s">
        <v>27</v>
      </c>
      <c r="B5" s="428" t="s">
        <v>28</v>
      </c>
      <c r="C5" s="419" t="s">
        <v>92</v>
      </c>
      <c r="D5" s="411" t="s">
        <v>29</v>
      </c>
      <c r="E5" s="411" t="s">
        <v>30</v>
      </c>
      <c r="F5" s="411" t="s">
        <v>29</v>
      </c>
      <c r="G5" s="411" t="s">
        <v>30</v>
      </c>
      <c r="H5" s="411" t="s">
        <v>29</v>
      </c>
      <c r="I5" s="411" t="s">
        <v>30</v>
      </c>
      <c r="J5" s="411" t="s">
        <v>29</v>
      </c>
      <c r="K5" s="411" t="s">
        <v>30</v>
      </c>
      <c r="L5" s="411" t="s">
        <v>29</v>
      </c>
      <c r="M5" s="411" t="s">
        <v>30</v>
      </c>
      <c r="N5" s="411" t="s">
        <v>29</v>
      </c>
      <c r="O5" s="411" t="s">
        <v>30</v>
      </c>
      <c r="P5" s="411" t="s">
        <v>29</v>
      </c>
      <c r="Q5" s="411" t="s">
        <v>30</v>
      </c>
      <c r="R5" s="411" t="s">
        <v>29</v>
      </c>
      <c r="S5" s="411" t="s">
        <v>30</v>
      </c>
      <c r="T5" s="414" t="s">
        <v>31</v>
      </c>
      <c r="U5" s="417" t="s">
        <v>30</v>
      </c>
      <c r="V5" s="39"/>
      <c r="W5" s="39"/>
      <c r="X5" s="39"/>
      <c r="Y5" s="39"/>
    </row>
    <row r="6" spans="1:146" ht="15.75" customHeight="1">
      <c r="A6" s="427"/>
      <c r="B6" s="428"/>
      <c r="C6" s="419"/>
      <c r="D6" s="411"/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411"/>
      <c r="Q6" s="411"/>
      <c r="R6" s="411"/>
      <c r="S6" s="411"/>
      <c r="T6" s="414"/>
      <c r="U6" s="418"/>
      <c r="V6" s="39"/>
      <c r="W6" s="39"/>
      <c r="X6" s="39"/>
      <c r="Y6" s="39"/>
    </row>
    <row r="7" spans="1:146" ht="15.75" customHeight="1" thickBot="1">
      <c r="A7" s="425" t="s">
        <v>14</v>
      </c>
      <c r="B7" s="426"/>
      <c r="C7" s="426"/>
      <c r="D7" s="408">
        <f>'2A'!D13</f>
        <v>31</v>
      </c>
      <c r="E7" s="409"/>
      <c r="F7" s="408">
        <f>'2B'!D13</f>
        <v>30</v>
      </c>
      <c r="G7" s="409"/>
      <c r="H7" s="408">
        <v>31</v>
      </c>
      <c r="I7" s="409"/>
      <c r="J7" s="408">
        <v>29</v>
      </c>
      <c r="K7" s="409"/>
      <c r="L7" s="408">
        <f>'2E'!D13</f>
        <v>28</v>
      </c>
      <c r="M7" s="409"/>
      <c r="N7" s="408">
        <f>'2F'!D13</f>
        <v>30</v>
      </c>
      <c r="O7" s="409"/>
      <c r="P7" s="408">
        <v>29</v>
      </c>
      <c r="Q7" s="409"/>
      <c r="R7" s="408">
        <f>'2H'!D13</f>
        <v>29</v>
      </c>
      <c r="S7" s="409"/>
      <c r="T7" s="406">
        <f>SUM(D7+F7+H7+J7+L7+N7+P7+R7)</f>
        <v>237</v>
      </c>
      <c r="U7" s="407"/>
      <c r="V7" s="39"/>
      <c r="W7" s="39"/>
      <c r="X7" s="39"/>
      <c r="Y7" s="39"/>
    </row>
    <row r="8" spans="1:146" ht="15.75" customHeight="1">
      <c r="A8" s="47">
        <v>1</v>
      </c>
      <c r="B8" s="48">
        <v>1</v>
      </c>
      <c r="C8" s="46" t="s">
        <v>351</v>
      </c>
      <c r="D8" s="41">
        <v>27</v>
      </c>
      <c r="E8" s="257">
        <f t="shared" ref="E8:E15" si="0">(D8/$D$7)*100</f>
        <v>87.096774193548384</v>
      </c>
      <c r="F8" s="41">
        <v>28</v>
      </c>
      <c r="G8" s="262">
        <f t="shared" ref="G8:G15" si="1">(F8/$F$7)*100</f>
        <v>93.333333333333329</v>
      </c>
      <c r="H8" s="41">
        <v>30</v>
      </c>
      <c r="I8" s="262">
        <f t="shared" ref="I8:I15" si="2">(H8/$H$7)*100</f>
        <v>96.774193548387103</v>
      </c>
      <c r="J8" s="41">
        <v>25</v>
      </c>
      <c r="K8" s="262">
        <f t="shared" ref="K8:K15" si="3">(J8/$J$7)*100</f>
        <v>86.206896551724128</v>
      </c>
      <c r="L8" s="41">
        <v>25</v>
      </c>
      <c r="M8" s="262">
        <f t="shared" ref="M8:M15" si="4">(L8/$L$7)*100</f>
        <v>89.285714285714292</v>
      </c>
      <c r="N8" s="41">
        <v>30</v>
      </c>
      <c r="O8" s="262">
        <f t="shared" ref="O8:O15" si="5">(N8/$N$7)*100</f>
        <v>100</v>
      </c>
      <c r="P8" s="41">
        <v>24</v>
      </c>
      <c r="Q8" s="262">
        <f t="shared" ref="Q8:Q22" si="6">(P8/$P$7)*100</f>
        <v>82.758620689655174</v>
      </c>
      <c r="R8" s="41">
        <v>26</v>
      </c>
      <c r="S8" s="262">
        <f t="shared" ref="S8:S15" si="7">(R8/$R$7)*100</f>
        <v>89.65517241379311</v>
      </c>
      <c r="T8" s="44">
        <f>(D8+F8+H8+J8+L8+N8+P8+R8)</f>
        <v>215</v>
      </c>
      <c r="U8" s="263">
        <f t="shared" ref="U8:U15" si="8">(T8/$T$7)*100</f>
        <v>90.71729957805907</v>
      </c>
      <c r="V8" s="39"/>
      <c r="W8" s="39"/>
      <c r="X8" s="39"/>
      <c r="Y8" s="39"/>
    </row>
    <row r="9" spans="1:146" ht="15.75" customHeight="1">
      <c r="A9" s="47">
        <v>2</v>
      </c>
      <c r="B9" s="48">
        <v>1</v>
      </c>
      <c r="C9" s="46" t="s">
        <v>352</v>
      </c>
      <c r="D9" s="41">
        <v>28</v>
      </c>
      <c r="E9" s="257">
        <f t="shared" si="0"/>
        <v>90.322580645161281</v>
      </c>
      <c r="F9" s="41">
        <v>24</v>
      </c>
      <c r="G9" s="262">
        <f t="shared" si="1"/>
        <v>80</v>
      </c>
      <c r="H9" s="41">
        <v>22</v>
      </c>
      <c r="I9" s="262">
        <f t="shared" si="2"/>
        <v>70.967741935483872</v>
      </c>
      <c r="J9" s="41">
        <v>22</v>
      </c>
      <c r="K9" s="262">
        <f t="shared" si="3"/>
        <v>75.862068965517238</v>
      </c>
      <c r="L9" s="41">
        <v>24</v>
      </c>
      <c r="M9" s="262">
        <f t="shared" si="4"/>
        <v>85.714285714285708</v>
      </c>
      <c r="N9" s="41">
        <v>26</v>
      </c>
      <c r="O9" s="262">
        <f t="shared" si="5"/>
        <v>86.666666666666671</v>
      </c>
      <c r="P9" s="41">
        <v>24</v>
      </c>
      <c r="Q9" s="262">
        <f t="shared" si="6"/>
        <v>82.758620689655174</v>
      </c>
      <c r="R9" s="41">
        <v>28</v>
      </c>
      <c r="S9" s="262">
        <f t="shared" si="7"/>
        <v>96.551724137931032</v>
      </c>
      <c r="T9" s="44">
        <f t="shared" ref="T9:T15" si="9">(D9+F9+H9+J9+L9+N9+P9+R9)</f>
        <v>198</v>
      </c>
      <c r="U9" s="263">
        <f t="shared" si="8"/>
        <v>83.544303797468359</v>
      </c>
      <c r="V9" s="39"/>
      <c r="W9" s="39"/>
      <c r="X9" s="39"/>
      <c r="Y9" s="39"/>
    </row>
    <row r="10" spans="1:146" ht="15.75" customHeight="1">
      <c r="A10" s="47">
        <v>3</v>
      </c>
      <c r="B10" s="48">
        <v>1</v>
      </c>
      <c r="C10" s="46" t="s">
        <v>353</v>
      </c>
      <c r="D10" s="41">
        <v>30</v>
      </c>
      <c r="E10" s="257">
        <f t="shared" si="0"/>
        <v>96.774193548387103</v>
      </c>
      <c r="F10" s="41">
        <v>27</v>
      </c>
      <c r="G10" s="262">
        <f t="shared" si="1"/>
        <v>90</v>
      </c>
      <c r="H10" s="41">
        <v>29</v>
      </c>
      <c r="I10" s="262">
        <f t="shared" si="2"/>
        <v>93.548387096774192</v>
      </c>
      <c r="J10" s="41">
        <v>29</v>
      </c>
      <c r="K10" s="262">
        <f t="shared" si="3"/>
        <v>100</v>
      </c>
      <c r="L10" s="41">
        <v>24</v>
      </c>
      <c r="M10" s="262">
        <f t="shared" si="4"/>
        <v>85.714285714285708</v>
      </c>
      <c r="N10" s="41">
        <v>29</v>
      </c>
      <c r="O10" s="262">
        <f t="shared" si="5"/>
        <v>96.666666666666671</v>
      </c>
      <c r="P10" s="41">
        <v>27</v>
      </c>
      <c r="Q10" s="262">
        <f t="shared" si="6"/>
        <v>93.103448275862064</v>
      </c>
      <c r="R10" s="41">
        <v>29</v>
      </c>
      <c r="S10" s="262">
        <f t="shared" si="7"/>
        <v>100</v>
      </c>
      <c r="T10" s="44">
        <f t="shared" si="9"/>
        <v>224</v>
      </c>
      <c r="U10" s="263">
        <f t="shared" si="8"/>
        <v>94.514767932489448</v>
      </c>
      <c r="V10" s="39"/>
      <c r="W10" s="39"/>
      <c r="X10" s="39"/>
      <c r="Y10" s="39"/>
    </row>
    <row r="11" spans="1:146" ht="15.75" customHeight="1" thickBot="1">
      <c r="A11" s="245">
        <v>4</v>
      </c>
      <c r="B11" s="246">
        <v>1</v>
      </c>
      <c r="C11" s="250" t="s">
        <v>354</v>
      </c>
      <c r="D11" s="146">
        <v>27</v>
      </c>
      <c r="E11" s="258">
        <f t="shared" si="0"/>
        <v>87.096774193548384</v>
      </c>
      <c r="F11" s="146">
        <v>28</v>
      </c>
      <c r="G11" s="258">
        <f t="shared" si="1"/>
        <v>93.333333333333329</v>
      </c>
      <c r="H11" s="146">
        <v>29</v>
      </c>
      <c r="I11" s="258">
        <f t="shared" si="2"/>
        <v>93.548387096774192</v>
      </c>
      <c r="J11" s="146">
        <v>26</v>
      </c>
      <c r="K11" s="258">
        <f t="shared" si="3"/>
        <v>89.65517241379311</v>
      </c>
      <c r="L11" s="146">
        <v>22</v>
      </c>
      <c r="M11" s="258">
        <f t="shared" si="4"/>
        <v>78.571428571428569</v>
      </c>
      <c r="N11" s="146">
        <v>24</v>
      </c>
      <c r="O11" s="258">
        <f t="shared" si="5"/>
        <v>80</v>
      </c>
      <c r="P11" s="146">
        <v>23</v>
      </c>
      <c r="Q11" s="258">
        <f t="shared" si="6"/>
        <v>79.310344827586206</v>
      </c>
      <c r="R11" s="146">
        <v>27</v>
      </c>
      <c r="S11" s="258">
        <f t="shared" si="7"/>
        <v>93.103448275862064</v>
      </c>
      <c r="T11" s="147">
        <f t="shared" si="9"/>
        <v>206</v>
      </c>
      <c r="U11" s="264">
        <f t="shared" si="8"/>
        <v>86.919831223628691</v>
      </c>
      <c r="V11" s="39"/>
      <c r="W11" s="39"/>
      <c r="X11" s="39"/>
      <c r="Y11" s="39"/>
    </row>
    <row r="12" spans="1:146" ht="15.75" customHeight="1">
      <c r="A12" s="236">
        <v>5</v>
      </c>
      <c r="B12" s="237">
        <v>1</v>
      </c>
      <c r="C12" s="238" t="s">
        <v>351</v>
      </c>
      <c r="D12" s="239">
        <v>16</v>
      </c>
      <c r="E12" s="259">
        <f t="shared" si="0"/>
        <v>51.612903225806448</v>
      </c>
      <c r="F12" s="239">
        <v>17</v>
      </c>
      <c r="G12" s="259">
        <f t="shared" si="1"/>
        <v>56.666666666666664</v>
      </c>
      <c r="H12" s="239">
        <v>18</v>
      </c>
      <c r="I12" s="259">
        <f t="shared" si="2"/>
        <v>58.064516129032263</v>
      </c>
      <c r="J12" s="239">
        <v>15</v>
      </c>
      <c r="K12" s="259">
        <f t="shared" si="3"/>
        <v>51.724137931034484</v>
      </c>
      <c r="L12" s="239">
        <v>15</v>
      </c>
      <c r="M12" s="259">
        <f t="shared" si="4"/>
        <v>53.571428571428569</v>
      </c>
      <c r="N12" s="239">
        <v>20</v>
      </c>
      <c r="O12" s="259">
        <f t="shared" si="5"/>
        <v>66.666666666666657</v>
      </c>
      <c r="P12" s="242">
        <v>12</v>
      </c>
      <c r="Q12" s="259">
        <f t="shared" si="6"/>
        <v>41.379310344827587</v>
      </c>
      <c r="R12" s="239">
        <v>15</v>
      </c>
      <c r="S12" s="259">
        <f t="shared" si="7"/>
        <v>51.724137931034484</v>
      </c>
      <c r="T12" s="243">
        <f t="shared" si="9"/>
        <v>128</v>
      </c>
      <c r="U12" s="265">
        <f t="shared" si="8"/>
        <v>54.008438818565395</v>
      </c>
      <c r="V12" s="39"/>
      <c r="W12" s="39"/>
      <c r="X12" s="39"/>
      <c r="Y12" s="39"/>
    </row>
    <row r="13" spans="1:146" ht="15.75" customHeight="1">
      <c r="A13" s="47">
        <v>6</v>
      </c>
      <c r="B13" s="48">
        <v>1</v>
      </c>
      <c r="C13" s="46" t="s">
        <v>355</v>
      </c>
      <c r="D13" s="41">
        <v>29</v>
      </c>
      <c r="E13" s="257">
        <f t="shared" si="0"/>
        <v>93.548387096774192</v>
      </c>
      <c r="F13" s="41">
        <v>30</v>
      </c>
      <c r="G13" s="257">
        <f t="shared" si="1"/>
        <v>100</v>
      </c>
      <c r="H13" s="41">
        <v>28</v>
      </c>
      <c r="I13" s="257">
        <f t="shared" si="2"/>
        <v>90.322580645161281</v>
      </c>
      <c r="J13" s="41">
        <v>26</v>
      </c>
      <c r="K13" s="257">
        <f t="shared" si="3"/>
        <v>89.65517241379311</v>
      </c>
      <c r="L13" s="41">
        <v>27</v>
      </c>
      <c r="M13" s="257">
        <f t="shared" si="4"/>
        <v>96.428571428571431</v>
      </c>
      <c r="N13" s="41">
        <v>24</v>
      </c>
      <c r="O13" s="257">
        <f t="shared" si="5"/>
        <v>80</v>
      </c>
      <c r="P13" s="210">
        <v>27</v>
      </c>
      <c r="Q13" s="257">
        <f t="shared" si="6"/>
        <v>93.103448275862064</v>
      </c>
      <c r="R13" s="41">
        <v>27</v>
      </c>
      <c r="S13" s="257">
        <f t="shared" si="7"/>
        <v>93.103448275862064</v>
      </c>
      <c r="T13" s="44">
        <f t="shared" si="9"/>
        <v>218</v>
      </c>
      <c r="U13" s="263">
        <f t="shared" si="8"/>
        <v>91.983122362869196</v>
      </c>
      <c r="V13" s="39"/>
      <c r="W13" s="39"/>
      <c r="X13" s="39"/>
      <c r="Y13" s="39"/>
    </row>
    <row r="14" spans="1:146" ht="15.75" customHeight="1">
      <c r="A14" s="47">
        <v>7</v>
      </c>
      <c r="B14" s="48">
        <v>2</v>
      </c>
      <c r="C14" s="46" t="s">
        <v>356</v>
      </c>
      <c r="D14" s="41">
        <v>29</v>
      </c>
      <c r="E14" s="257">
        <f t="shared" si="0"/>
        <v>93.548387096774192</v>
      </c>
      <c r="F14" s="41">
        <v>27</v>
      </c>
      <c r="G14" s="257">
        <f t="shared" si="1"/>
        <v>90</v>
      </c>
      <c r="H14" s="41">
        <v>27</v>
      </c>
      <c r="I14" s="257">
        <f t="shared" si="2"/>
        <v>87.096774193548384</v>
      </c>
      <c r="J14" s="41">
        <v>26</v>
      </c>
      <c r="K14" s="257">
        <f t="shared" si="3"/>
        <v>89.65517241379311</v>
      </c>
      <c r="L14" s="41">
        <v>26</v>
      </c>
      <c r="M14" s="257">
        <f t="shared" si="4"/>
        <v>92.857142857142861</v>
      </c>
      <c r="N14" s="41">
        <v>26</v>
      </c>
      <c r="O14" s="257">
        <f t="shared" si="5"/>
        <v>86.666666666666671</v>
      </c>
      <c r="P14" s="210">
        <v>25</v>
      </c>
      <c r="Q14" s="257">
        <f t="shared" si="6"/>
        <v>86.206896551724128</v>
      </c>
      <c r="R14" s="41">
        <v>30</v>
      </c>
      <c r="S14" s="257">
        <f t="shared" si="7"/>
        <v>103.44827586206897</v>
      </c>
      <c r="T14" s="44">
        <f t="shared" si="9"/>
        <v>216</v>
      </c>
      <c r="U14" s="263">
        <f t="shared" si="8"/>
        <v>91.139240506329116</v>
      </c>
      <c r="V14" s="39"/>
      <c r="W14" s="39"/>
      <c r="X14" s="39"/>
      <c r="Y14" s="39"/>
    </row>
    <row r="15" spans="1:146" ht="15.75" customHeight="1" thickBot="1">
      <c r="A15" s="245">
        <v>8</v>
      </c>
      <c r="B15" s="246">
        <v>2</v>
      </c>
      <c r="C15" s="250" t="s">
        <v>357</v>
      </c>
      <c r="D15" s="146">
        <v>19</v>
      </c>
      <c r="E15" s="258">
        <f t="shared" si="0"/>
        <v>61.29032258064516</v>
      </c>
      <c r="F15" s="146">
        <v>26</v>
      </c>
      <c r="G15" s="258">
        <f t="shared" si="1"/>
        <v>86.666666666666671</v>
      </c>
      <c r="H15" s="146">
        <v>21</v>
      </c>
      <c r="I15" s="258">
        <f t="shared" si="2"/>
        <v>67.741935483870961</v>
      </c>
      <c r="J15" s="146">
        <v>18</v>
      </c>
      <c r="K15" s="258">
        <f t="shared" si="3"/>
        <v>62.068965517241381</v>
      </c>
      <c r="L15" s="146">
        <v>17</v>
      </c>
      <c r="M15" s="258">
        <f t="shared" si="4"/>
        <v>60.714285714285708</v>
      </c>
      <c r="N15" s="146">
        <v>23</v>
      </c>
      <c r="O15" s="258">
        <f t="shared" si="5"/>
        <v>76.666666666666671</v>
      </c>
      <c r="P15" s="214">
        <v>16</v>
      </c>
      <c r="Q15" s="258">
        <f t="shared" si="6"/>
        <v>55.172413793103445</v>
      </c>
      <c r="R15" s="146">
        <v>18</v>
      </c>
      <c r="S15" s="258">
        <f t="shared" si="7"/>
        <v>62.068965517241381</v>
      </c>
      <c r="T15" s="147">
        <f t="shared" si="9"/>
        <v>158</v>
      </c>
      <c r="U15" s="264">
        <f t="shared" si="8"/>
        <v>66.666666666666657</v>
      </c>
      <c r="V15" s="39"/>
      <c r="W15" s="39"/>
      <c r="X15" s="39"/>
      <c r="Y15" s="39"/>
    </row>
    <row r="16" spans="1:146" ht="15.75" customHeight="1">
      <c r="A16" s="236">
        <v>9</v>
      </c>
      <c r="B16" s="237">
        <v>2</v>
      </c>
      <c r="C16" s="238" t="s">
        <v>358</v>
      </c>
      <c r="D16" s="239">
        <v>30</v>
      </c>
      <c r="E16" s="259">
        <f t="shared" ref="E16:E22" si="10">(D16/$D$7)*100</f>
        <v>96.774193548387103</v>
      </c>
      <c r="F16" s="239">
        <v>28</v>
      </c>
      <c r="G16" s="259">
        <f t="shared" ref="G16:G22" si="11">(F16/$F$7)*100</f>
        <v>93.333333333333329</v>
      </c>
      <c r="H16" s="239">
        <v>31</v>
      </c>
      <c r="I16" s="259">
        <f t="shared" ref="I16:I22" si="12">(H16/$H$7)*100</f>
        <v>100</v>
      </c>
      <c r="J16" s="239">
        <v>28</v>
      </c>
      <c r="K16" s="259">
        <f t="shared" ref="K16:K22" si="13">(J16/$J$7)*100</f>
        <v>96.551724137931032</v>
      </c>
      <c r="L16" s="239">
        <v>27</v>
      </c>
      <c r="M16" s="259">
        <f t="shared" ref="M16:M22" si="14">(L16/$L$7)*100</f>
        <v>96.428571428571431</v>
      </c>
      <c r="N16" s="239">
        <v>30</v>
      </c>
      <c r="O16" s="259">
        <f t="shared" ref="O16:O22" si="15">(N16/$N$7)*100</f>
        <v>100</v>
      </c>
      <c r="P16" s="242">
        <v>29</v>
      </c>
      <c r="Q16" s="259">
        <f t="shared" si="6"/>
        <v>100</v>
      </c>
      <c r="R16" s="239">
        <v>29</v>
      </c>
      <c r="S16" s="259">
        <f t="shared" ref="S16:S22" si="16">(R16/$R$7)*100</f>
        <v>100</v>
      </c>
      <c r="T16" s="243">
        <f t="shared" ref="T16:T22" si="17">(D16+F16+H16+J16+L16+N16+P16+R16)</f>
        <v>232</v>
      </c>
      <c r="U16" s="265">
        <f t="shared" ref="U16:U22" si="18">(T16/$T$7)*100</f>
        <v>97.890295358649794</v>
      </c>
      <c r="V16" s="39"/>
      <c r="W16" s="39"/>
      <c r="X16" s="39"/>
      <c r="Y16" s="39"/>
    </row>
    <row r="17" spans="1:146" ht="15.75" customHeight="1">
      <c r="A17" s="47">
        <v>10</v>
      </c>
      <c r="B17" s="48">
        <v>2</v>
      </c>
      <c r="C17" s="46" t="s">
        <v>359</v>
      </c>
      <c r="D17" s="41">
        <v>28</v>
      </c>
      <c r="E17" s="257">
        <f>(D17/$D$7)*100</f>
        <v>90.322580645161281</v>
      </c>
      <c r="F17" s="41">
        <v>27</v>
      </c>
      <c r="G17" s="257">
        <f>(F17/$F$7)*100</f>
        <v>90</v>
      </c>
      <c r="H17" s="41">
        <v>31</v>
      </c>
      <c r="I17" s="257">
        <f>(H17/$H$7)*100</f>
        <v>100</v>
      </c>
      <c r="J17" s="41">
        <v>28</v>
      </c>
      <c r="K17" s="257">
        <f>(J17/$J$7)*100</f>
        <v>96.551724137931032</v>
      </c>
      <c r="L17" s="41">
        <v>27</v>
      </c>
      <c r="M17" s="257">
        <f>(L17/$L$7)*100</f>
        <v>96.428571428571431</v>
      </c>
      <c r="N17" s="41">
        <v>29</v>
      </c>
      <c r="O17" s="257">
        <f t="shared" si="15"/>
        <v>96.666666666666671</v>
      </c>
      <c r="P17" s="210">
        <v>26</v>
      </c>
      <c r="Q17" s="257">
        <f t="shared" si="6"/>
        <v>89.65517241379311</v>
      </c>
      <c r="R17" s="41">
        <v>30</v>
      </c>
      <c r="S17" s="257">
        <f>(R17/$R$7)*100</f>
        <v>103.44827586206897</v>
      </c>
      <c r="T17" s="44">
        <f>(D17+F17+H17+J17+L17+N17+P17+R17)</f>
        <v>226</v>
      </c>
      <c r="U17" s="263">
        <f>(T17/$T$7)*100</f>
        <v>95.358649789029542</v>
      </c>
      <c r="V17" s="39"/>
      <c r="W17" s="39"/>
      <c r="X17" s="39"/>
      <c r="Y17" s="39"/>
    </row>
    <row r="18" spans="1:146" ht="15.75" customHeight="1">
      <c r="A18" s="47">
        <v>11</v>
      </c>
      <c r="B18" s="48">
        <v>2</v>
      </c>
      <c r="C18" s="46" t="s">
        <v>359</v>
      </c>
      <c r="D18" s="41">
        <v>27</v>
      </c>
      <c r="E18" s="257">
        <f t="shared" si="10"/>
        <v>87.096774193548384</v>
      </c>
      <c r="F18" s="41">
        <v>29</v>
      </c>
      <c r="G18" s="257">
        <f t="shared" si="11"/>
        <v>96.666666666666671</v>
      </c>
      <c r="H18" s="41">
        <v>29</v>
      </c>
      <c r="I18" s="257">
        <f t="shared" si="12"/>
        <v>93.548387096774192</v>
      </c>
      <c r="J18" s="41">
        <v>25</v>
      </c>
      <c r="K18" s="257">
        <f t="shared" si="13"/>
        <v>86.206896551724128</v>
      </c>
      <c r="L18" s="41">
        <v>25</v>
      </c>
      <c r="M18" s="257">
        <f t="shared" si="14"/>
        <v>89.285714285714292</v>
      </c>
      <c r="N18" s="41">
        <v>24</v>
      </c>
      <c r="O18" s="257">
        <f t="shared" si="15"/>
        <v>80</v>
      </c>
      <c r="P18" s="210">
        <v>20</v>
      </c>
      <c r="Q18" s="257">
        <f t="shared" si="6"/>
        <v>68.965517241379317</v>
      </c>
      <c r="R18" s="41">
        <v>29</v>
      </c>
      <c r="S18" s="257">
        <f t="shared" si="16"/>
        <v>100</v>
      </c>
      <c r="T18" s="44">
        <f t="shared" si="17"/>
        <v>208</v>
      </c>
      <c r="U18" s="263">
        <f t="shared" si="18"/>
        <v>87.763713080168785</v>
      </c>
      <c r="V18" s="39"/>
      <c r="W18" s="39"/>
      <c r="X18" s="39"/>
      <c r="Y18" s="39"/>
    </row>
    <row r="19" spans="1:146" ht="15.75" customHeight="1" thickBot="1">
      <c r="A19" s="47">
        <v>12</v>
      </c>
      <c r="B19" s="48">
        <v>4</v>
      </c>
      <c r="C19" s="46" t="s">
        <v>360</v>
      </c>
      <c r="D19" s="41">
        <v>17</v>
      </c>
      <c r="E19" s="257">
        <f t="shared" si="10"/>
        <v>54.838709677419352</v>
      </c>
      <c r="F19" s="41">
        <v>21</v>
      </c>
      <c r="G19" s="262">
        <f t="shared" si="11"/>
        <v>70</v>
      </c>
      <c r="H19" s="41">
        <v>25</v>
      </c>
      <c r="I19" s="262">
        <f t="shared" si="12"/>
        <v>80.645161290322577</v>
      </c>
      <c r="J19" s="41">
        <v>21</v>
      </c>
      <c r="K19" s="262">
        <f t="shared" si="13"/>
        <v>72.41379310344827</v>
      </c>
      <c r="L19" s="41">
        <v>21</v>
      </c>
      <c r="M19" s="262">
        <f t="shared" si="14"/>
        <v>75</v>
      </c>
      <c r="N19" s="41">
        <v>20</v>
      </c>
      <c r="O19" s="262">
        <f t="shared" si="15"/>
        <v>66.666666666666657</v>
      </c>
      <c r="P19" s="211">
        <v>14</v>
      </c>
      <c r="Q19" s="262">
        <f t="shared" si="6"/>
        <v>48.275862068965516</v>
      </c>
      <c r="R19" s="41">
        <v>22</v>
      </c>
      <c r="S19" s="262">
        <f t="shared" si="16"/>
        <v>75.862068965517238</v>
      </c>
      <c r="T19" s="44">
        <f t="shared" si="17"/>
        <v>161</v>
      </c>
      <c r="U19" s="263">
        <f t="shared" si="18"/>
        <v>67.932489451476798</v>
      </c>
      <c r="V19" s="39"/>
      <c r="W19" s="39"/>
      <c r="X19" s="39"/>
      <c r="Y19" s="39"/>
    </row>
    <row r="20" spans="1:146" ht="15.75" customHeight="1">
      <c r="A20" s="404" t="s">
        <v>77</v>
      </c>
      <c r="B20" s="405"/>
      <c r="C20" s="405"/>
      <c r="D20" s="49">
        <v>31</v>
      </c>
      <c r="E20" s="260">
        <f t="shared" si="10"/>
        <v>100</v>
      </c>
      <c r="F20" s="51">
        <v>29</v>
      </c>
      <c r="G20" s="260">
        <f t="shared" si="11"/>
        <v>96.666666666666671</v>
      </c>
      <c r="H20" s="51">
        <v>30</v>
      </c>
      <c r="I20" s="260">
        <f t="shared" si="12"/>
        <v>96.774193548387103</v>
      </c>
      <c r="J20" s="51">
        <v>28</v>
      </c>
      <c r="K20" s="260">
        <f t="shared" si="13"/>
        <v>96.551724137931032</v>
      </c>
      <c r="L20" s="52">
        <v>27</v>
      </c>
      <c r="M20" s="260">
        <f t="shared" si="14"/>
        <v>96.428571428571431</v>
      </c>
      <c r="N20" s="53">
        <v>30</v>
      </c>
      <c r="O20" s="260">
        <f t="shared" si="15"/>
        <v>100</v>
      </c>
      <c r="P20" s="212">
        <v>28</v>
      </c>
      <c r="Q20" s="260">
        <f t="shared" si="6"/>
        <v>96.551724137931032</v>
      </c>
      <c r="R20" s="53">
        <v>29</v>
      </c>
      <c r="S20" s="260">
        <f t="shared" si="16"/>
        <v>100</v>
      </c>
      <c r="T20" s="54">
        <f t="shared" si="17"/>
        <v>232</v>
      </c>
      <c r="U20" s="266">
        <f t="shared" si="18"/>
        <v>97.890295358649794</v>
      </c>
      <c r="V20" s="39"/>
      <c r="W20" s="39"/>
      <c r="X20" s="39"/>
      <c r="Y20" s="39"/>
    </row>
    <row r="21" spans="1:146" s="36" customFormat="1" ht="15.75" customHeight="1">
      <c r="A21" s="422" t="s">
        <v>83</v>
      </c>
      <c r="B21" s="423"/>
      <c r="C21" s="424"/>
      <c r="D21" s="202">
        <v>24</v>
      </c>
      <c r="E21" s="261">
        <f t="shared" si="10"/>
        <v>77.41935483870968</v>
      </c>
      <c r="F21" s="204">
        <v>27</v>
      </c>
      <c r="G21" s="261">
        <f t="shared" si="11"/>
        <v>90</v>
      </c>
      <c r="H21" s="204">
        <v>27</v>
      </c>
      <c r="I21" s="261">
        <f t="shared" si="12"/>
        <v>87.096774193548384</v>
      </c>
      <c r="J21" s="204">
        <v>22</v>
      </c>
      <c r="K21" s="261">
        <f t="shared" si="13"/>
        <v>75.862068965517238</v>
      </c>
      <c r="L21" s="205">
        <v>22</v>
      </c>
      <c r="M21" s="261">
        <f t="shared" si="14"/>
        <v>78.571428571428569</v>
      </c>
      <c r="N21" s="206">
        <v>26</v>
      </c>
      <c r="O21" s="261">
        <f t="shared" si="15"/>
        <v>86.666666666666671</v>
      </c>
      <c r="P21" s="213">
        <v>24</v>
      </c>
      <c r="Q21" s="261">
        <f t="shared" si="6"/>
        <v>82.758620689655174</v>
      </c>
      <c r="R21" s="206">
        <v>25</v>
      </c>
      <c r="S21" s="261">
        <f t="shared" si="16"/>
        <v>86.206896551724128</v>
      </c>
      <c r="T21" s="207">
        <f>(D21+F21+H21+J21+L21+N21+P21+R21)</f>
        <v>197</v>
      </c>
      <c r="U21" s="267">
        <f t="shared" si="18"/>
        <v>83.122362869198312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</row>
    <row r="22" spans="1:146" s="36" customFormat="1" ht="15.75" customHeight="1" thickBot="1">
      <c r="A22" s="402" t="s">
        <v>84</v>
      </c>
      <c r="B22" s="403"/>
      <c r="C22" s="403"/>
      <c r="D22" s="142">
        <v>27</v>
      </c>
      <c r="E22" s="258">
        <f t="shared" si="10"/>
        <v>87.096774193548384</v>
      </c>
      <c r="F22" s="144">
        <v>27</v>
      </c>
      <c r="G22" s="258">
        <f t="shared" si="11"/>
        <v>90</v>
      </c>
      <c r="H22" s="144">
        <v>29</v>
      </c>
      <c r="I22" s="258">
        <f t="shared" si="12"/>
        <v>93.548387096774192</v>
      </c>
      <c r="J22" s="144">
        <v>28</v>
      </c>
      <c r="K22" s="258">
        <f t="shared" si="13"/>
        <v>96.551724137931032</v>
      </c>
      <c r="L22" s="145">
        <v>26</v>
      </c>
      <c r="M22" s="258">
        <f t="shared" si="14"/>
        <v>92.857142857142861</v>
      </c>
      <c r="N22" s="146">
        <v>24</v>
      </c>
      <c r="O22" s="258">
        <f t="shared" si="15"/>
        <v>80</v>
      </c>
      <c r="P22" s="214">
        <v>21</v>
      </c>
      <c r="Q22" s="258">
        <f t="shared" si="6"/>
        <v>72.41379310344827</v>
      </c>
      <c r="R22" s="146">
        <v>28</v>
      </c>
      <c r="S22" s="258">
        <f t="shared" si="16"/>
        <v>96.551724137931032</v>
      </c>
      <c r="T22" s="147">
        <f t="shared" si="17"/>
        <v>210</v>
      </c>
      <c r="U22" s="268">
        <f t="shared" si="18"/>
        <v>88.60759493670885</v>
      </c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</row>
  </sheetData>
  <mergeCells count="47">
    <mergeCell ref="A3:U3"/>
    <mergeCell ref="A4:C4"/>
    <mergeCell ref="A21:C21"/>
    <mergeCell ref="P7:Q7"/>
    <mergeCell ref="F7:G7"/>
    <mergeCell ref="A7:C7"/>
    <mergeCell ref="F4:G4"/>
    <mergeCell ref="A5:A6"/>
    <mergeCell ref="B5:B6"/>
    <mergeCell ref="E5:E6"/>
    <mergeCell ref="G5:G6"/>
    <mergeCell ref="I5:I6"/>
    <mergeCell ref="H5:H6"/>
    <mergeCell ref="S5:S6"/>
    <mergeCell ref="J5:J6"/>
    <mergeCell ref="K5:K6"/>
    <mergeCell ref="A1:U1"/>
    <mergeCell ref="A2:U2"/>
    <mergeCell ref="T5:T6"/>
    <mergeCell ref="L5:L6"/>
    <mergeCell ref="O5:O6"/>
    <mergeCell ref="T4:U4"/>
    <mergeCell ref="H4:I4"/>
    <mergeCell ref="U5:U6"/>
    <mergeCell ref="N5:N6"/>
    <mergeCell ref="C5:C6"/>
    <mergeCell ref="F5:F6"/>
    <mergeCell ref="D5:D6"/>
    <mergeCell ref="R4:S4"/>
    <mergeCell ref="J4:K4"/>
    <mergeCell ref="D4:E4"/>
    <mergeCell ref="N4:O4"/>
    <mergeCell ref="P4:Q4"/>
    <mergeCell ref="P5:P6"/>
    <mergeCell ref="Q5:Q6"/>
    <mergeCell ref="R5:R6"/>
    <mergeCell ref="M5:M6"/>
    <mergeCell ref="L4:M4"/>
    <mergeCell ref="A22:C22"/>
    <mergeCell ref="A20:C20"/>
    <mergeCell ref="T7:U7"/>
    <mergeCell ref="R7:S7"/>
    <mergeCell ref="H7:I7"/>
    <mergeCell ref="J7:K7"/>
    <mergeCell ref="L7:M7"/>
    <mergeCell ref="N7:O7"/>
    <mergeCell ref="D7:E7"/>
  </mergeCells>
  <phoneticPr fontId="20" type="noConversion"/>
  <conditionalFormatting sqref="U8:U22">
    <cfRule type="cellIs" dxfId="8" priority="1" stopIfTrue="1" operator="lessThan">
      <formula>60</formula>
    </cfRule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81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0</xdr:col>
                <xdr:colOff>104775</xdr:colOff>
                <xdr:row>18</xdr:row>
                <xdr:rowOff>28575</xdr:rowOff>
              </from>
              <to>
                <xdr:col>1</xdr:col>
                <xdr:colOff>276225</xdr:colOff>
                <xdr:row>18</xdr:row>
                <xdr:rowOff>28575</xdr:rowOff>
              </to>
            </anchor>
          </objectPr>
        </oleObject>
      </mc:Choice>
      <mc:Fallback>
        <oleObject progId="Word.Picture.8" shapeId="3073" r:id="rId4"/>
      </mc:Fallback>
    </mc:AlternateContent>
    <mc:AlternateContent xmlns:mc="http://schemas.openxmlformats.org/markup-compatibility/2006">
      <mc:Choice Requires="x14">
        <oleObject progId="Word.Picture.8" shapeId="3074" r:id="rId6">
          <objectPr defaultSize="0" autoPict="0" r:id="rId5">
            <anchor moveWithCells="1" sizeWithCells="1">
              <from>
                <xdr:col>0</xdr:col>
                <xdr:colOff>47625</xdr:colOff>
                <xdr:row>0</xdr:row>
                <xdr:rowOff>57150</xdr:rowOff>
              </from>
              <to>
                <xdr:col>0</xdr:col>
                <xdr:colOff>466725</xdr:colOff>
                <xdr:row>1</xdr:row>
                <xdr:rowOff>57150</xdr:rowOff>
              </to>
            </anchor>
          </objectPr>
        </oleObject>
      </mc:Choice>
      <mc:Fallback>
        <oleObject progId="Word.Picture.8" shapeId="3074" r:id="rId6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EP22"/>
  <sheetViews>
    <sheetView topLeftCell="D5" zoomScale="120" zoomScaleNormal="120" workbookViewId="0">
      <selection activeCell="P23" sqref="P23"/>
    </sheetView>
  </sheetViews>
  <sheetFormatPr defaultColWidth="11.42578125" defaultRowHeight="12.75"/>
  <cols>
    <col min="1" max="2" width="8.140625" style="33" customWidth="1"/>
    <col min="3" max="3" width="59" style="33" customWidth="1"/>
    <col min="4" max="4" width="5.5703125" style="33" customWidth="1"/>
    <col min="5" max="5" width="7.5703125" style="33" customWidth="1"/>
    <col min="6" max="6" width="5.5703125" style="33" customWidth="1"/>
    <col min="7" max="7" width="7.5703125" style="33" customWidth="1"/>
    <col min="8" max="8" width="5.5703125" style="33" customWidth="1"/>
    <col min="9" max="9" width="7.5703125" style="45" customWidth="1"/>
    <col min="10" max="10" width="5.5703125" style="33" customWidth="1"/>
    <col min="11" max="11" width="7.5703125" style="33" customWidth="1"/>
    <col min="12" max="12" width="5.5703125" style="33" customWidth="1"/>
    <col min="13" max="13" width="7.5703125" style="33" customWidth="1"/>
    <col min="14" max="14" width="5.5703125" style="33" customWidth="1"/>
    <col min="15" max="15" width="7.5703125" style="33" customWidth="1"/>
    <col min="16" max="16" width="5.5703125" style="33" customWidth="1"/>
    <col min="17" max="17" width="7.5703125" style="33" customWidth="1"/>
    <col min="18" max="18" width="5.5703125" style="33" customWidth="1"/>
    <col min="19" max="19" width="7.5703125" style="33" customWidth="1"/>
    <col min="20" max="20" width="5.5703125" style="33" customWidth="1"/>
    <col min="21" max="21" width="6.140625" style="33" customWidth="1"/>
    <col min="22" max="22" width="6.28515625" style="33" customWidth="1"/>
    <col min="23" max="23" width="6" style="33" customWidth="1"/>
    <col min="24" max="24" width="13.140625" style="33" customWidth="1"/>
    <col min="25" max="25" width="6.85546875" style="33" customWidth="1"/>
    <col min="26" max="26" width="9.42578125" style="33" customWidth="1"/>
    <col min="27" max="16384" width="11.42578125" style="33"/>
  </cols>
  <sheetData>
    <row r="1" spans="1:146" ht="30" customHeight="1">
      <c r="A1" s="412" t="s">
        <v>0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31"/>
      <c r="W1" s="31"/>
      <c r="X1" s="31"/>
      <c r="Y1" s="32"/>
    </row>
    <row r="2" spans="1:146" s="36" customFormat="1" ht="25.5" customHeight="1">
      <c r="A2" s="413" t="s">
        <v>25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34"/>
      <c r="W2" s="34"/>
      <c r="X2" s="34"/>
      <c r="Y2" s="35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</row>
    <row r="3" spans="1:146" s="36" customFormat="1" ht="21.75" customHeight="1" thickBot="1">
      <c r="A3" s="420" t="str">
        <f ca="1">"PRI 2 ITEM ANALYSIS OF TERM 2 TOPICAL REVIEW " &amp; year!A1</f>
        <v>PRI 2 ITEM ANALYSIS OF TERM 2 TOPICAL REVIEW 2017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37"/>
      <c r="W3" s="37"/>
      <c r="X3" s="37"/>
      <c r="Y3" s="37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</row>
    <row r="4" spans="1:146" ht="15.75">
      <c r="A4" s="421" t="s">
        <v>26</v>
      </c>
      <c r="B4" s="410"/>
      <c r="C4" s="410"/>
      <c r="D4" s="410" t="s">
        <v>69</v>
      </c>
      <c r="E4" s="410"/>
      <c r="F4" s="410" t="s">
        <v>70</v>
      </c>
      <c r="G4" s="410"/>
      <c r="H4" s="410" t="s">
        <v>71</v>
      </c>
      <c r="I4" s="410"/>
      <c r="J4" s="410" t="s">
        <v>72</v>
      </c>
      <c r="K4" s="410"/>
      <c r="L4" s="410" t="s">
        <v>73</v>
      </c>
      <c r="M4" s="410"/>
      <c r="N4" s="410" t="s">
        <v>74</v>
      </c>
      <c r="O4" s="410"/>
      <c r="P4" s="410" t="s">
        <v>75</v>
      </c>
      <c r="Q4" s="410"/>
      <c r="R4" s="410" t="s">
        <v>76</v>
      </c>
      <c r="S4" s="410"/>
      <c r="T4" s="415" t="s">
        <v>7</v>
      </c>
      <c r="U4" s="416"/>
      <c r="V4" s="38"/>
      <c r="W4" s="38"/>
      <c r="X4" s="38"/>
      <c r="Y4" s="38"/>
    </row>
    <row r="5" spans="1:146" ht="15.75" customHeight="1">
      <c r="A5" s="427" t="s">
        <v>27</v>
      </c>
      <c r="B5" s="428" t="s">
        <v>28</v>
      </c>
      <c r="C5" s="419" t="s">
        <v>92</v>
      </c>
      <c r="D5" s="411" t="s">
        <v>29</v>
      </c>
      <c r="E5" s="411" t="s">
        <v>30</v>
      </c>
      <c r="F5" s="411" t="s">
        <v>29</v>
      </c>
      <c r="G5" s="411" t="s">
        <v>30</v>
      </c>
      <c r="H5" s="411" t="s">
        <v>29</v>
      </c>
      <c r="I5" s="411" t="s">
        <v>30</v>
      </c>
      <c r="J5" s="411" t="s">
        <v>29</v>
      </c>
      <c r="K5" s="411" t="s">
        <v>30</v>
      </c>
      <c r="L5" s="411" t="s">
        <v>29</v>
      </c>
      <c r="M5" s="411" t="s">
        <v>30</v>
      </c>
      <c r="N5" s="411" t="s">
        <v>29</v>
      </c>
      <c r="O5" s="411" t="s">
        <v>30</v>
      </c>
      <c r="P5" s="411" t="s">
        <v>29</v>
      </c>
      <c r="Q5" s="411" t="s">
        <v>30</v>
      </c>
      <c r="R5" s="411" t="s">
        <v>29</v>
      </c>
      <c r="S5" s="411" t="s">
        <v>30</v>
      </c>
      <c r="T5" s="414" t="s">
        <v>31</v>
      </c>
      <c r="U5" s="417" t="s">
        <v>30</v>
      </c>
      <c r="V5" s="39"/>
      <c r="W5" s="39"/>
      <c r="X5" s="39"/>
      <c r="Y5" s="39"/>
    </row>
    <row r="6" spans="1:146" ht="15.75" customHeight="1">
      <c r="A6" s="427"/>
      <c r="B6" s="428"/>
      <c r="C6" s="419"/>
      <c r="D6" s="411"/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411"/>
      <c r="Q6" s="411"/>
      <c r="R6" s="411"/>
      <c r="S6" s="411"/>
      <c r="T6" s="414"/>
      <c r="U6" s="418"/>
      <c r="V6" s="39"/>
      <c r="W6" s="39"/>
      <c r="X6" s="39"/>
      <c r="Y6" s="39"/>
    </row>
    <row r="7" spans="1:146" ht="15.75" customHeight="1" thickBot="1">
      <c r="A7" s="425" t="s">
        <v>14</v>
      </c>
      <c r="B7" s="426"/>
      <c r="C7" s="426"/>
      <c r="D7" s="408">
        <f>'2A'!G13</f>
        <v>31</v>
      </c>
      <c r="E7" s="409"/>
      <c r="F7" s="408">
        <f>'2B'!G13</f>
        <v>30</v>
      </c>
      <c r="G7" s="409"/>
      <c r="H7" s="408">
        <f>'2C'!G13</f>
        <v>31</v>
      </c>
      <c r="I7" s="409"/>
      <c r="J7" s="408">
        <f>'2D'!G13</f>
        <v>29</v>
      </c>
      <c r="K7" s="409"/>
      <c r="L7" s="408">
        <f>'2E'!G13</f>
        <v>28</v>
      </c>
      <c r="M7" s="409"/>
      <c r="N7" s="408">
        <v>30</v>
      </c>
      <c r="O7" s="409"/>
      <c r="P7" s="408">
        <f>'2G'!G13</f>
        <v>29</v>
      </c>
      <c r="Q7" s="409"/>
      <c r="R7" s="408">
        <f>'2H'!G13</f>
        <v>30</v>
      </c>
      <c r="S7" s="409"/>
      <c r="T7" s="406">
        <f>SUM(D7+F7+H7+J7+L7+N7+P7+R7)</f>
        <v>238</v>
      </c>
      <c r="U7" s="407"/>
      <c r="V7" s="39"/>
      <c r="W7" s="39"/>
      <c r="X7" s="39"/>
      <c r="Y7" s="39"/>
    </row>
    <row r="8" spans="1:146" ht="15.75" customHeight="1">
      <c r="A8" s="47">
        <v>1</v>
      </c>
      <c r="B8" s="48">
        <v>1</v>
      </c>
      <c r="C8" s="319" t="s">
        <v>361</v>
      </c>
      <c r="D8" s="41">
        <v>28</v>
      </c>
      <c r="E8" s="42">
        <f t="shared" ref="E8:E13" si="0">(D8/$D$7)*100</f>
        <v>90.322580645161281</v>
      </c>
      <c r="F8" s="41">
        <v>29</v>
      </c>
      <c r="G8" s="43">
        <f t="shared" ref="G8:G13" si="1">(F8/$F$7)*100</f>
        <v>96.666666666666671</v>
      </c>
      <c r="H8" s="41">
        <v>28</v>
      </c>
      <c r="I8" s="43">
        <f t="shared" ref="I8:I13" si="2">(H8/$H$7)*100</f>
        <v>90.322580645161281</v>
      </c>
      <c r="J8" s="41">
        <v>27</v>
      </c>
      <c r="K8" s="43">
        <f t="shared" ref="K8:K13" si="3">(J8/$J$7)*100</f>
        <v>93.103448275862064</v>
      </c>
      <c r="L8" s="41">
        <v>27</v>
      </c>
      <c r="M8" s="43">
        <f>(L8/$L$7)*100</f>
        <v>96.428571428571431</v>
      </c>
      <c r="N8" s="41">
        <v>24</v>
      </c>
      <c r="O8" s="43">
        <f>$N8/$N$7*100</f>
        <v>80</v>
      </c>
      <c r="P8" s="41">
        <v>29</v>
      </c>
      <c r="Q8" s="43">
        <f t="shared" ref="Q8:Q22" si="4">(P8/$P$7)*100</f>
        <v>100</v>
      </c>
      <c r="R8" s="41">
        <v>29</v>
      </c>
      <c r="S8" s="43">
        <f t="shared" ref="S8:S13" si="5">(R8/$R$7)*100</f>
        <v>96.666666666666671</v>
      </c>
      <c r="T8" s="44">
        <f t="shared" ref="T8:T13" si="6">(D8+F8+H8+J8+L8+N8+P8+R8)</f>
        <v>221</v>
      </c>
      <c r="U8" s="40">
        <f t="shared" ref="U8:U13" si="7">(T8/$T$7)*100</f>
        <v>92.857142857142861</v>
      </c>
      <c r="V8" s="39"/>
      <c r="W8" s="39"/>
      <c r="X8" s="39"/>
      <c r="Y8" s="39"/>
    </row>
    <row r="9" spans="1:146" ht="15.75" customHeight="1">
      <c r="A9" s="47">
        <v>2</v>
      </c>
      <c r="B9" s="48">
        <v>1</v>
      </c>
      <c r="C9" s="319" t="s">
        <v>362</v>
      </c>
      <c r="D9" s="41">
        <v>30</v>
      </c>
      <c r="E9" s="42">
        <f t="shared" si="0"/>
        <v>96.774193548387103</v>
      </c>
      <c r="F9" s="41">
        <v>30</v>
      </c>
      <c r="G9" s="43">
        <f t="shared" si="1"/>
        <v>100</v>
      </c>
      <c r="H9" s="41">
        <v>31</v>
      </c>
      <c r="I9" s="43">
        <f t="shared" si="2"/>
        <v>100</v>
      </c>
      <c r="J9" s="41">
        <v>28</v>
      </c>
      <c r="K9" s="43">
        <f t="shared" si="3"/>
        <v>96.551724137931032</v>
      </c>
      <c r="L9" s="41">
        <v>28</v>
      </c>
      <c r="M9" s="43">
        <f t="shared" ref="M9:M13" si="8">(L9/$L$7)*100</f>
        <v>100</v>
      </c>
      <c r="N9" s="41">
        <v>25</v>
      </c>
      <c r="O9" s="43">
        <f t="shared" ref="O9:O22" si="9">$N9/$N$7*100</f>
        <v>83.333333333333343</v>
      </c>
      <c r="P9" s="41">
        <v>27</v>
      </c>
      <c r="Q9" s="43">
        <f t="shared" si="4"/>
        <v>93.103448275862064</v>
      </c>
      <c r="R9" s="41">
        <v>29</v>
      </c>
      <c r="S9" s="43">
        <f t="shared" si="5"/>
        <v>96.666666666666671</v>
      </c>
      <c r="T9" s="44">
        <f t="shared" si="6"/>
        <v>228</v>
      </c>
      <c r="U9" s="40">
        <f t="shared" si="7"/>
        <v>95.798319327731093</v>
      </c>
      <c r="V9" s="39"/>
      <c r="W9" s="39"/>
      <c r="X9" s="39"/>
      <c r="Y9" s="39"/>
    </row>
    <row r="10" spans="1:146" ht="15.75" customHeight="1">
      <c r="A10" s="47">
        <v>3</v>
      </c>
      <c r="B10" s="48">
        <v>1</v>
      </c>
      <c r="C10" s="319" t="s">
        <v>363</v>
      </c>
      <c r="D10" s="41">
        <v>23</v>
      </c>
      <c r="E10" s="42">
        <f t="shared" si="0"/>
        <v>74.193548387096769</v>
      </c>
      <c r="F10" s="41">
        <v>29</v>
      </c>
      <c r="G10" s="43">
        <f t="shared" si="1"/>
        <v>96.666666666666671</v>
      </c>
      <c r="H10" s="41">
        <v>31</v>
      </c>
      <c r="I10" s="43">
        <f t="shared" si="2"/>
        <v>100</v>
      </c>
      <c r="J10" s="41">
        <v>28</v>
      </c>
      <c r="K10" s="43">
        <f t="shared" si="3"/>
        <v>96.551724137931032</v>
      </c>
      <c r="L10" s="41">
        <v>27</v>
      </c>
      <c r="M10" s="43">
        <f t="shared" si="8"/>
        <v>96.428571428571431</v>
      </c>
      <c r="N10" s="41">
        <v>27</v>
      </c>
      <c r="O10" s="43">
        <f t="shared" si="9"/>
        <v>90</v>
      </c>
      <c r="P10" s="41">
        <v>27</v>
      </c>
      <c r="Q10" s="43">
        <f t="shared" si="4"/>
        <v>93.103448275862064</v>
      </c>
      <c r="R10" s="41">
        <v>28</v>
      </c>
      <c r="S10" s="43">
        <f t="shared" si="5"/>
        <v>93.333333333333329</v>
      </c>
      <c r="T10" s="44">
        <f t="shared" si="6"/>
        <v>220</v>
      </c>
      <c r="U10" s="40">
        <f t="shared" si="7"/>
        <v>92.436974789915965</v>
      </c>
      <c r="V10" s="39"/>
      <c r="W10" s="39"/>
      <c r="X10" s="39"/>
      <c r="Y10" s="39"/>
    </row>
    <row r="11" spans="1:146" ht="15.75" customHeight="1" thickBot="1">
      <c r="A11" s="245">
        <v>4</v>
      </c>
      <c r="B11" s="246">
        <v>1</v>
      </c>
      <c r="C11" s="320" t="s">
        <v>364</v>
      </c>
      <c r="D11" s="146">
        <v>30</v>
      </c>
      <c r="E11" s="143">
        <f t="shared" si="0"/>
        <v>96.774193548387103</v>
      </c>
      <c r="F11" s="146">
        <v>29</v>
      </c>
      <c r="G11" s="247">
        <f t="shared" si="1"/>
        <v>96.666666666666671</v>
      </c>
      <c r="H11" s="146">
        <v>28</v>
      </c>
      <c r="I11" s="247">
        <f t="shared" si="2"/>
        <v>90.322580645161281</v>
      </c>
      <c r="J11" s="146">
        <v>28</v>
      </c>
      <c r="K11" s="247">
        <f t="shared" si="3"/>
        <v>96.551724137931032</v>
      </c>
      <c r="L11" s="146">
        <v>26</v>
      </c>
      <c r="M11" s="247">
        <f t="shared" si="8"/>
        <v>92.857142857142861</v>
      </c>
      <c r="N11" s="146">
        <v>24</v>
      </c>
      <c r="O11" s="43">
        <f t="shared" si="9"/>
        <v>80</v>
      </c>
      <c r="P11" s="146">
        <v>26</v>
      </c>
      <c r="Q11" s="247">
        <f t="shared" si="4"/>
        <v>89.65517241379311</v>
      </c>
      <c r="R11" s="146">
        <v>28</v>
      </c>
      <c r="S11" s="247">
        <f t="shared" si="5"/>
        <v>93.333333333333329</v>
      </c>
      <c r="T11" s="147">
        <f t="shared" si="6"/>
        <v>219</v>
      </c>
      <c r="U11" s="249">
        <f t="shared" si="7"/>
        <v>92.016806722689068</v>
      </c>
      <c r="V11" s="39"/>
      <c r="W11" s="39"/>
      <c r="X11" s="39"/>
      <c r="Y11" s="39"/>
    </row>
    <row r="12" spans="1:146" ht="15.75" customHeight="1">
      <c r="A12" s="236">
        <v>5</v>
      </c>
      <c r="B12" s="237">
        <v>1</v>
      </c>
      <c r="C12" s="321" t="s">
        <v>365</v>
      </c>
      <c r="D12" s="239">
        <v>26</v>
      </c>
      <c r="E12" s="240">
        <f t="shared" si="0"/>
        <v>83.870967741935488</v>
      </c>
      <c r="F12" s="239">
        <v>25</v>
      </c>
      <c r="G12" s="241">
        <f t="shared" si="1"/>
        <v>83.333333333333343</v>
      </c>
      <c r="H12" s="239">
        <v>27</v>
      </c>
      <c r="I12" s="241">
        <f t="shared" si="2"/>
        <v>87.096774193548384</v>
      </c>
      <c r="J12" s="239">
        <v>23</v>
      </c>
      <c r="K12" s="241">
        <f t="shared" si="3"/>
        <v>79.310344827586206</v>
      </c>
      <c r="L12" s="239">
        <v>28</v>
      </c>
      <c r="M12" s="241">
        <f t="shared" si="8"/>
        <v>100</v>
      </c>
      <c r="N12" s="239">
        <v>22</v>
      </c>
      <c r="O12" s="43">
        <f t="shared" si="9"/>
        <v>73.333333333333329</v>
      </c>
      <c r="P12" s="239">
        <v>21</v>
      </c>
      <c r="Q12" s="241">
        <f t="shared" si="4"/>
        <v>72.41379310344827</v>
      </c>
      <c r="R12" s="239">
        <v>28</v>
      </c>
      <c r="S12" s="241">
        <f t="shared" si="5"/>
        <v>93.333333333333329</v>
      </c>
      <c r="T12" s="243">
        <f t="shared" si="6"/>
        <v>200</v>
      </c>
      <c r="U12" s="244">
        <f t="shared" si="7"/>
        <v>84.033613445378151</v>
      </c>
      <c r="V12" s="39"/>
      <c r="W12" s="39"/>
      <c r="X12" s="39"/>
      <c r="Y12" s="39"/>
    </row>
    <row r="13" spans="1:146" ht="15.75" customHeight="1">
      <c r="A13" s="47">
        <v>6</v>
      </c>
      <c r="B13" s="48">
        <v>1</v>
      </c>
      <c r="C13" s="319" t="s">
        <v>366</v>
      </c>
      <c r="D13" s="41">
        <v>24</v>
      </c>
      <c r="E13" s="42">
        <f t="shared" si="0"/>
        <v>77.41935483870968</v>
      </c>
      <c r="F13" s="41">
        <v>24</v>
      </c>
      <c r="G13" s="43">
        <f t="shared" si="1"/>
        <v>80</v>
      </c>
      <c r="H13" s="41">
        <v>26</v>
      </c>
      <c r="I13" s="43">
        <f t="shared" si="2"/>
        <v>83.870967741935488</v>
      </c>
      <c r="J13" s="41">
        <v>26</v>
      </c>
      <c r="K13" s="43">
        <f t="shared" si="3"/>
        <v>89.65517241379311</v>
      </c>
      <c r="L13" s="41">
        <v>22</v>
      </c>
      <c r="M13" s="43">
        <f t="shared" si="8"/>
        <v>78.571428571428569</v>
      </c>
      <c r="N13" s="41">
        <v>20</v>
      </c>
      <c r="O13" s="43">
        <f t="shared" si="9"/>
        <v>66.666666666666657</v>
      </c>
      <c r="P13" s="41">
        <v>19</v>
      </c>
      <c r="Q13" s="43">
        <f t="shared" si="4"/>
        <v>65.517241379310349</v>
      </c>
      <c r="R13" s="41">
        <v>23</v>
      </c>
      <c r="S13" s="43">
        <f t="shared" si="5"/>
        <v>76.666666666666671</v>
      </c>
      <c r="T13" s="44">
        <f t="shared" si="6"/>
        <v>184</v>
      </c>
      <c r="U13" s="40">
        <f t="shared" si="7"/>
        <v>77.310924369747909</v>
      </c>
      <c r="V13" s="39"/>
      <c r="W13" s="39"/>
      <c r="X13" s="39"/>
      <c r="Y13" s="39"/>
    </row>
    <row r="14" spans="1:146" ht="15.75" customHeight="1" thickBot="1">
      <c r="A14" s="245">
        <v>7</v>
      </c>
      <c r="B14" s="246">
        <v>2</v>
      </c>
      <c r="C14" s="320" t="s">
        <v>367</v>
      </c>
      <c r="D14" s="146">
        <v>23</v>
      </c>
      <c r="E14" s="143">
        <f t="shared" ref="E14:E22" si="10">(D14/$D$7)*100</f>
        <v>74.193548387096769</v>
      </c>
      <c r="F14" s="146">
        <v>24</v>
      </c>
      <c r="G14" s="247">
        <f t="shared" ref="G14:G22" si="11">(F14/$F$7)*100</f>
        <v>80</v>
      </c>
      <c r="H14" s="146">
        <v>22</v>
      </c>
      <c r="I14" s="247">
        <f t="shared" ref="I14:I22" si="12">(H14/$H$7)*100</f>
        <v>70.967741935483872</v>
      </c>
      <c r="J14" s="146">
        <v>21</v>
      </c>
      <c r="K14" s="247">
        <f t="shared" ref="K14:K22" si="13">(J14/$J$7)*100</f>
        <v>72.41379310344827</v>
      </c>
      <c r="L14" s="146">
        <v>23</v>
      </c>
      <c r="M14" s="247">
        <f t="shared" ref="M14:M22" si="14">(L14/$L$7)*100</f>
        <v>82.142857142857139</v>
      </c>
      <c r="N14" s="146">
        <v>23</v>
      </c>
      <c r="O14" s="43">
        <f t="shared" si="9"/>
        <v>76.666666666666671</v>
      </c>
      <c r="P14" s="251">
        <v>22</v>
      </c>
      <c r="Q14" s="247">
        <f t="shared" si="4"/>
        <v>75.862068965517238</v>
      </c>
      <c r="R14" s="146">
        <v>22</v>
      </c>
      <c r="S14" s="247">
        <f t="shared" ref="S14:S22" si="15">(R14/$R$7)*100</f>
        <v>73.333333333333329</v>
      </c>
      <c r="T14" s="147">
        <f t="shared" ref="T14:T22" si="16">(D14+F14+H14+J14+L14+N14+P14+R14)</f>
        <v>180</v>
      </c>
      <c r="U14" s="249">
        <f t="shared" ref="U14:U22" si="17">(T14/$T$7)*100</f>
        <v>75.630252100840337</v>
      </c>
      <c r="V14" s="39"/>
      <c r="W14" s="39"/>
      <c r="X14" s="39"/>
      <c r="Y14" s="39"/>
    </row>
    <row r="15" spans="1:146" ht="15.75" customHeight="1">
      <c r="A15" s="236">
        <v>8</v>
      </c>
      <c r="B15" s="237">
        <v>2</v>
      </c>
      <c r="C15" s="321" t="s">
        <v>368</v>
      </c>
      <c r="D15" s="239">
        <v>26</v>
      </c>
      <c r="E15" s="240">
        <f t="shared" si="10"/>
        <v>83.870967741935488</v>
      </c>
      <c r="F15" s="239">
        <v>28</v>
      </c>
      <c r="G15" s="241">
        <f t="shared" si="11"/>
        <v>93.333333333333329</v>
      </c>
      <c r="H15" s="239">
        <v>31</v>
      </c>
      <c r="I15" s="241">
        <f t="shared" si="12"/>
        <v>100</v>
      </c>
      <c r="J15" s="239">
        <v>28</v>
      </c>
      <c r="K15" s="241">
        <f t="shared" si="13"/>
        <v>96.551724137931032</v>
      </c>
      <c r="L15" s="239">
        <v>23</v>
      </c>
      <c r="M15" s="241">
        <f t="shared" si="14"/>
        <v>82.142857142857139</v>
      </c>
      <c r="N15" s="239">
        <v>30</v>
      </c>
      <c r="O15" s="43">
        <f t="shared" si="9"/>
        <v>100</v>
      </c>
      <c r="P15" s="248">
        <v>27</v>
      </c>
      <c r="Q15" s="241">
        <f t="shared" si="4"/>
        <v>93.103448275862064</v>
      </c>
      <c r="R15" s="239">
        <v>30</v>
      </c>
      <c r="S15" s="241">
        <f t="shared" si="15"/>
        <v>100</v>
      </c>
      <c r="T15" s="243">
        <f t="shared" si="16"/>
        <v>223</v>
      </c>
      <c r="U15" s="244">
        <f t="shared" si="17"/>
        <v>93.69747899159664</v>
      </c>
      <c r="V15" s="39"/>
      <c r="W15" s="39"/>
      <c r="X15" s="39"/>
      <c r="Y15" s="39"/>
    </row>
    <row r="16" spans="1:146" ht="15.75" customHeight="1">
      <c r="A16" s="47">
        <v>9</v>
      </c>
      <c r="B16" s="48">
        <v>2</v>
      </c>
      <c r="C16" s="321" t="s">
        <v>369</v>
      </c>
      <c r="D16" s="41">
        <v>31</v>
      </c>
      <c r="E16" s="42">
        <f t="shared" si="10"/>
        <v>100</v>
      </c>
      <c r="F16" s="41">
        <v>28</v>
      </c>
      <c r="G16" s="43">
        <f t="shared" si="11"/>
        <v>93.333333333333329</v>
      </c>
      <c r="H16" s="41">
        <v>31</v>
      </c>
      <c r="I16" s="43">
        <f t="shared" si="12"/>
        <v>100</v>
      </c>
      <c r="J16" s="41">
        <v>29</v>
      </c>
      <c r="K16" s="43">
        <f t="shared" si="13"/>
        <v>100</v>
      </c>
      <c r="L16" s="41">
        <v>28</v>
      </c>
      <c r="M16" s="43">
        <f t="shared" si="14"/>
        <v>100</v>
      </c>
      <c r="N16" s="41">
        <v>29</v>
      </c>
      <c r="O16" s="43">
        <f t="shared" si="9"/>
        <v>96.666666666666671</v>
      </c>
      <c r="P16" s="211">
        <v>26</v>
      </c>
      <c r="Q16" s="43">
        <f t="shared" si="4"/>
        <v>89.65517241379311</v>
      </c>
      <c r="R16" s="41">
        <v>28</v>
      </c>
      <c r="S16" s="43">
        <f t="shared" si="15"/>
        <v>93.333333333333329</v>
      </c>
      <c r="T16" s="44">
        <f>(D16+F16+H16+J16+L16+N16+P16+R16)</f>
        <v>230</v>
      </c>
      <c r="U16" s="40">
        <f t="shared" si="17"/>
        <v>96.638655462184872</v>
      </c>
      <c r="V16" s="39"/>
      <c r="W16" s="39"/>
      <c r="X16" s="39"/>
      <c r="Y16" s="39"/>
    </row>
    <row r="17" spans="1:146" ht="15.75" customHeight="1">
      <c r="A17" s="47">
        <v>10</v>
      </c>
      <c r="B17" s="48">
        <v>2</v>
      </c>
      <c r="C17" s="321" t="s">
        <v>368</v>
      </c>
      <c r="D17" s="41">
        <v>28</v>
      </c>
      <c r="E17" s="42">
        <f t="shared" si="10"/>
        <v>90.322580645161281</v>
      </c>
      <c r="F17" s="41">
        <v>28</v>
      </c>
      <c r="G17" s="43">
        <f t="shared" si="11"/>
        <v>93.333333333333329</v>
      </c>
      <c r="H17" s="41">
        <v>31</v>
      </c>
      <c r="I17" s="43">
        <f t="shared" si="12"/>
        <v>100</v>
      </c>
      <c r="J17" s="41">
        <v>25</v>
      </c>
      <c r="K17" s="43">
        <f t="shared" si="13"/>
        <v>86.206896551724128</v>
      </c>
      <c r="L17" s="41">
        <v>26</v>
      </c>
      <c r="M17" s="43">
        <f t="shared" si="14"/>
        <v>92.857142857142861</v>
      </c>
      <c r="N17" s="41">
        <v>27</v>
      </c>
      <c r="O17" s="43">
        <f t="shared" si="9"/>
        <v>90</v>
      </c>
      <c r="P17" s="211">
        <v>28</v>
      </c>
      <c r="Q17" s="43">
        <f t="shared" si="4"/>
        <v>96.551724137931032</v>
      </c>
      <c r="R17" s="41">
        <v>29</v>
      </c>
      <c r="S17" s="43">
        <f t="shared" si="15"/>
        <v>96.666666666666671</v>
      </c>
      <c r="T17" s="44">
        <f>(D17+F17+H17+J17+L17+N17+P17+R17)</f>
        <v>222</v>
      </c>
      <c r="U17" s="40">
        <f t="shared" si="17"/>
        <v>93.277310924369743</v>
      </c>
      <c r="V17" s="39"/>
      <c r="W17" s="39"/>
      <c r="X17" s="39"/>
      <c r="Y17" s="39"/>
    </row>
    <row r="18" spans="1:146" ht="15.75" customHeight="1">
      <c r="A18" s="47">
        <v>11</v>
      </c>
      <c r="B18" s="48">
        <v>2</v>
      </c>
      <c r="C18" s="321" t="s">
        <v>370</v>
      </c>
      <c r="D18" s="41">
        <v>29</v>
      </c>
      <c r="E18" s="42">
        <f t="shared" si="10"/>
        <v>93.548387096774192</v>
      </c>
      <c r="F18" s="41">
        <v>27</v>
      </c>
      <c r="G18" s="43">
        <f t="shared" si="11"/>
        <v>90</v>
      </c>
      <c r="H18" s="41">
        <v>31</v>
      </c>
      <c r="I18" s="43">
        <f t="shared" si="12"/>
        <v>100</v>
      </c>
      <c r="J18" s="41">
        <v>25</v>
      </c>
      <c r="K18" s="43">
        <f t="shared" si="13"/>
        <v>86.206896551724128</v>
      </c>
      <c r="L18" s="41">
        <v>26</v>
      </c>
      <c r="M18" s="43">
        <f t="shared" si="14"/>
        <v>92.857142857142861</v>
      </c>
      <c r="N18" s="41">
        <v>24</v>
      </c>
      <c r="O18" s="43">
        <f t="shared" si="9"/>
        <v>80</v>
      </c>
      <c r="P18" s="211">
        <v>22</v>
      </c>
      <c r="Q18" s="43">
        <f t="shared" si="4"/>
        <v>75.862068965517238</v>
      </c>
      <c r="R18" s="41">
        <v>28</v>
      </c>
      <c r="S18" s="43">
        <f t="shared" si="15"/>
        <v>93.333333333333329</v>
      </c>
      <c r="T18" s="44">
        <f t="shared" si="16"/>
        <v>212</v>
      </c>
      <c r="U18" s="40">
        <f t="shared" si="17"/>
        <v>89.075630252100851</v>
      </c>
      <c r="V18" s="39"/>
      <c r="W18" s="39"/>
      <c r="X18" s="39"/>
      <c r="Y18" s="39"/>
    </row>
    <row r="19" spans="1:146" ht="15.75" customHeight="1" thickBot="1">
      <c r="A19" s="47">
        <v>12</v>
      </c>
      <c r="B19" s="48">
        <v>4</v>
      </c>
      <c r="C19" s="321" t="s">
        <v>371</v>
      </c>
      <c r="D19" s="41">
        <v>27</v>
      </c>
      <c r="E19" s="42">
        <f t="shared" si="10"/>
        <v>87.096774193548384</v>
      </c>
      <c r="F19" s="41">
        <v>27</v>
      </c>
      <c r="G19" s="43">
        <f t="shared" si="11"/>
        <v>90</v>
      </c>
      <c r="H19" s="41">
        <v>29</v>
      </c>
      <c r="I19" s="43">
        <f t="shared" si="12"/>
        <v>93.548387096774192</v>
      </c>
      <c r="J19" s="41">
        <v>27</v>
      </c>
      <c r="K19" s="43">
        <f t="shared" si="13"/>
        <v>93.103448275862064</v>
      </c>
      <c r="L19" s="41">
        <v>28</v>
      </c>
      <c r="M19" s="43">
        <f t="shared" si="14"/>
        <v>100</v>
      </c>
      <c r="N19" s="41">
        <v>29</v>
      </c>
      <c r="O19" s="43">
        <f t="shared" si="9"/>
        <v>96.666666666666671</v>
      </c>
      <c r="P19" s="211">
        <v>23</v>
      </c>
      <c r="Q19" s="43">
        <f t="shared" si="4"/>
        <v>79.310344827586206</v>
      </c>
      <c r="R19" s="41">
        <v>29</v>
      </c>
      <c r="S19" s="43">
        <f t="shared" si="15"/>
        <v>96.666666666666671</v>
      </c>
      <c r="T19" s="44">
        <f t="shared" si="16"/>
        <v>219</v>
      </c>
      <c r="U19" s="40">
        <f t="shared" si="17"/>
        <v>92.016806722689068</v>
      </c>
      <c r="V19" s="39"/>
      <c r="W19" s="39"/>
      <c r="X19" s="39"/>
      <c r="Y19" s="39"/>
    </row>
    <row r="20" spans="1:146" s="36" customFormat="1" ht="15.75" customHeight="1">
      <c r="A20" s="404" t="s">
        <v>77</v>
      </c>
      <c r="B20" s="405"/>
      <c r="C20" s="405"/>
      <c r="D20" s="49">
        <v>30</v>
      </c>
      <c r="E20" s="50">
        <f t="shared" si="10"/>
        <v>96.774193548387103</v>
      </c>
      <c r="F20" s="51">
        <v>30</v>
      </c>
      <c r="G20" s="50">
        <f t="shared" si="11"/>
        <v>100</v>
      </c>
      <c r="H20" s="51">
        <v>31</v>
      </c>
      <c r="I20" s="50">
        <f t="shared" si="12"/>
        <v>100</v>
      </c>
      <c r="J20" s="51">
        <v>29</v>
      </c>
      <c r="K20" s="50">
        <f t="shared" si="13"/>
        <v>100</v>
      </c>
      <c r="L20" s="52">
        <v>28</v>
      </c>
      <c r="M20" s="50">
        <f t="shared" si="14"/>
        <v>100</v>
      </c>
      <c r="N20" s="53">
        <v>29</v>
      </c>
      <c r="O20" s="43">
        <f t="shared" si="9"/>
        <v>96.666666666666671</v>
      </c>
      <c r="P20" s="212">
        <v>27</v>
      </c>
      <c r="Q20" s="50">
        <f t="shared" si="4"/>
        <v>93.103448275862064</v>
      </c>
      <c r="R20" s="53">
        <v>29</v>
      </c>
      <c r="S20" s="50">
        <f t="shared" si="15"/>
        <v>96.666666666666671</v>
      </c>
      <c r="T20" s="54">
        <f t="shared" si="16"/>
        <v>233</v>
      </c>
      <c r="U20" s="55">
        <f t="shared" si="17"/>
        <v>97.899159663865547</v>
      </c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</row>
    <row r="21" spans="1:146" s="36" customFormat="1" ht="15.75" customHeight="1">
      <c r="A21" s="422" t="s">
        <v>85</v>
      </c>
      <c r="B21" s="423"/>
      <c r="C21" s="424"/>
      <c r="D21" s="202">
        <v>23</v>
      </c>
      <c r="E21" s="203">
        <f t="shared" si="10"/>
        <v>74.193548387096769</v>
      </c>
      <c r="F21" s="204">
        <v>25</v>
      </c>
      <c r="G21" s="203">
        <f t="shared" si="11"/>
        <v>83.333333333333343</v>
      </c>
      <c r="H21" s="204">
        <v>27</v>
      </c>
      <c r="I21" s="203">
        <f t="shared" si="12"/>
        <v>87.096774193548384</v>
      </c>
      <c r="J21" s="204">
        <v>26</v>
      </c>
      <c r="K21" s="203">
        <f t="shared" si="13"/>
        <v>89.65517241379311</v>
      </c>
      <c r="L21" s="205">
        <v>25</v>
      </c>
      <c r="M21" s="203">
        <f t="shared" si="14"/>
        <v>89.285714285714292</v>
      </c>
      <c r="N21" s="206">
        <v>26</v>
      </c>
      <c r="O21" s="43">
        <f t="shared" si="9"/>
        <v>86.666666666666671</v>
      </c>
      <c r="P21" s="213">
        <v>25</v>
      </c>
      <c r="Q21" s="203">
        <f t="shared" si="4"/>
        <v>86.206896551724128</v>
      </c>
      <c r="R21" s="206">
        <v>25</v>
      </c>
      <c r="S21" s="203">
        <f t="shared" si="15"/>
        <v>83.333333333333343</v>
      </c>
      <c r="T21" s="207">
        <f>(D21+F21+H21+J21+L21+N21+P21+R21)</f>
        <v>202</v>
      </c>
      <c r="U21" s="208">
        <f t="shared" si="17"/>
        <v>84.87394957983193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</row>
    <row r="22" spans="1:146" ht="16.5" thickBot="1">
      <c r="A22" s="402" t="s">
        <v>86</v>
      </c>
      <c r="B22" s="403"/>
      <c r="C22" s="403"/>
      <c r="D22" s="142">
        <v>28</v>
      </c>
      <c r="E22" s="143">
        <f t="shared" si="10"/>
        <v>90.322580645161281</v>
      </c>
      <c r="F22" s="144">
        <v>27</v>
      </c>
      <c r="G22" s="143">
        <f t="shared" si="11"/>
        <v>90</v>
      </c>
      <c r="H22" s="144">
        <v>31</v>
      </c>
      <c r="I22" s="143">
        <f t="shared" si="12"/>
        <v>100</v>
      </c>
      <c r="J22" s="144">
        <v>27</v>
      </c>
      <c r="K22" s="143">
        <f t="shared" si="13"/>
        <v>93.103448275862064</v>
      </c>
      <c r="L22" s="145">
        <v>28</v>
      </c>
      <c r="M22" s="143">
        <f t="shared" si="14"/>
        <v>100</v>
      </c>
      <c r="N22" s="146">
        <v>29</v>
      </c>
      <c r="O22" s="43">
        <f t="shared" si="9"/>
        <v>96.666666666666671</v>
      </c>
      <c r="P22" s="214">
        <v>27</v>
      </c>
      <c r="Q22" s="143">
        <f t="shared" si="4"/>
        <v>93.103448275862064</v>
      </c>
      <c r="R22" s="146">
        <v>29</v>
      </c>
      <c r="S22" s="143">
        <f t="shared" si="15"/>
        <v>96.666666666666671</v>
      </c>
      <c r="T22" s="147">
        <f t="shared" si="16"/>
        <v>226</v>
      </c>
      <c r="U22" s="148">
        <f t="shared" si="17"/>
        <v>94.9579831932773</v>
      </c>
    </row>
  </sheetData>
  <mergeCells count="47">
    <mergeCell ref="A5:A6"/>
    <mergeCell ref="B5:B6"/>
    <mergeCell ref="E5:E6"/>
    <mergeCell ref="C5:C6"/>
    <mergeCell ref="N7:O7"/>
    <mergeCell ref="D5:D6"/>
    <mergeCell ref="U5:U6"/>
    <mergeCell ref="N5:N6"/>
    <mergeCell ref="K5:K6"/>
    <mergeCell ref="F7:G7"/>
    <mergeCell ref="P7:Q7"/>
    <mergeCell ref="P5:P6"/>
    <mergeCell ref="Q5:Q6"/>
    <mergeCell ref="J5:J6"/>
    <mergeCell ref="F5:F6"/>
    <mergeCell ref="A22:C22"/>
    <mergeCell ref="A20:C20"/>
    <mergeCell ref="T7:U7"/>
    <mergeCell ref="R7:S7"/>
    <mergeCell ref="H7:I7"/>
    <mergeCell ref="J7:K7"/>
    <mergeCell ref="A7:C7"/>
    <mergeCell ref="D7:E7"/>
    <mergeCell ref="A21:C21"/>
    <mergeCell ref="L7:M7"/>
    <mergeCell ref="R4:S4"/>
    <mergeCell ref="J4:K4"/>
    <mergeCell ref="P4:Q4"/>
    <mergeCell ref="H4:I4"/>
    <mergeCell ref="D4:E4"/>
    <mergeCell ref="F4:G4"/>
    <mergeCell ref="A1:U1"/>
    <mergeCell ref="A2:U2"/>
    <mergeCell ref="T5:T6"/>
    <mergeCell ref="L5:L6"/>
    <mergeCell ref="O5:O6"/>
    <mergeCell ref="R5:R6"/>
    <mergeCell ref="M5:M6"/>
    <mergeCell ref="L4:M4"/>
    <mergeCell ref="A3:U3"/>
    <mergeCell ref="A4:C4"/>
    <mergeCell ref="T4:U4"/>
    <mergeCell ref="G5:G6"/>
    <mergeCell ref="N4:O4"/>
    <mergeCell ref="I5:I6"/>
    <mergeCell ref="H5:H6"/>
    <mergeCell ref="S5:S6"/>
  </mergeCells>
  <phoneticPr fontId="20" type="noConversion"/>
  <conditionalFormatting sqref="U8:U22">
    <cfRule type="cellIs" dxfId="7" priority="1" stopIfTrue="1" operator="lessThan">
      <formula>60</formula>
    </cfRule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3553" r:id="rId4">
          <objectPr defaultSize="0" autoPict="0" r:id="rId5">
            <anchor moveWithCells="1" sizeWithCells="1">
              <from>
                <xdr:col>0</xdr:col>
                <xdr:colOff>95250</xdr:colOff>
                <xdr:row>16</xdr:row>
                <xdr:rowOff>85725</xdr:rowOff>
              </from>
              <to>
                <xdr:col>1</xdr:col>
                <xdr:colOff>209550</xdr:colOff>
                <xdr:row>16</xdr:row>
                <xdr:rowOff>85725</xdr:rowOff>
              </to>
            </anchor>
          </objectPr>
        </oleObject>
      </mc:Choice>
      <mc:Fallback>
        <oleObject progId="Word.Picture.8" shapeId="23553" r:id="rId4"/>
      </mc:Fallback>
    </mc:AlternateContent>
    <mc:AlternateContent xmlns:mc="http://schemas.openxmlformats.org/markup-compatibility/2006">
      <mc:Choice Requires="x14">
        <oleObject progId="Word.Picture.8" shapeId="23554" r:id="rId6">
          <objectPr defaultSize="0" autoPict="0" r:id="rId5">
            <anchor moveWithCells="1" sizeWithCells="1">
              <from>
                <xdr:col>0</xdr:col>
                <xdr:colOff>38100</xdr:colOff>
                <xdr:row>0</xdr:row>
                <xdr:rowOff>57150</xdr:rowOff>
              </from>
              <to>
                <xdr:col>0</xdr:col>
                <xdr:colOff>419100</xdr:colOff>
                <xdr:row>1</xdr:row>
                <xdr:rowOff>19050</xdr:rowOff>
              </to>
            </anchor>
          </objectPr>
        </oleObject>
      </mc:Choice>
      <mc:Fallback>
        <oleObject progId="Word.Picture.8" shapeId="23554" r:id="rId6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EP33"/>
  <sheetViews>
    <sheetView topLeftCell="D4" zoomScale="110" zoomScaleNormal="110" workbookViewId="0">
      <selection activeCell="W14" sqref="W14"/>
    </sheetView>
  </sheetViews>
  <sheetFormatPr defaultColWidth="11.42578125" defaultRowHeight="12.75"/>
  <cols>
    <col min="1" max="2" width="8.140625" style="33" customWidth="1"/>
    <col min="3" max="3" width="59" style="33" customWidth="1"/>
    <col min="4" max="4" width="5.5703125" style="33" customWidth="1"/>
    <col min="5" max="5" width="7.5703125" style="33" bestFit="1" customWidth="1"/>
    <col min="6" max="6" width="5.5703125" style="33" customWidth="1"/>
    <col min="7" max="7" width="7.5703125" style="33" customWidth="1"/>
    <col min="8" max="8" width="5.5703125" style="33" customWidth="1"/>
    <col min="9" max="9" width="7.5703125" style="45" customWidth="1"/>
    <col min="10" max="10" width="5.5703125" style="33" customWidth="1"/>
    <col min="11" max="11" width="7.5703125" style="33" customWidth="1"/>
    <col min="12" max="12" width="5.5703125" style="33" customWidth="1"/>
    <col min="13" max="13" width="7.5703125" style="33" customWidth="1"/>
    <col min="14" max="14" width="5.5703125" style="33" customWidth="1"/>
    <col min="15" max="15" width="7.5703125" style="33" customWidth="1"/>
    <col min="16" max="16" width="5.5703125" style="33" customWidth="1"/>
    <col min="17" max="17" width="7.5703125" style="33" customWidth="1"/>
    <col min="18" max="18" width="5.5703125" style="33" customWidth="1"/>
    <col min="19" max="19" width="7.5703125" style="33" customWidth="1"/>
    <col min="20" max="20" width="5.5703125" style="33" customWidth="1"/>
    <col min="21" max="21" width="7.5703125" style="33" bestFit="1" customWidth="1"/>
    <col min="22" max="22" width="6.28515625" style="33" customWidth="1"/>
    <col min="23" max="23" width="6" style="33" customWidth="1"/>
    <col min="24" max="24" width="13.140625" style="33" customWidth="1"/>
    <col min="25" max="25" width="6.85546875" style="33" customWidth="1"/>
    <col min="26" max="26" width="9.42578125" style="33" customWidth="1"/>
    <col min="27" max="16384" width="11.42578125" style="33"/>
  </cols>
  <sheetData>
    <row r="1" spans="1:146" ht="30" customHeight="1">
      <c r="A1" s="412" t="s">
        <v>0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31"/>
      <c r="W1" s="31"/>
      <c r="X1" s="31"/>
      <c r="Y1" s="32"/>
    </row>
    <row r="2" spans="1:146" s="36" customFormat="1" ht="25.5" customHeight="1">
      <c r="A2" s="413" t="s">
        <v>25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34"/>
      <c r="W2" s="34"/>
      <c r="X2" s="34"/>
      <c r="Y2" s="35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</row>
    <row r="3" spans="1:146" s="36" customFormat="1" ht="21.75" customHeight="1" thickBot="1">
      <c r="A3" s="420" t="str">
        <f ca="1">"PRI 2 ITEM ANALYSIS OF TERM 3 TOPICAL REVIEW " &amp; year!A1</f>
        <v>PRI 2 ITEM ANALYSIS OF TERM 3 TOPICAL REVIEW 2017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37"/>
      <c r="W3" s="37"/>
      <c r="X3" s="37"/>
      <c r="Y3" s="37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</row>
    <row r="4" spans="1:146" ht="15.75">
      <c r="A4" s="421" t="s">
        <v>26</v>
      </c>
      <c r="B4" s="410"/>
      <c r="C4" s="410"/>
      <c r="D4" s="410" t="s">
        <v>69</v>
      </c>
      <c r="E4" s="410"/>
      <c r="F4" s="410" t="s">
        <v>70</v>
      </c>
      <c r="G4" s="410"/>
      <c r="H4" s="410" t="s">
        <v>71</v>
      </c>
      <c r="I4" s="410"/>
      <c r="J4" s="410" t="s">
        <v>72</v>
      </c>
      <c r="K4" s="410"/>
      <c r="L4" s="410" t="s">
        <v>73</v>
      </c>
      <c r="M4" s="410"/>
      <c r="N4" s="410" t="s">
        <v>74</v>
      </c>
      <c r="O4" s="410"/>
      <c r="P4" s="410" t="s">
        <v>75</v>
      </c>
      <c r="Q4" s="410"/>
      <c r="R4" s="410" t="s">
        <v>76</v>
      </c>
      <c r="S4" s="410"/>
      <c r="T4" s="415" t="s">
        <v>7</v>
      </c>
      <c r="U4" s="416"/>
      <c r="V4" s="38"/>
      <c r="W4" s="38"/>
      <c r="X4" s="38"/>
      <c r="Y4" s="38"/>
    </row>
    <row r="5" spans="1:146" ht="15.75" customHeight="1">
      <c r="A5" s="427" t="s">
        <v>27</v>
      </c>
      <c r="B5" s="428" t="s">
        <v>28</v>
      </c>
      <c r="C5" s="419" t="s">
        <v>92</v>
      </c>
      <c r="D5" s="411" t="s">
        <v>29</v>
      </c>
      <c r="E5" s="411" t="s">
        <v>30</v>
      </c>
      <c r="F5" s="411" t="s">
        <v>29</v>
      </c>
      <c r="G5" s="411" t="s">
        <v>30</v>
      </c>
      <c r="H5" s="411" t="s">
        <v>29</v>
      </c>
      <c r="I5" s="411" t="s">
        <v>30</v>
      </c>
      <c r="J5" s="411" t="s">
        <v>29</v>
      </c>
      <c r="K5" s="411" t="s">
        <v>30</v>
      </c>
      <c r="L5" s="411" t="s">
        <v>29</v>
      </c>
      <c r="M5" s="411" t="s">
        <v>30</v>
      </c>
      <c r="N5" s="411" t="s">
        <v>29</v>
      </c>
      <c r="O5" s="411" t="s">
        <v>30</v>
      </c>
      <c r="P5" s="411" t="s">
        <v>29</v>
      </c>
      <c r="Q5" s="411" t="s">
        <v>30</v>
      </c>
      <c r="R5" s="411" t="s">
        <v>29</v>
      </c>
      <c r="S5" s="411" t="s">
        <v>30</v>
      </c>
      <c r="T5" s="414" t="s">
        <v>31</v>
      </c>
      <c r="U5" s="417" t="s">
        <v>30</v>
      </c>
      <c r="V5" s="39"/>
      <c r="W5" s="39"/>
      <c r="X5" s="39"/>
      <c r="Y5" s="39"/>
    </row>
    <row r="6" spans="1:146" ht="15.75" customHeight="1">
      <c r="A6" s="427"/>
      <c r="B6" s="428"/>
      <c r="C6" s="419"/>
      <c r="D6" s="411"/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411"/>
      <c r="Q6" s="411"/>
      <c r="R6" s="411"/>
      <c r="S6" s="411"/>
      <c r="T6" s="414"/>
      <c r="U6" s="418"/>
      <c r="V6" s="39"/>
      <c r="W6" s="39"/>
      <c r="X6" s="39"/>
      <c r="Y6" s="39"/>
    </row>
    <row r="7" spans="1:146" ht="15.75" customHeight="1" thickBot="1">
      <c r="A7" s="425" t="s">
        <v>14</v>
      </c>
      <c r="B7" s="426"/>
      <c r="C7" s="426"/>
      <c r="D7" s="408">
        <f>'2A'!L13</f>
        <v>30</v>
      </c>
      <c r="E7" s="409"/>
      <c r="F7" s="408">
        <v>30</v>
      </c>
      <c r="G7" s="409"/>
      <c r="H7" s="408">
        <v>31</v>
      </c>
      <c r="I7" s="409"/>
      <c r="J7" s="408">
        <f>'2D'!L13</f>
        <v>29</v>
      </c>
      <c r="K7" s="409"/>
      <c r="L7" s="408">
        <f>'2E'!L13</f>
        <v>29</v>
      </c>
      <c r="M7" s="409"/>
      <c r="N7" s="408">
        <v>29</v>
      </c>
      <c r="O7" s="409"/>
      <c r="P7" s="408">
        <v>29</v>
      </c>
      <c r="Q7" s="409"/>
      <c r="R7" s="408">
        <f>'2H'!L13</f>
        <v>30</v>
      </c>
      <c r="S7" s="409"/>
      <c r="T7" s="406">
        <f>SUM(D7+F7+H7+J7+L7+N7+P7+R7)</f>
        <v>237</v>
      </c>
      <c r="U7" s="407"/>
      <c r="V7" s="39"/>
      <c r="W7" s="39"/>
      <c r="X7" s="39"/>
      <c r="Y7" s="39"/>
    </row>
    <row r="8" spans="1:146" ht="15.75" customHeight="1" thickBot="1">
      <c r="A8" s="47">
        <v>1</v>
      </c>
      <c r="B8" s="48">
        <v>1</v>
      </c>
      <c r="C8" s="345" t="s">
        <v>397</v>
      </c>
      <c r="D8" s="41">
        <v>28</v>
      </c>
      <c r="E8" s="42">
        <f t="shared" ref="E8:E21" si="0">(D8/$D$7)*100</f>
        <v>93.333333333333329</v>
      </c>
      <c r="F8" s="41">
        <v>29</v>
      </c>
      <c r="G8" s="43">
        <f t="shared" ref="G8:G21" si="1">(F8/$F$7)*100</f>
        <v>96.666666666666671</v>
      </c>
      <c r="H8" s="41">
        <v>30</v>
      </c>
      <c r="I8" s="43">
        <f t="shared" ref="I8:I21" si="2">(H8/$H$7)*100</f>
        <v>96.774193548387103</v>
      </c>
      <c r="J8" s="41">
        <v>28</v>
      </c>
      <c r="K8" s="43">
        <f t="shared" ref="K8:K21" si="3">(J8/$J$7)*100</f>
        <v>96.551724137931032</v>
      </c>
      <c r="L8" s="41">
        <v>29</v>
      </c>
      <c r="M8" s="43">
        <f t="shared" ref="M8:M21" si="4">(L8/$L$7)*100</f>
        <v>100</v>
      </c>
      <c r="N8" s="41">
        <v>26</v>
      </c>
      <c r="O8" s="43">
        <f t="shared" ref="O8:O21" si="5">(N8/$N$7)*100</f>
        <v>89.65517241379311</v>
      </c>
      <c r="P8" s="41">
        <v>25</v>
      </c>
      <c r="Q8" s="43">
        <f t="shared" ref="Q8:Q30" si="6">(P8/$P$7)*100</f>
        <v>86.206896551724128</v>
      </c>
      <c r="R8" s="41">
        <v>30</v>
      </c>
      <c r="S8" s="43">
        <f t="shared" ref="S8:S21" si="7">(R8/$R$7)*100</f>
        <v>100</v>
      </c>
      <c r="T8" s="44">
        <f t="shared" ref="T8:T14" si="8">(D8+F8+H8+J8+L8+N8+P8+R8)</f>
        <v>225</v>
      </c>
      <c r="U8" s="40">
        <f t="shared" ref="U8:U21" si="9">(T8/$T$7)*100</f>
        <v>94.936708860759495</v>
      </c>
      <c r="V8" s="39"/>
      <c r="W8" s="39"/>
      <c r="X8" s="39"/>
      <c r="Y8" s="39"/>
    </row>
    <row r="9" spans="1:146" ht="15.75" customHeight="1" thickBot="1">
      <c r="A9" s="47">
        <v>2</v>
      </c>
      <c r="B9" s="48">
        <v>1</v>
      </c>
      <c r="C9" s="346" t="s">
        <v>398</v>
      </c>
      <c r="D9" s="41">
        <v>29</v>
      </c>
      <c r="E9" s="42">
        <f t="shared" si="0"/>
        <v>96.666666666666671</v>
      </c>
      <c r="F9" s="41">
        <v>23</v>
      </c>
      <c r="G9" s="43">
        <f t="shared" si="1"/>
        <v>76.666666666666671</v>
      </c>
      <c r="H9" s="41">
        <v>29</v>
      </c>
      <c r="I9" s="43">
        <f t="shared" si="2"/>
        <v>93.548387096774192</v>
      </c>
      <c r="J9" s="41">
        <v>25</v>
      </c>
      <c r="K9" s="43">
        <f t="shared" si="3"/>
        <v>86.206896551724128</v>
      </c>
      <c r="L9" s="41">
        <v>27</v>
      </c>
      <c r="M9" s="43">
        <f t="shared" si="4"/>
        <v>93.103448275862064</v>
      </c>
      <c r="N9" s="41">
        <v>26</v>
      </c>
      <c r="O9" s="43">
        <f t="shared" si="5"/>
        <v>89.65517241379311</v>
      </c>
      <c r="P9" s="41">
        <v>24</v>
      </c>
      <c r="Q9" s="43">
        <f t="shared" si="6"/>
        <v>82.758620689655174</v>
      </c>
      <c r="R9" s="41">
        <v>28</v>
      </c>
      <c r="S9" s="43">
        <f t="shared" si="7"/>
        <v>93.333333333333329</v>
      </c>
      <c r="T9" s="44">
        <f t="shared" si="8"/>
        <v>211</v>
      </c>
      <c r="U9" s="40">
        <f t="shared" si="9"/>
        <v>89.029535864978897</v>
      </c>
      <c r="V9" s="39"/>
      <c r="W9" s="39"/>
      <c r="X9" s="39"/>
      <c r="Y9" s="39"/>
    </row>
    <row r="10" spans="1:146" ht="15.75" customHeight="1" thickBot="1">
      <c r="A10" s="47">
        <v>3</v>
      </c>
      <c r="B10" s="48">
        <v>1</v>
      </c>
      <c r="C10" s="346" t="s">
        <v>399</v>
      </c>
      <c r="D10" s="41">
        <v>29</v>
      </c>
      <c r="E10" s="42">
        <f t="shared" si="0"/>
        <v>96.666666666666671</v>
      </c>
      <c r="F10" s="41">
        <v>29</v>
      </c>
      <c r="G10" s="43">
        <f t="shared" si="1"/>
        <v>96.666666666666671</v>
      </c>
      <c r="H10" s="41">
        <v>30</v>
      </c>
      <c r="I10" s="43">
        <f t="shared" si="2"/>
        <v>96.774193548387103</v>
      </c>
      <c r="J10" s="41">
        <v>26</v>
      </c>
      <c r="K10" s="43">
        <f t="shared" si="3"/>
        <v>89.65517241379311</v>
      </c>
      <c r="L10" s="41">
        <v>29</v>
      </c>
      <c r="M10" s="43">
        <f t="shared" si="4"/>
        <v>100</v>
      </c>
      <c r="N10" s="41">
        <v>29</v>
      </c>
      <c r="O10" s="43">
        <f t="shared" si="5"/>
        <v>100</v>
      </c>
      <c r="P10" s="41">
        <v>28</v>
      </c>
      <c r="Q10" s="43">
        <f t="shared" si="6"/>
        <v>96.551724137931032</v>
      </c>
      <c r="R10" s="41">
        <v>30</v>
      </c>
      <c r="S10" s="43">
        <f t="shared" si="7"/>
        <v>100</v>
      </c>
      <c r="T10" s="44">
        <f t="shared" si="8"/>
        <v>230</v>
      </c>
      <c r="U10" s="40">
        <f t="shared" si="9"/>
        <v>97.046413502109701</v>
      </c>
      <c r="V10" s="39"/>
      <c r="W10" s="39"/>
      <c r="X10" s="39"/>
      <c r="Y10" s="39"/>
    </row>
    <row r="11" spans="1:146" ht="15.75" customHeight="1" thickBot="1">
      <c r="A11" s="47">
        <v>4</v>
      </c>
      <c r="B11" s="48">
        <v>1</v>
      </c>
      <c r="C11" s="347" t="s">
        <v>400</v>
      </c>
      <c r="D11" s="41">
        <v>30</v>
      </c>
      <c r="E11" s="42">
        <f t="shared" si="0"/>
        <v>100</v>
      </c>
      <c r="F11" s="41">
        <v>30</v>
      </c>
      <c r="G11" s="43">
        <f t="shared" si="1"/>
        <v>100</v>
      </c>
      <c r="H11" s="41">
        <v>31</v>
      </c>
      <c r="I11" s="43">
        <f t="shared" si="2"/>
        <v>100</v>
      </c>
      <c r="J11" s="41">
        <v>29</v>
      </c>
      <c r="K11" s="43">
        <f t="shared" si="3"/>
        <v>100</v>
      </c>
      <c r="L11" s="41">
        <v>29</v>
      </c>
      <c r="M11" s="43">
        <f t="shared" si="4"/>
        <v>100</v>
      </c>
      <c r="N11" s="41">
        <v>29</v>
      </c>
      <c r="O11" s="43">
        <f t="shared" si="5"/>
        <v>100</v>
      </c>
      <c r="P11" s="41">
        <v>29</v>
      </c>
      <c r="Q11" s="43">
        <f t="shared" si="6"/>
        <v>100</v>
      </c>
      <c r="R11" s="41">
        <v>30</v>
      </c>
      <c r="S11" s="43">
        <f t="shared" si="7"/>
        <v>100</v>
      </c>
      <c r="T11" s="44">
        <f t="shared" si="8"/>
        <v>237</v>
      </c>
      <c r="U11" s="40">
        <f t="shared" si="9"/>
        <v>100</v>
      </c>
      <c r="V11" s="39"/>
      <c r="W11" s="39"/>
      <c r="X11" s="39"/>
      <c r="Y11" s="39"/>
    </row>
    <row r="12" spans="1:146" ht="15.75" customHeight="1" thickBot="1">
      <c r="A12" s="245">
        <v>5</v>
      </c>
      <c r="B12" s="246">
        <v>1</v>
      </c>
      <c r="C12" s="346" t="s">
        <v>401</v>
      </c>
      <c r="D12" s="146">
        <v>26</v>
      </c>
      <c r="E12" s="143">
        <f t="shared" si="0"/>
        <v>86.666666666666671</v>
      </c>
      <c r="F12" s="146">
        <v>30</v>
      </c>
      <c r="G12" s="247">
        <f t="shared" si="1"/>
        <v>100</v>
      </c>
      <c r="H12" s="146">
        <v>30</v>
      </c>
      <c r="I12" s="247">
        <f t="shared" si="2"/>
        <v>96.774193548387103</v>
      </c>
      <c r="J12" s="146">
        <v>28</v>
      </c>
      <c r="K12" s="247">
        <f t="shared" si="3"/>
        <v>96.551724137931032</v>
      </c>
      <c r="L12" s="146">
        <v>29</v>
      </c>
      <c r="M12" s="247">
        <f t="shared" si="4"/>
        <v>100</v>
      </c>
      <c r="N12" s="146">
        <v>29</v>
      </c>
      <c r="O12" s="247">
        <f t="shared" si="5"/>
        <v>100</v>
      </c>
      <c r="P12" s="146">
        <v>28</v>
      </c>
      <c r="Q12" s="247">
        <f t="shared" si="6"/>
        <v>96.551724137931032</v>
      </c>
      <c r="R12" s="146">
        <v>30</v>
      </c>
      <c r="S12" s="247">
        <f t="shared" si="7"/>
        <v>100</v>
      </c>
      <c r="T12" s="147">
        <f t="shared" si="8"/>
        <v>230</v>
      </c>
      <c r="U12" s="249">
        <f t="shared" si="9"/>
        <v>97.046413502109701</v>
      </c>
      <c r="V12" s="39"/>
      <c r="W12" s="39"/>
      <c r="X12" s="39"/>
      <c r="Y12" s="39"/>
    </row>
    <row r="13" spans="1:146" ht="15.75" customHeight="1" thickBot="1">
      <c r="A13" s="236">
        <v>6</v>
      </c>
      <c r="B13" s="237">
        <v>1</v>
      </c>
      <c r="C13" s="345" t="s">
        <v>402</v>
      </c>
      <c r="D13" s="239">
        <v>18</v>
      </c>
      <c r="E13" s="240">
        <f t="shared" si="0"/>
        <v>60</v>
      </c>
      <c r="F13" s="239">
        <v>11</v>
      </c>
      <c r="G13" s="241">
        <f t="shared" si="1"/>
        <v>36.666666666666664</v>
      </c>
      <c r="H13" s="239">
        <v>25</v>
      </c>
      <c r="I13" s="241">
        <f t="shared" si="2"/>
        <v>80.645161290322577</v>
      </c>
      <c r="J13" s="239">
        <v>15</v>
      </c>
      <c r="K13" s="241">
        <f t="shared" si="3"/>
        <v>51.724137931034484</v>
      </c>
      <c r="L13" s="239">
        <v>18</v>
      </c>
      <c r="M13" s="241">
        <f t="shared" si="4"/>
        <v>62.068965517241381</v>
      </c>
      <c r="N13" s="239">
        <v>11</v>
      </c>
      <c r="O13" s="241">
        <f t="shared" si="5"/>
        <v>37.931034482758619</v>
      </c>
      <c r="P13" s="239">
        <v>11</v>
      </c>
      <c r="Q13" s="241">
        <f t="shared" si="6"/>
        <v>37.931034482758619</v>
      </c>
      <c r="R13" s="239">
        <v>19</v>
      </c>
      <c r="S13" s="241">
        <f t="shared" si="7"/>
        <v>63.333333333333329</v>
      </c>
      <c r="T13" s="243">
        <f t="shared" si="8"/>
        <v>128</v>
      </c>
      <c r="U13" s="244">
        <f t="shared" si="9"/>
        <v>54.008438818565395</v>
      </c>
      <c r="V13" s="39"/>
      <c r="W13" s="39"/>
      <c r="X13" s="39"/>
      <c r="Y13" s="39"/>
    </row>
    <row r="14" spans="1:146" ht="15.75" customHeight="1" thickBot="1">
      <c r="A14" s="47">
        <v>7</v>
      </c>
      <c r="B14" s="48">
        <v>1</v>
      </c>
      <c r="C14" s="345" t="s">
        <v>403</v>
      </c>
      <c r="D14" s="41">
        <v>22</v>
      </c>
      <c r="E14" s="42">
        <f t="shared" si="0"/>
        <v>73.333333333333329</v>
      </c>
      <c r="F14" s="41">
        <v>20</v>
      </c>
      <c r="G14" s="43">
        <f t="shared" si="1"/>
        <v>66.666666666666657</v>
      </c>
      <c r="H14" s="41">
        <v>16</v>
      </c>
      <c r="I14" s="43">
        <f t="shared" si="2"/>
        <v>51.612903225806448</v>
      </c>
      <c r="J14" s="41">
        <v>19</v>
      </c>
      <c r="K14" s="43">
        <f t="shared" si="3"/>
        <v>65.517241379310349</v>
      </c>
      <c r="L14" s="41">
        <v>16</v>
      </c>
      <c r="M14" s="43">
        <f t="shared" si="4"/>
        <v>55.172413793103445</v>
      </c>
      <c r="N14" s="41">
        <v>16</v>
      </c>
      <c r="O14" s="43">
        <f t="shared" si="5"/>
        <v>55.172413793103445</v>
      </c>
      <c r="P14" s="41">
        <v>15</v>
      </c>
      <c r="Q14" s="43">
        <f t="shared" si="6"/>
        <v>51.724137931034484</v>
      </c>
      <c r="R14" s="41">
        <v>16</v>
      </c>
      <c r="S14" s="43">
        <f t="shared" si="7"/>
        <v>53.333333333333336</v>
      </c>
      <c r="T14" s="44">
        <f t="shared" si="8"/>
        <v>140</v>
      </c>
      <c r="U14" s="40">
        <f t="shared" si="9"/>
        <v>59.071729957805907</v>
      </c>
      <c r="V14" s="39"/>
      <c r="W14" s="39"/>
      <c r="X14" s="39"/>
      <c r="Y14" s="39"/>
    </row>
    <row r="15" spans="1:146" ht="15.75" customHeight="1" thickBot="1">
      <c r="A15" s="47">
        <v>8</v>
      </c>
      <c r="B15" s="48">
        <v>1</v>
      </c>
      <c r="C15" s="346" t="s">
        <v>404</v>
      </c>
      <c r="D15" s="41">
        <v>22</v>
      </c>
      <c r="E15" s="42">
        <f t="shared" si="0"/>
        <v>73.333333333333329</v>
      </c>
      <c r="F15" s="41">
        <v>24</v>
      </c>
      <c r="G15" s="43">
        <f t="shared" si="1"/>
        <v>80</v>
      </c>
      <c r="H15" s="41">
        <v>28</v>
      </c>
      <c r="I15" s="43">
        <f t="shared" si="2"/>
        <v>90.322580645161281</v>
      </c>
      <c r="J15" s="41">
        <v>22</v>
      </c>
      <c r="K15" s="43">
        <f t="shared" si="3"/>
        <v>75.862068965517238</v>
      </c>
      <c r="L15" s="41">
        <v>29</v>
      </c>
      <c r="M15" s="43">
        <f t="shared" si="4"/>
        <v>100</v>
      </c>
      <c r="N15" s="41">
        <v>20</v>
      </c>
      <c r="O15" s="43">
        <f t="shared" si="5"/>
        <v>68.965517241379317</v>
      </c>
      <c r="P15" s="41">
        <v>19</v>
      </c>
      <c r="Q15" s="43">
        <f t="shared" si="6"/>
        <v>65.517241379310349</v>
      </c>
      <c r="R15" s="41">
        <v>25</v>
      </c>
      <c r="S15" s="43">
        <f t="shared" si="7"/>
        <v>83.333333333333343</v>
      </c>
      <c r="T15" s="44">
        <f t="shared" ref="T15:T21" si="10">(D15+F15+H15+J15+L15+N15+P15+R15)</f>
        <v>189</v>
      </c>
      <c r="U15" s="40">
        <f t="shared" si="9"/>
        <v>79.74683544303798</v>
      </c>
      <c r="V15" s="39"/>
      <c r="W15" s="39"/>
      <c r="X15" s="39"/>
      <c r="Y15" s="39"/>
    </row>
    <row r="16" spans="1:146" ht="15.75" customHeight="1" thickBot="1">
      <c r="A16" s="47">
        <v>9</v>
      </c>
      <c r="B16" s="48">
        <v>1</v>
      </c>
      <c r="C16" s="346" t="s">
        <v>405</v>
      </c>
      <c r="D16" s="41">
        <v>29</v>
      </c>
      <c r="E16" s="42">
        <f t="shared" si="0"/>
        <v>96.666666666666671</v>
      </c>
      <c r="F16" s="41">
        <v>30</v>
      </c>
      <c r="G16" s="43">
        <f t="shared" si="1"/>
        <v>100</v>
      </c>
      <c r="H16" s="41">
        <v>31</v>
      </c>
      <c r="I16" s="43">
        <f t="shared" si="2"/>
        <v>100</v>
      </c>
      <c r="J16" s="41">
        <v>26</v>
      </c>
      <c r="K16" s="43">
        <f t="shared" si="3"/>
        <v>89.65517241379311</v>
      </c>
      <c r="L16" s="41">
        <v>28</v>
      </c>
      <c r="M16" s="43">
        <f t="shared" si="4"/>
        <v>96.551724137931032</v>
      </c>
      <c r="N16" s="41">
        <v>28</v>
      </c>
      <c r="O16" s="43">
        <f t="shared" si="5"/>
        <v>96.551724137931032</v>
      </c>
      <c r="P16" s="41">
        <v>27</v>
      </c>
      <c r="Q16" s="43">
        <f t="shared" si="6"/>
        <v>93.103448275862064</v>
      </c>
      <c r="R16" s="41">
        <v>28</v>
      </c>
      <c r="S16" s="43">
        <f t="shared" si="7"/>
        <v>93.333333333333329</v>
      </c>
      <c r="T16" s="44">
        <f t="shared" si="10"/>
        <v>227</v>
      </c>
      <c r="U16" s="40">
        <f t="shared" si="9"/>
        <v>95.780590717299575</v>
      </c>
      <c r="V16" s="39"/>
      <c r="W16" s="39"/>
      <c r="X16" s="39"/>
      <c r="Y16" s="39"/>
    </row>
    <row r="17" spans="1:146" ht="15.75" customHeight="1" thickBot="1">
      <c r="A17" s="47">
        <v>10</v>
      </c>
      <c r="B17" s="48">
        <v>1</v>
      </c>
      <c r="C17" s="346" t="s">
        <v>406</v>
      </c>
      <c r="D17" s="41">
        <v>30</v>
      </c>
      <c r="E17" s="42">
        <f t="shared" si="0"/>
        <v>100</v>
      </c>
      <c r="F17" s="41">
        <v>30</v>
      </c>
      <c r="G17" s="43">
        <f t="shared" si="1"/>
        <v>100</v>
      </c>
      <c r="H17" s="41">
        <v>31</v>
      </c>
      <c r="I17" s="43">
        <f t="shared" si="2"/>
        <v>100</v>
      </c>
      <c r="J17" s="41">
        <v>29</v>
      </c>
      <c r="K17" s="43">
        <f t="shared" si="3"/>
        <v>100</v>
      </c>
      <c r="L17" s="41">
        <v>28</v>
      </c>
      <c r="M17" s="43">
        <f t="shared" si="4"/>
        <v>96.551724137931032</v>
      </c>
      <c r="N17" s="41">
        <v>29</v>
      </c>
      <c r="O17" s="43">
        <f t="shared" si="5"/>
        <v>100</v>
      </c>
      <c r="P17" s="41">
        <v>28</v>
      </c>
      <c r="Q17" s="43">
        <f t="shared" si="6"/>
        <v>96.551724137931032</v>
      </c>
      <c r="R17" s="41">
        <v>28</v>
      </c>
      <c r="S17" s="43">
        <f t="shared" si="7"/>
        <v>93.333333333333329</v>
      </c>
      <c r="T17" s="44">
        <f t="shared" si="10"/>
        <v>233</v>
      </c>
      <c r="U17" s="40">
        <f t="shared" si="9"/>
        <v>98.312236286919827</v>
      </c>
      <c r="V17" s="39"/>
      <c r="W17" s="39"/>
      <c r="X17" s="39"/>
      <c r="Y17" s="39"/>
    </row>
    <row r="18" spans="1:146" ht="15.75" customHeight="1" thickBot="1">
      <c r="A18" s="47">
        <v>11</v>
      </c>
      <c r="B18" s="48">
        <v>1</v>
      </c>
      <c r="C18" s="346" t="s">
        <v>407</v>
      </c>
      <c r="D18" s="41">
        <v>22</v>
      </c>
      <c r="E18" s="42">
        <f t="shared" si="0"/>
        <v>73.333333333333329</v>
      </c>
      <c r="F18" s="41">
        <v>26</v>
      </c>
      <c r="G18" s="43">
        <f t="shared" si="1"/>
        <v>86.666666666666671</v>
      </c>
      <c r="H18" s="41">
        <v>30</v>
      </c>
      <c r="I18" s="43">
        <f t="shared" si="2"/>
        <v>96.774193548387103</v>
      </c>
      <c r="J18" s="41">
        <v>27</v>
      </c>
      <c r="K18" s="43">
        <f t="shared" si="3"/>
        <v>93.103448275862064</v>
      </c>
      <c r="L18" s="41">
        <v>21</v>
      </c>
      <c r="M18" s="43">
        <f t="shared" si="4"/>
        <v>72.41379310344827</v>
      </c>
      <c r="N18" s="41">
        <v>20</v>
      </c>
      <c r="O18" s="43">
        <f t="shared" si="5"/>
        <v>68.965517241379317</v>
      </c>
      <c r="P18" s="41">
        <v>26</v>
      </c>
      <c r="Q18" s="43">
        <f t="shared" si="6"/>
        <v>89.65517241379311</v>
      </c>
      <c r="R18" s="41">
        <v>24</v>
      </c>
      <c r="S18" s="43">
        <f t="shared" si="7"/>
        <v>80</v>
      </c>
      <c r="T18" s="44">
        <f t="shared" si="10"/>
        <v>196</v>
      </c>
      <c r="U18" s="40">
        <f t="shared" si="9"/>
        <v>82.700421940928265</v>
      </c>
      <c r="V18" s="39"/>
      <c r="W18" s="39"/>
      <c r="X18" s="39"/>
      <c r="Y18" s="39"/>
    </row>
    <row r="19" spans="1:146" ht="15.75" customHeight="1" thickBot="1">
      <c r="A19" s="47">
        <v>12</v>
      </c>
      <c r="B19" s="48">
        <v>2</v>
      </c>
      <c r="C19" s="346" t="s">
        <v>408</v>
      </c>
      <c r="D19" s="41">
        <v>30</v>
      </c>
      <c r="E19" s="42">
        <f t="shared" si="0"/>
        <v>100</v>
      </c>
      <c r="F19" s="41">
        <v>23</v>
      </c>
      <c r="G19" s="43">
        <f t="shared" si="1"/>
        <v>76.666666666666671</v>
      </c>
      <c r="H19" s="41">
        <v>27</v>
      </c>
      <c r="I19" s="43">
        <f t="shared" si="2"/>
        <v>87.096774193548384</v>
      </c>
      <c r="J19" s="41">
        <v>23</v>
      </c>
      <c r="K19" s="43">
        <f t="shared" si="3"/>
        <v>79.310344827586206</v>
      </c>
      <c r="L19" s="41">
        <v>24</v>
      </c>
      <c r="M19" s="43">
        <f t="shared" si="4"/>
        <v>82.758620689655174</v>
      </c>
      <c r="N19" s="41">
        <v>24</v>
      </c>
      <c r="O19" s="43">
        <f t="shared" si="5"/>
        <v>82.758620689655174</v>
      </c>
      <c r="P19" s="41">
        <v>24</v>
      </c>
      <c r="Q19" s="43">
        <f t="shared" si="6"/>
        <v>82.758620689655174</v>
      </c>
      <c r="R19" s="41">
        <v>27</v>
      </c>
      <c r="S19" s="43">
        <f t="shared" si="7"/>
        <v>90</v>
      </c>
      <c r="T19" s="44">
        <f t="shared" si="10"/>
        <v>202</v>
      </c>
      <c r="U19" s="40">
        <f t="shared" si="9"/>
        <v>85.232067510548532</v>
      </c>
      <c r="V19" s="39"/>
      <c r="W19" s="39"/>
      <c r="X19" s="39"/>
      <c r="Y19" s="39"/>
    </row>
    <row r="20" spans="1:146" ht="15.75" customHeight="1" thickBot="1">
      <c r="A20" s="47">
        <v>13</v>
      </c>
      <c r="B20" s="48">
        <v>2</v>
      </c>
      <c r="C20" s="346" t="s">
        <v>409</v>
      </c>
      <c r="D20" s="41">
        <v>27</v>
      </c>
      <c r="E20" s="42">
        <f t="shared" si="0"/>
        <v>90</v>
      </c>
      <c r="F20" s="41">
        <v>27</v>
      </c>
      <c r="G20" s="43">
        <f t="shared" si="1"/>
        <v>90</v>
      </c>
      <c r="H20" s="41">
        <v>29</v>
      </c>
      <c r="I20" s="43">
        <f t="shared" si="2"/>
        <v>93.548387096774192</v>
      </c>
      <c r="J20" s="41">
        <v>24</v>
      </c>
      <c r="K20" s="43">
        <f t="shared" si="3"/>
        <v>82.758620689655174</v>
      </c>
      <c r="L20" s="41">
        <v>26</v>
      </c>
      <c r="M20" s="43">
        <f t="shared" si="4"/>
        <v>89.65517241379311</v>
      </c>
      <c r="N20" s="41">
        <v>27</v>
      </c>
      <c r="O20" s="43">
        <f t="shared" si="5"/>
        <v>93.103448275862064</v>
      </c>
      <c r="P20" s="41">
        <v>21</v>
      </c>
      <c r="Q20" s="43">
        <f t="shared" si="6"/>
        <v>72.41379310344827</v>
      </c>
      <c r="R20" s="41">
        <v>25</v>
      </c>
      <c r="S20" s="43">
        <f t="shared" si="7"/>
        <v>83.333333333333343</v>
      </c>
      <c r="T20" s="44">
        <f t="shared" si="10"/>
        <v>206</v>
      </c>
      <c r="U20" s="40">
        <f t="shared" si="9"/>
        <v>86.919831223628691</v>
      </c>
      <c r="V20" s="39"/>
      <c r="W20" s="39"/>
      <c r="X20" s="39"/>
      <c r="Y20" s="39"/>
    </row>
    <row r="21" spans="1:146" ht="15.75" customHeight="1" thickBot="1">
      <c r="A21" s="47">
        <v>14</v>
      </c>
      <c r="B21" s="48">
        <v>2</v>
      </c>
      <c r="C21" s="346" t="s">
        <v>408</v>
      </c>
      <c r="D21" s="41">
        <v>28</v>
      </c>
      <c r="E21" s="42">
        <f t="shared" si="0"/>
        <v>93.333333333333329</v>
      </c>
      <c r="F21" s="41">
        <v>26</v>
      </c>
      <c r="G21" s="43">
        <f t="shared" si="1"/>
        <v>86.666666666666671</v>
      </c>
      <c r="H21" s="41">
        <v>26</v>
      </c>
      <c r="I21" s="43">
        <f t="shared" si="2"/>
        <v>83.870967741935488</v>
      </c>
      <c r="J21" s="41">
        <v>28</v>
      </c>
      <c r="K21" s="43">
        <f t="shared" si="3"/>
        <v>96.551724137931032</v>
      </c>
      <c r="L21" s="41">
        <v>28</v>
      </c>
      <c r="M21" s="43">
        <f t="shared" si="4"/>
        <v>96.551724137931032</v>
      </c>
      <c r="N21" s="41">
        <v>27</v>
      </c>
      <c r="O21" s="43">
        <f t="shared" si="5"/>
        <v>93.103448275862064</v>
      </c>
      <c r="P21" s="41">
        <v>25</v>
      </c>
      <c r="Q21" s="43">
        <f t="shared" si="6"/>
        <v>86.206896551724128</v>
      </c>
      <c r="R21" s="41">
        <v>28</v>
      </c>
      <c r="S21" s="43">
        <f t="shared" si="7"/>
        <v>93.333333333333329</v>
      </c>
      <c r="T21" s="44">
        <f t="shared" si="10"/>
        <v>216</v>
      </c>
      <c r="U21" s="40">
        <f t="shared" si="9"/>
        <v>91.139240506329116</v>
      </c>
      <c r="V21" s="39"/>
      <c r="W21" s="39"/>
      <c r="X21" s="39"/>
      <c r="Y21" s="39"/>
    </row>
    <row r="22" spans="1:146" ht="15.75" customHeight="1" thickBot="1">
      <c r="A22" s="47">
        <v>15</v>
      </c>
      <c r="B22" s="48">
        <v>2</v>
      </c>
      <c r="C22" s="346" t="s">
        <v>410</v>
      </c>
      <c r="D22" s="41">
        <v>23</v>
      </c>
      <c r="E22" s="42">
        <f t="shared" ref="E22:E30" si="11">(D22/$D$7)*100</f>
        <v>76.666666666666671</v>
      </c>
      <c r="F22" s="41">
        <v>28</v>
      </c>
      <c r="G22" s="43">
        <f t="shared" ref="G22:G30" si="12">(F22/$F$7)*100</f>
        <v>93.333333333333329</v>
      </c>
      <c r="H22" s="41">
        <v>30</v>
      </c>
      <c r="I22" s="43">
        <f t="shared" ref="I22:I30" si="13">(H22/$H$7)*100</f>
        <v>96.774193548387103</v>
      </c>
      <c r="J22" s="41">
        <v>25</v>
      </c>
      <c r="K22" s="43">
        <f t="shared" ref="K22:K30" si="14">(J22/$J$7)*100</f>
        <v>86.206896551724128</v>
      </c>
      <c r="L22" s="41">
        <v>25</v>
      </c>
      <c r="M22" s="43">
        <f t="shared" ref="M22:M30" si="15">(L22/$L$7)*100</f>
        <v>86.206896551724128</v>
      </c>
      <c r="N22" s="41">
        <v>22</v>
      </c>
      <c r="O22" s="43">
        <f t="shared" ref="O22:O30" si="16">(N22/$N$7)*100</f>
        <v>75.862068965517238</v>
      </c>
      <c r="P22" s="41">
        <v>28</v>
      </c>
      <c r="Q22" s="43">
        <f t="shared" si="6"/>
        <v>96.551724137931032</v>
      </c>
      <c r="R22" s="41">
        <v>26</v>
      </c>
      <c r="S22" s="43">
        <f t="shared" ref="S22:S30" si="17">(R22/$R$7)*100</f>
        <v>86.666666666666671</v>
      </c>
      <c r="T22" s="44">
        <f t="shared" ref="T22:T30" si="18">(D22+F22+H22+J22+L22+N22+P22+R22)</f>
        <v>207</v>
      </c>
      <c r="U22" s="40">
        <f t="shared" ref="U22:U30" si="19">(T22/$T$7)*100</f>
        <v>87.341772151898738</v>
      </c>
      <c r="V22" s="39"/>
      <c r="W22" s="39"/>
      <c r="X22" s="39"/>
      <c r="Y22" s="39"/>
    </row>
    <row r="23" spans="1:146" ht="15.75" customHeight="1" thickBot="1">
      <c r="A23" s="47">
        <v>16</v>
      </c>
      <c r="B23" s="48">
        <v>2</v>
      </c>
      <c r="C23" s="346" t="s">
        <v>411</v>
      </c>
      <c r="D23" s="41">
        <v>30</v>
      </c>
      <c r="E23" s="42">
        <f t="shared" si="11"/>
        <v>100</v>
      </c>
      <c r="F23" s="41">
        <v>27</v>
      </c>
      <c r="G23" s="43">
        <f t="shared" si="12"/>
        <v>90</v>
      </c>
      <c r="H23" s="41">
        <v>31</v>
      </c>
      <c r="I23" s="43">
        <f t="shared" si="13"/>
        <v>100</v>
      </c>
      <c r="J23" s="41">
        <v>28</v>
      </c>
      <c r="K23" s="43">
        <f t="shared" si="14"/>
        <v>96.551724137931032</v>
      </c>
      <c r="L23" s="41">
        <v>29</v>
      </c>
      <c r="M23" s="43">
        <f t="shared" si="15"/>
        <v>100</v>
      </c>
      <c r="N23" s="41">
        <v>27</v>
      </c>
      <c r="O23" s="43">
        <f t="shared" si="16"/>
        <v>93.103448275862064</v>
      </c>
      <c r="P23" s="41">
        <v>27</v>
      </c>
      <c r="Q23" s="43">
        <f t="shared" si="6"/>
        <v>93.103448275862064</v>
      </c>
      <c r="R23" s="41">
        <v>29</v>
      </c>
      <c r="S23" s="43">
        <f t="shared" si="17"/>
        <v>96.666666666666671</v>
      </c>
      <c r="T23" s="44">
        <f t="shared" si="18"/>
        <v>228</v>
      </c>
      <c r="U23" s="40">
        <f t="shared" si="19"/>
        <v>96.202531645569621</v>
      </c>
      <c r="V23" s="39"/>
      <c r="W23" s="39"/>
      <c r="X23" s="39"/>
      <c r="Y23" s="39"/>
    </row>
    <row r="24" spans="1:146" ht="15.75" customHeight="1" thickBot="1">
      <c r="A24" s="47">
        <v>17</v>
      </c>
      <c r="B24" s="48">
        <v>2</v>
      </c>
      <c r="C24" s="346" t="s">
        <v>412</v>
      </c>
      <c r="D24" s="41">
        <v>24</v>
      </c>
      <c r="E24" s="42">
        <f t="shared" si="11"/>
        <v>80</v>
      </c>
      <c r="F24" s="41">
        <v>27</v>
      </c>
      <c r="G24" s="43">
        <f t="shared" si="12"/>
        <v>90</v>
      </c>
      <c r="H24" s="41">
        <v>28</v>
      </c>
      <c r="I24" s="43">
        <f t="shared" si="13"/>
        <v>90.322580645161281</v>
      </c>
      <c r="J24" s="41">
        <v>23</v>
      </c>
      <c r="K24" s="43">
        <f t="shared" si="14"/>
        <v>79.310344827586206</v>
      </c>
      <c r="L24" s="41">
        <v>21</v>
      </c>
      <c r="M24" s="43">
        <f t="shared" si="15"/>
        <v>72.41379310344827</v>
      </c>
      <c r="N24" s="41">
        <v>26</v>
      </c>
      <c r="O24" s="43">
        <f t="shared" si="16"/>
        <v>89.65517241379311</v>
      </c>
      <c r="P24" s="41">
        <v>23</v>
      </c>
      <c r="Q24" s="43">
        <f t="shared" si="6"/>
        <v>79.310344827586206</v>
      </c>
      <c r="R24" s="41">
        <v>28</v>
      </c>
      <c r="S24" s="43">
        <f t="shared" si="17"/>
        <v>93.333333333333329</v>
      </c>
      <c r="T24" s="44">
        <f t="shared" si="18"/>
        <v>200</v>
      </c>
      <c r="U24" s="40">
        <f t="shared" si="19"/>
        <v>84.388185654008439</v>
      </c>
      <c r="V24" s="39"/>
      <c r="W24" s="39"/>
      <c r="X24" s="39"/>
      <c r="Y24" s="39"/>
    </row>
    <row r="25" spans="1:146" ht="15.75" customHeight="1" thickBot="1">
      <c r="A25" s="245">
        <v>18</v>
      </c>
      <c r="B25" s="246">
        <v>2</v>
      </c>
      <c r="C25" s="347" t="s">
        <v>413</v>
      </c>
      <c r="D25" s="326">
        <v>28</v>
      </c>
      <c r="E25" s="327">
        <f t="shared" si="11"/>
        <v>93.333333333333329</v>
      </c>
      <c r="F25" s="326">
        <v>24</v>
      </c>
      <c r="G25" s="328">
        <f t="shared" si="12"/>
        <v>80</v>
      </c>
      <c r="H25" s="326">
        <v>29</v>
      </c>
      <c r="I25" s="328">
        <f t="shared" si="13"/>
        <v>93.548387096774192</v>
      </c>
      <c r="J25" s="326">
        <v>26</v>
      </c>
      <c r="K25" s="328">
        <f t="shared" si="14"/>
        <v>89.65517241379311</v>
      </c>
      <c r="L25" s="326">
        <v>28</v>
      </c>
      <c r="M25" s="328">
        <f t="shared" si="15"/>
        <v>96.551724137931032</v>
      </c>
      <c r="N25" s="326">
        <v>23</v>
      </c>
      <c r="O25" s="328">
        <f t="shared" si="16"/>
        <v>79.310344827586206</v>
      </c>
      <c r="P25" s="326">
        <v>24</v>
      </c>
      <c r="Q25" s="328">
        <f t="shared" si="6"/>
        <v>82.758620689655174</v>
      </c>
      <c r="R25" s="326">
        <v>27</v>
      </c>
      <c r="S25" s="328">
        <f t="shared" si="17"/>
        <v>90</v>
      </c>
      <c r="T25" s="329">
        <f t="shared" si="18"/>
        <v>209</v>
      </c>
      <c r="U25" s="330">
        <f t="shared" si="19"/>
        <v>88.185654008438817</v>
      </c>
      <c r="V25" s="39"/>
      <c r="W25" s="39"/>
      <c r="X25" s="39"/>
      <c r="Y25" s="39"/>
    </row>
    <row r="26" spans="1:146" ht="15.75" customHeight="1">
      <c r="A26" s="236">
        <v>19</v>
      </c>
      <c r="B26" s="237">
        <v>2</v>
      </c>
      <c r="C26" s="323" t="s">
        <v>372</v>
      </c>
      <c r="D26" s="331">
        <v>28</v>
      </c>
      <c r="E26" s="50">
        <f t="shared" si="11"/>
        <v>93.333333333333329</v>
      </c>
      <c r="F26" s="53">
        <v>28</v>
      </c>
      <c r="G26" s="332">
        <f t="shared" si="12"/>
        <v>93.333333333333329</v>
      </c>
      <c r="H26" s="53">
        <v>31</v>
      </c>
      <c r="I26" s="332">
        <f t="shared" si="13"/>
        <v>100</v>
      </c>
      <c r="J26" s="53">
        <v>26</v>
      </c>
      <c r="K26" s="332">
        <f t="shared" si="14"/>
        <v>89.65517241379311</v>
      </c>
      <c r="L26" s="53">
        <v>28</v>
      </c>
      <c r="M26" s="332">
        <f t="shared" si="15"/>
        <v>96.551724137931032</v>
      </c>
      <c r="N26" s="53">
        <v>27</v>
      </c>
      <c r="O26" s="332">
        <f t="shared" si="16"/>
        <v>93.103448275862064</v>
      </c>
      <c r="P26" s="53">
        <v>25</v>
      </c>
      <c r="Q26" s="332">
        <f t="shared" si="6"/>
        <v>86.206896551724128</v>
      </c>
      <c r="R26" s="53">
        <v>29</v>
      </c>
      <c r="S26" s="332">
        <f t="shared" si="17"/>
        <v>96.666666666666671</v>
      </c>
      <c r="T26" s="54">
        <f t="shared" si="18"/>
        <v>222</v>
      </c>
      <c r="U26" s="333">
        <f t="shared" si="19"/>
        <v>93.670886075949369</v>
      </c>
      <c r="V26" s="39"/>
      <c r="W26" s="39"/>
      <c r="X26" s="39"/>
      <c r="Y26" s="39"/>
    </row>
    <row r="27" spans="1:146" ht="15.75" customHeight="1">
      <c r="A27" s="47">
        <v>20</v>
      </c>
      <c r="B27" s="48">
        <v>2</v>
      </c>
      <c r="C27" s="324" t="s">
        <v>373</v>
      </c>
      <c r="D27" s="41">
        <v>28</v>
      </c>
      <c r="E27" s="42">
        <f t="shared" si="11"/>
        <v>93.333333333333329</v>
      </c>
      <c r="F27" s="41">
        <v>29</v>
      </c>
      <c r="G27" s="43">
        <f t="shared" si="12"/>
        <v>96.666666666666671</v>
      </c>
      <c r="H27" s="41">
        <v>30</v>
      </c>
      <c r="I27" s="43">
        <f t="shared" si="13"/>
        <v>96.774193548387103</v>
      </c>
      <c r="J27" s="41">
        <v>28</v>
      </c>
      <c r="K27" s="43">
        <f t="shared" si="14"/>
        <v>96.551724137931032</v>
      </c>
      <c r="L27" s="41">
        <v>26</v>
      </c>
      <c r="M27" s="43">
        <f t="shared" si="15"/>
        <v>89.65517241379311</v>
      </c>
      <c r="N27" s="41">
        <v>23</v>
      </c>
      <c r="O27" s="43">
        <f t="shared" si="16"/>
        <v>79.310344827586206</v>
      </c>
      <c r="P27" s="41">
        <v>27</v>
      </c>
      <c r="Q27" s="43">
        <f t="shared" si="6"/>
        <v>93.103448275862064</v>
      </c>
      <c r="R27" s="41">
        <v>30</v>
      </c>
      <c r="S27" s="43">
        <f t="shared" si="17"/>
        <v>100</v>
      </c>
      <c r="T27" s="44">
        <f t="shared" si="18"/>
        <v>221</v>
      </c>
      <c r="U27" s="40">
        <f t="shared" si="19"/>
        <v>93.248945147679336</v>
      </c>
      <c r="V27" s="39"/>
      <c r="W27" s="39"/>
      <c r="X27" s="39"/>
      <c r="Y27" s="39"/>
    </row>
    <row r="28" spans="1:146" ht="15.75" customHeight="1">
      <c r="A28" s="47">
        <v>21</v>
      </c>
      <c r="B28" s="48">
        <v>3</v>
      </c>
      <c r="C28" s="324" t="s">
        <v>360</v>
      </c>
      <c r="D28" s="41">
        <v>25</v>
      </c>
      <c r="E28" s="42">
        <f t="shared" si="11"/>
        <v>83.333333333333343</v>
      </c>
      <c r="F28" s="41">
        <v>25</v>
      </c>
      <c r="G28" s="43">
        <f t="shared" si="12"/>
        <v>83.333333333333343</v>
      </c>
      <c r="H28" s="41">
        <v>25</v>
      </c>
      <c r="I28" s="43">
        <f t="shared" si="13"/>
        <v>80.645161290322577</v>
      </c>
      <c r="J28" s="41">
        <v>24</v>
      </c>
      <c r="K28" s="43">
        <f t="shared" si="14"/>
        <v>82.758620689655174</v>
      </c>
      <c r="L28" s="41">
        <v>22</v>
      </c>
      <c r="M28" s="43">
        <f t="shared" si="15"/>
        <v>75.862068965517238</v>
      </c>
      <c r="N28" s="41">
        <v>22</v>
      </c>
      <c r="O28" s="43">
        <f t="shared" si="16"/>
        <v>75.862068965517238</v>
      </c>
      <c r="P28" s="41">
        <v>17</v>
      </c>
      <c r="Q28" s="43">
        <f t="shared" si="6"/>
        <v>58.620689655172406</v>
      </c>
      <c r="R28" s="41">
        <v>25</v>
      </c>
      <c r="S28" s="43">
        <f t="shared" si="17"/>
        <v>83.333333333333343</v>
      </c>
      <c r="T28" s="44">
        <f t="shared" si="18"/>
        <v>185</v>
      </c>
      <c r="U28" s="40">
        <f t="shared" si="19"/>
        <v>78.059071729957807</v>
      </c>
      <c r="V28" s="39"/>
      <c r="W28" s="39"/>
      <c r="X28" s="39"/>
      <c r="Y28" s="39"/>
    </row>
    <row r="29" spans="1:146" ht="15.75" customHeight="1">
      <c r="A29" s="47">
        <v>22</v>
      </c>
      <c r="B29" s="48">
        <v>4</v>
      </c>
      <c r="C29" s="324" t="s">
        <v>374</v>
      </c>
      <c r="D29" s="41">
        <v>27</v>
      </c>
      <c r="E29" s="42">
        <f t="shared" si="11"/>
        <v>90</v>
      </c>
      <c r="F29" s="41">
        <v>27</v>
      </c>
      <c r="G29" s="43">
        <f t="shared" si="12"/>
        <v>90</v>
      </c>
      <c r="H29" s="41">
        <v>29</v>
      </c>
      <c r="I29" s="43">
        <f t="shared" si="13"/>
        <v>93.548387096774192</v>
      </c>
      <c r="J29" s="41">
        <v>24</v>
      </c>
      <c r="K29" s="43">
        <f t="shared" si="14"/>
        <v>82.758620689655174</v>
      </c>
      <c r="L29" s="41">
        <v>26</v>
      </c>
      <c r="M29" s="43">
        <f t="shared" si="15"/>
        <v>89.65517241379311</v>
      </c>
      <c r="N29" s="41">
        <v>25</v>
      </c>
      <c r="O29" s="43">
        <f t="shared" si="16"/>
        <v>86.206896551724128</v>
      </c>
      <c r="P29" s="41">
        <v>23</v>
      </c>
      <c r="Q29" s="43">
        <f t="shared" si="6"/>
        <v>79.310344827586206</v>
      </c>
      <c r="R29" s="41">
        <v>27</v>
      </c>
      <c r="S29" s="43">
        <f t="shared" si="17"/>
        <v>90</v>
      </c>
      <c r="T29" s="44">
        <f t="shared" si="18"/>
        <v>208</v>
      </c>
      <c r="U29" s="40">
        <f t="shared" si="19"/>
        <v>87.763713080168785</v>
      </c>
      <c r="V29" s="39"/>
      <c r="W29" s="39"/>
      <c r="X29" s="39"/>
      <c r="Y29" s="39"/>
    </row>
    <row r="30" spans="1:146" ht="15.75" customHeight="1" thickBot="1">
      <c r="A30" s="47">
        <v>23</v>
      </c>
      <c r="B30" s="48">
        <v>4</v>
      </c>
      <c r="C30" s="325" t="s">
        <v>372</v>
      </c>
      <c r="D30" s="41">
        <v>26</v>
      </c>
      <c r="E30" s="42">
        <f t="shared" si="11"/>
        <v>86.666666666666671</v>
      </c>
      <c r="F30" s="41">
        <v>27</v>
      </c>
      <c r="G30" s="43">
        <f t="shared" si="12"/>
        <v>90</v>
      </c>
      <c r="H30" s="41">
        <v>28</v>
      </c>
      <c r="I30" s="43">
        <f t="shared" si="13"/>
        <v>90.322580645161281</v>
      </c>
      <c r="J30" s="41">
        <v>23</v>
      </c>
      <c r="K30" s="43">
        <f t="shared" si="14"/>
        <v>79.310344827586206</v>
      </c>
      <c r="L30" s="41">
        <v>22</v>
      </c>
      <c r="M30" s="43">
        <f t="shared" si="15"/>
        <v>75.862068965517238</v>
      </c>
      <c r="N30" s="41">
        <v>24</v>
      </c>
      <c r="O30" s="43">
        <f t="shared" si="16"/>
        <v>82.758620689655174</v>
      </c>
      <c r="P30" s="41">
        <v>23</v>
      </c>
      <c r="Q30" s="43">
        <f t="shared" si="6"/>
        <v>79.310344827586206</v>
      </c>
      <c r="R30" s="41">
        <v>28</v>
      </c>
      <c r="S30" s="43">
        <f t="shared" si="17"/>
        <v>93.333333333333329</v>
      </c>
      <c r="T30" s="44">
        <f t="shared" si="18"/>
        <v>201</v>
      </c>
      <c r="U30" s="40">
        <f t="shared" si="19"/>
        <v>84.810126582278471</v>
      </c>
      <c r="V30" s="39"/>
      <c r="W30" s="39"/>
      <c r="X30" s="39"/>
      <c r="Y30" s="39"/>
    </row>
    <row r="31" spans="1:146" s="36" customFormat="1" ht="15.75" customHeight="1">
      <c r="A31" s="404" t="s">
        <v>78</v>
      </c>
      <c r="B31" s="405"/>
      <c r="C31" s="405"/>
      <c r="D31" s="49">
        <v>30</v>
      </c>
      <c r="E31" s="50">
        <f>(D31/$D$7)*100</f>
        <v>100</v>
      </c>
      <c r="F31" s="51">
        <v>30</v>
      </c>
      <c r="G31" s="50">
        <f>(F31/$F$7)*100</f>
        <v>100</v>
      </c>
      <c r="H31" s="51">
        <v>31</v>
      </c>
      <c r="I31" s="50">
        <f>(H31/$H$7)*100</f>
        <v>100</v>
      </c>
      <c r="J31" s="51">
        <v>29</v>
      </c>
      <c r="K31" s="50">
        <f>(J31/$J$7)*100</f>
        <v>100</v>
      </c>
      <c r="L31" s="52">
        <v>29</v>
      </c>
      <c r="M31" s="50">
        <f>(L31/$L$7)*100</f>
        <v>100</v>
      </c>
      <c r="N31" s="53">
        <v>29</v>
      </c>
      <c r="O31" s="50">
        <f>(N31/$N$7)*100</f>
        <v>100</v>
      </c>
      <c r="P31" s="50">
        <v>28</v>
      </c>
      <c r="Q31" s="50">
        <f>(P31/P$7)*100</f>
        <v>96.551724137931032</v>
      </c>
      <c r="R31" s="53">
        <v>30</v>
      </c>
      <c r="S31" s="50">
        <f>(R31/$R$7)*100</f>
        <v>100</v>
      </c>
      <c r="T31" s="54">
        <f>(D31+F31+H31+J31+L31+N31+P31+R31)</f>
        <v>236</v>
      </c>
      <c r="U31" s="55">
        <f>(T31/$T$7)*100</f>
        <v>99.578059071729967</v>
      </c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</row>
    <row r="32" spans="1:146" s="36" customFormat="1" ht="15.75" customHeight="1">
      <c r="A32" s="422" t="s">
        <v>87</v>
      </c>
      <c r="B32" s="423"/>
      <c r="C32" s="424"/>
      <c r="D32" s="202">
        <v>27</v>
      </c>
      <c r="E32" s="203">
        <f>(D32/$D$7)*100</f>
        <v>90</v>
      </c>
      <c r="F32" s="204">
        <v>28</v>
      </c>
      <c r="G32" s="203">
        <f>(F32/$F$7)*100</f>
        <v>93.333333333333329</v>
      </c>
      <c r="H32" s="204">
        <v>31</v>
      </c>
      <c r="I32" s="203">
        <f>(H32/$H$7)*100</f>
        <v>100</v>
      </c>
      <c r="J32" s="204">
        <v>27</v>
      </c>
      <c r="K32" s="203">
        <f>(J32/$J$7)*100</f>
        <v>93.103448275862064</v>
      </c>
      <c r="L32" s="205">
        <v>28</v>
      </c>
      <c r="M32" s="203">
        <f>(L32/$L$7)*100</f>
        <v>96.551724137931032</v>
      </c>
      <c r="N32" s="206">
        <v>28</v>
      </c>
      <c r="O32" s="203">
        <f>(N32/$N$7)*100</f>
        <v>96.551724137931032</v>
      </c>
      <c r="P32" s="203">
        <v>27</v>
      </c>
      <c r="Q32" s="203">
        <f>(P32/$P$7)*100</f>
        <v>93.103448275862064</v>
      </c>
      <c r="R32" s="206">
        <v>29</v>
      </c>
      <c r="S32" s="203">
        <f>(R32/$R$7)*100</f>
        <v>96.666666666666671</v>
      </c>
      <c r="T32" s="207">
        <f>(D32+F32+H32+J32+L32+N32+P32+R32)</f>
        <v>225</v>
      </c>
      <c r="U32" s="208">
        <f>(T32/$T$7)*100</f>
        <v>94.936708860759495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</row>
    <row r="33" spans="1:21" ht="16.5" thickBot="1">
      <c r="A33" s="402" t="s">
        <v>88</v>
      </c>
      <c r="B33" s="403"/>
      <c r="C33" s="403"/>
      <c r="D33" s="142">
        <v>27</v>
      </c>
      <c r="E33" s="143">
        <f>(D33/$D$7)*100</f>
        <v>90</v>
      </c>
      <c r="F33" s="144">
        <v>26</v>
      </c>
      <c r="G33" s="143">
        <f>(F33/$F$7)*100</f>
        <v>86.666666666666671</v>
      </c>
      <c r="H33" s="144">
        <v>30</v>
      </c>
      <c r="I33" s="143">
        <f>(H33/$H$7)*100</f>
        <v>96.774193548387103</v>
      </c>
      <c r="J33" s="144">
        <v>24</v>
      </c>
      <c r="K33" s="143">
        <f>(J33/$J$7)*100</f>
        <v>82.758620689655174</v>
      </c>
      <c r="L33" s="145">
        <v>26</v>
      </c>
      <c r="M33" s="143">
        <f>(L33/$L$7)*100</f>
        <v>89.65517241379311</v>
      </c>
      <c r="N33" s="146">
        <v>24</v>
      </c>
      <c r="O33" s="143">
        <f>(N33/$N$7)*100</f>
        <v>82.758620689655174</v>
      </c>
      <c r="P33" s="143">
        <v>22</v>
      </c>
      <c r="Q33" s="143">
        <f>(P33/$N$7)*100</f>
        <v>75.862068965517238</v>
      </c>
      <c r="R33" s="146">
        <v>29</v>
      </c>
      <c r="S33" s="143">
        <f>(R33/$R$7)*100</f>
        <v>96.666666666666671</v>
      </c>
      <c r="T33" s="147">
        <f>(D33+F33+H33+J33+L33+N33+P33+R33)</f>
        <v>208</v>
      </c>
      <c r="U33" s="148">
        <f>(T33/$T$7)*100</f>
        <v>87.763713080168785</v>
      </c>
    </row>
  </sheetData>
  <mergeCells count="47">
    <mergeCell ref="A3:U3"/>
    <mergeCell ref="A4:C4"/>
    <mergeCell ref="A32:C32"/>
    <mergeCell ref="P7:Q7"/>
    <mergeCell ref="F7:G7"/>
    <mergeCell ref="A7:C7"/>
    <mergeCell ref="D4:E4"/>
    <mergeCell ref="F4:G4"/>
    <mergeCell ref="H4:I4"/>
    <mergeCell ref="A5:A6"/>
    <mergeCell ref="B5:B6"/>
    <mergeCell ref="E5:E6"/>
    <mergeCell ref="U5:U6"/>
    <mergeCell ref="N5:N6"/>
    <mergeCell ref="C5:C6"/>
    <mergeCell ref="F5:F6"/>
    <mergeCell ref="A1:U1"/>
    <mergeCell ref="A2:U2"/>
    <mergeCell ref="T5:T6"/>
    <mergeCell ref="L5:L6"/>
    <mergeCell ref="O5:O6"/>
    <mergeCell ref="G5:G6"/>
    <mergeCell ref="S5:S6"/>
    <mergeCell ref="J5:J6"/>
    <mergeCell ref="K5:K6"/>
    <mergeCell ref="P4:Q4"/>
    <mergeCell ref="P5:P6"/>
    <mergeCell ref="R5:R6"/>
    <mergeCell ref="Q5:Q6"/>
    <mergeCell ref="N4:O4"/>
    <mergeCell ref="M5:M6"/>
    <mergeCell ref="L4:M4"/>
    <mergeCell ref="D5:D6"/>
    <mergeCell ref="R4:S4"/>
    <mergeCell ref="J4:K4"/>
    <mergeCell ref="T4:U4"/>
    <mergeCell ref="I5:I6"/>
    <mergeCell ref="H5:H6"/>
    <mergeCell ref="A33:C33"/>
    <mergeCell ref="A31:C31"/>
    <mergeCell ref="T7:U7"/>
    <mergeCell ref="R7:S7"/>
    <mergeCell ref="H7:I7"/>
    <mergeCell ref="J7:K7"/>
    <mergeCell ref="L7:M7"/>
    <mergeCell ref="N7:O7"/>
    <mergeCell ref="D7:E7"/>
  </mergeCells>
  <phoneticPr fontId="20" type="noConversion"/>
  <conditionalFormatting sqref="U8:U33">
    <cfRule type="cellIs" dxfId="6" priority="3" stopIfTrue="1" operator="lessThan">
      <formula>60</formula>
    </cfRule>
  </conditionalFormatting>
  <conditionalFormatting sqref="R8:R33">
    <cfRule type="cellIs" dxfId="5" priority="1" stopIfTrue="1" operator="greaterThan">
      <formula>$R$7</formula>
    </cfRule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7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4577" r:id="rId4">
          <objectPr defaultSize="0" autoPict="0" r:id="rId5">
            <anchor moveWithCells="1" sizeWithCells="1">
              <from>
                <xdr:col>0</xdr:col>
                <xdr:colOff>95250</xdr:colOff>
                <xdr:row>24</xdr:row>
                <xdr:rowOff>57150</xdr:rowOff>
              </from>
              <to>
                <xdr:col>1</xdr:col>
                <xdr:colOff>200025</xdr:colOff>
                <xdr:row>24</xdr:row>
                <xdr:rowOff>57150</xdr:rowOff>
              </to>
            </anchor>
          </objectPr>
        </oleObject>
      </mc:Choice>
      <mc:Fallback>
        <oleObject progId="Word.Picture.8" shapeId="24577" r:id="rId4"/>
      </mc:Fallback>
    </mc:AlternateContent>
    <mc:AlternateContent xmlns:mc="http://schemas.openxmlformats.org/markup-compatibility/2006">
      <mc:Choice Requires="x14">
        <oleObject progId="Word.Picture.8" shapeId="24578" r:id="rId6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66675</xdr:rowOff>
              </from>
              <to>
                <xdr:col>0</xdr:col>
                <xdr:colOff>409575</xdr:colOff>
                <xdr:row>1</xdr:row>
                <xdr:rowOff>28575</xdr:rowOff>
              </to>
            </anchor>
          </objectPr>
        </oleObject>
      </mc:Choice>
      <mc:Fallback>
        <oleObject progId="Word.Picture.8" shapeId="24578" r:id="rId6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EP40"/>
  <sheetViews>
    <sheetView topLeftCell="D3" zoomScale="120" zoomScaleNormal="120" workbookViewId="0">
      <selection activeCell="Q50" sqref="Q50"/>
    </sheetView>
  </sheetViews>
  <sheetFormatPr defaultColWidth="11.42578125" defaultRowHeight="12.75"/>
  <cols>
    <col min="1" max="2" width="8.140625" style="33" customWidth="1"/>
    <col min="3" max="3" width="59" style="33" customWidth="1"/>
    <col min="4" max="8" width="5.5703125" style="33" customWidth="1"/>
    <col min="9" max="9" width="5.5703125" style="45" customWidth="1"/>
    <col min="10" max="16" width="5.5703125" style="33" customWidth="1"/>
    <col min="17" max="17" width="7" style="33" customWidth="1"/>
    <col min="18" max="21" width="5.5703125" style="33" customWidth="1"/>
    <col min="22" max="22" width="6.28515625" style="33" customWidth="1"/>
    <col min="23" max="23" width="6" style="33" customWidth="1"/>
    <col min="24" max="24" width="13.140625" style="33" customWidth="1"/>
    <col min="25" max="25" width="6.85546875" style="33" customWidth="1"/>
    <col min="26" max="26" width="9.42578125" style="33" customWidth="1"/>
    <col min="27" max="16384" width="11.42578125" style="33"/>
  </cols>
  <sheetData>
    <row r="1" spans="1:146" ht="30" customHeight="1">
      <c r="A1" s="412" t="s">
        <v>0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  <c r="T1" s="412"/>
      <c r="U1" s="412"/>
      <c r="V1" s="31"/>
      <c r="W1" s="31"/>
      <c r="X1" s="31"/>
      <c r="Y1" s="32"/>
    </row>
    <row r="2" spans="1:146" s="36" customFormat="1" ht="25.5" customHeight="1">
      <c r="A2" s="413" t="s">
        <v>25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34"/>
      <c r="W2" s="34"/>
      <c r="X2" s="34"/>
      <c r="Y2" s="35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</row>
    <row r="3" spans="1:146" s="36" customFormat="1" ht="21.75" customHeight="1" thickBot="1">
      <c r="A3" s="420" t="str">
        <f ca="1">"PRI 2 ITEM ANALYSIS OF TERM 4 SA2 " &amp; year!A1</f>
        <v>PRI 2 ITEM ANALYSIS OF TERM 4 SA2 2017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37"/>
      <c r="W3" s="37"/>
      <c r="X3" s="37"/>
      <c r="Y3" s="37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</row>
    <row r="4" spans="1:146" ht="15.75">
      <c r="A4" s="421" t="s">
        <v>26</v>
      </c>
      <c r="B4" s="410"/>
      <c r="C4" s="410"/>
      <c r="D4" s="410" t="s">
        <v>69</v>
      </c>
      <c r="E4" s="410"/>
      <c r="F4" s="410" t="s">
        <v>70</v>
      </c>
      <c r="G4" s="410"/>
      <c r="H4" s="410" t="s">
        <v>71</v>
      </c>
      <c r="I4" s="410"/>
      <c r="J4" s="410" t="s">
        <v>72</v>
      </c>
      <c r="K4" s="410"/>
      <c r="L4" s="410" t="s">
        <v>73</v>
      </c>
      <c r="M4" s="410"/>
      <c r="N4" s="410" t="s">
        <v>74</v>
      </c>
      <c r="O4" s="410"/>
      <c r="P4" s="410" t="s">
        <v>75</v>
      </c>
      <c r="Q4" s="410"/>
      <c r="R4" s="410" t="s">
        <v>76</v>
      </c>
      <c r="S4" s="410"/>
      <c r="T4" s="415" t="s">
        <v>7</v>
      </c>
      <c r="U4" s="416"/>
      <c r="V4" s="38"/>
      <c r="W4" s="38"/>
      <c r="X4" s="38"/>
      <c r="Y4" s="38"/>
    </row>
    <row r="5" spans="1:146" ht="15.75" customHeight="1">
      <c r="A5" s="427" t="s">
        <v>27</v>
      </c>
      <c r="B5" s="428" t="s">
        <v>28</v>
      </c>
      <c r="C5" s="419" t="s">
        <v>92</v>
      </c>
      <c r="D5" s="411" t="s">
        <v>29</v>
      </c>
      <c r="E5" s="411" t="s">
        <v>30</v>
      </c>
      <c r="F5" s="411" t="s">
        <v>29</v>
      </c>
      <c r="G5" s="411" t="s">
        <v>30</v>
      </c>
      <c r="H5" s="411" t="s">
        <v>29</v>
      </c>
      <c r="I5" s="411" t="s">
        <v>30</v>
      </c>
      <c r="J5" s="411" t="s">
        <v>29</v>
      </c>
      <c r="K5" s="411" t="s">
        <v>30</v>
      </c>
      <c r="L5" s="411" t="s">
        <v>29</v>
      </c>
      <c r="M5" s="411" t="s">
        <v>30</v>
      </c>
      <c r="N5" s="411" t="s">
        <v>29</v>
      </c>
      <c r="O5" s="411" t="s">
        <v>30</v>
      </c>
      <c r="P5" s="411" t="s">
        <v>29</v>
      </c>
      <c r="Q5" s="411" t="s">
        <v>30</v>
      </c>
      <c r="R5" s="411" t="s">
        <v>29</v>
      </c>
      <c r="S5" s="411" t="s">
        <v>30</v>
      </c>
      <c r="T5" s="414" t="s">
        <v>31</v>
      </c>
      <c r="U5" s="417" t="s">
        <v>30</v>
      </c>
      <c r="V5" s="39"/>
      <c r="W5" s="39"/>
      <c r="X5" s="39"/>
      <c r="Y5" s="39"/>
    </row>
    <row r="6" spans="1:146" ht="15.75" customHeight="1">
      <c r="A6" s="427"/>
      <c r="B6" s="428"/>
      <c r="C6" s="419"/>
      <c r="D6" s="411"/>
      <c r="E6" s="411"/>
      <c r="F6" s="411"/>
      <c r="G6" s="411"/>
      <c r="H6" s="411"/>
      <c r="I6" s="411"/>
      <c r="J6" s="411"/>
      <c r="K6" s="411"/>
      <c r="L6" s="411"/>
      <c r="M6" s="411"/>
      <c r="N6" s="411"/>
      <c r="O6" s="411"/>
      <c r="P6" s="411"/>
      <c r="Q6" s="411"/>
      <c r="R6" s="411"/>
      <c r="S6" s="411"/>
      <c r="T6" s="414"/>
      <c r="U6" s="418"/>
      <c r="V6" s="39"/>
      <c r="W6" s="39"/>
      <c r="X6" s="39"/>
      <c r="Y6" s="39"/>
    </row>
    <row r="7" spans="1:146" ht="15.75" customHeight="1" thickBot="1">
      <c r="A7" s="425" t="s">
        <v>14</v>
      </c>
      <c r="B7" s="426"/>
      <c r="C7" s="426"/>
      <c r="D7" s="408">
        <f>'2A'!Q13</f>
        <v>29</v>
      </c>
      <c r="E7" s="409"/>
      <c r="F7" s="408">
        <v>30</v>
      </c>
      <c r="G7" s="409"/>
      <c r="H7" s="408">
        <f>'2C'!Q13</f>
        <v>31</v>
      </c>
      <c r="I7" s="409"/>
      <c r="J7" s="408">
        <v>29</v>
      </c>
      <c r="K7" s="409"/>
      <c r="L7" s="408">
        <f>'2E'!Q13</f>
        <v>29</v>
      </c>
      <c r="M7" s="409"/>
      <c r="N7" s="408">
        <f>'2F'!Q13</f>
        <v>29</v>
      </c>
      <c r="O7" s="409"/>
      <c r="P7" s="408">
        <v>29</v>
      </c>
      <c r="Q7" s="409"/>
      <c r="R7" s="408">
        <f>'2H'!Q13</f>
        <v>30</v>
      </c>
      <c r="S7" s="409"/>
      <c r="T7" s="406">
        <f>SUM(D7+F7+H7+J7+L7+N7+P7+R7)</f>
        <v>236</v>
      </c>
      <c r="U7" s="407"/>
      <c r="V7" s="39"/>
      <c r="W7" s="39"/>
      <c r="X7" s="39"/>
      <c r="Y7" s="39"/>
    </row>
    <row r="8" spans="1:146" ht="15.75" customHeight="1" thickBot="1">
      <c r="A8" s="47">
        <v>1</v>
      </c>
      <c r="B8" s="48">
        <v>1</v>
      </c>
      <c r="C8" s="343" t="s">
        <v>351</v>
      </c>
      <c r="D8" s="41">
        <v>29</v>
      </c>
      <c r="E8" s="42">
        <f t="shared" ref="E8:E27" si="0">(D8/$D$7)*100</f>
        <v>100</v>
      </c>
      <c r="F8" s="41">
        <v>29</v>
      </c>
      <c r="G8" s="43">
        <f t="shared" ref="G8:G27" si="1">(F8/$F$7)*100</f>
        <v>96.666666666666671</v>
      </c>
      <c r="H8" s="53">
        <v>28</v>
      </c>
      <c r="I8" s="43">
        <f t="shared" ref="I8:I27" si="2">(H8/$H$7)*100</f>
        <v>90.322580645161281</v>
      </c>
      <c r="J8" s="53">
        <v>26</v>
      </c>
      <c r="K8" s="43">
        <f t="shared" ref="K8:K27" si="3">(J8/$J$7)*100</f>
        <v>89.65517241379311</v>
      </c>
      <c r="L8" s="53">
        <v>28</v>
      </c>
      <c r="M8" s="43">
        <f t="shared" ref="M8:M27" si="4">(L8/$L$7)*100</f>
        <v>96.551724137931032</v>
      </c>
      <c r="N8" s="53">
        <v>26</v>
      </c>
      <c r="O8" s="43">
        <f t="shared" ref="O8:O27" si="5">(N8/$N$7)*100</f>
        <v>89.65517241379311</v>
      </c>
      <c r="P8" s="53">
        <v>26</v>
      </c>
      <c r="Q8" s="43">
        <f t="shared" ref="Q8:Q40" si="6">(P8/$P$7)*100</f>
        <v>89.65517241379311</v>
      </c>
      <c r="R8" s="53">
        <v>27</v>
      </c>
      <c r="S8" s="43">
        <f t="shared" ref="S8:S27" si="7">(R8/$R$7)*100</f>
        <v>90</v>
      </c>
      <c r="T8" s="44">
        <f t="shared" ref="T8:T27" si="8">(D8+F8+H8+J8+L8+N8+P8+R8)</f>
        <v>219</v>
      </c>
      <c r="U8" s="40">
        <f t="shared" ref="U8:U27" si="9">(T8/$T$7)*100</f>
        <v>92.796610169491515</v>
      </c>
      <c r="V8" s="39"/>
      <c r="W8" s="39"/>
      <c r="X8" s="39"/>
      <c r="Y8" s="39"/>
    </row>
    <row r="9" spans="1:146" ht="15.75" customHeight="1" thickBot="1">
      <c r="A9" s="47">
        <v>2</v>
      </c>
      <c r="B9" s="48">
        <v>1</v>
      </c>
      <c r="C9" s="344" t="s">
        <v>351</v>
      </c>
      <c r="D9" s="41">
        <v>26</v>
      </c>
      <c r="E9" s="42">
        <f t="shared" si="0"/>
        <v>89.65517241379311</v>
      </c>
      <c r="F9" s="41">
        <v>24</v>
      </c>
      <c r="G9" s="43">
        <f t="shared" si="1"/>
        <v>80</v>
      </c>
      <c r="H9" s="41">
        <v>18</v>
      </c>
      <c r="I9" s="43">
        <f t="shared" si="2"/>
        <v>58.064516129032263</v>
      </c>
      <c r="J9" s="41">
        <v>22</v>
      </c>
      <c r="K9" s="43">
        <f t="shared" si="3"/>
        <v>75.862068965517238</v>
      </c>
      <c r="L9" s="41">
        <v>22</v>
      </c>
      <c r="M9" s="43">
        <f t="shared" si="4"/>
        <v>75.862068965517238</v>
      </c>
      <c r="N9" s="41">
        <v>22</v>
      </c>
      <c r="O9" s="43">
        <f t="shared" si="5"/>
        <v>75.862068965517238</v>
      </c>
      <c r="P9" s="41">
        <v>23</v>
      </c>
      <c r="Q9" s="43">
        <f t="shared" si="6"/>
        <v>79.310344827586206</v>
      </c>
      <c r="R9" s="41">
        <v>24</v>
      </c>
      <c r="S9" s="43">
        <f t="shared" si="7"/>
        <v>80</v>
      </c>
      <c r="T9" s="44">
        <f t="shared" si="8"/>
        <v>181</v>
      </c>
      <c r="U9" s="40">
        <f t="shared" si="9"/>
        <v>76.694915254237287</v>
      </c>
      <c r="V9" s="39"/>
      <c r="W9" s="39"/>
      <c r="X9" s="39"/>
      <c r="Y9" s="39"/>
    </row>
    <row r="10" spans="1:146" ht="15.75" customHeight="1" thickBot="1">
      <c r="A10" s="47">
        <v>3</v>
      </c>
      <c r="B10" s="48">
        <v>1</v>
      </c>
      <c r="C10" s="344" t="s">
        <v>362</v>
      </c>
      <c r="D10" s="41">
        <v>22</v>
      </c>
      <c r="E10" s="42">
        <f t="shared" si="0"/>
        <v>75.862068965517238</v>
      </c>
      <c r="F10" s="41">
        <v>26</v>
      </c>
      <c r="G10" s="43">
        <f t="shared" si="1"/>
        <v>86.666666666666671</v>
      </c>
      <c r="H10" s="41">
        <v>24</v>
      </c>
      <c r="I10" s="43">
        <f t="shared" si="2"/>
        <v>77.41935483870968</v>
      </c>
      <c r="J10" s="41">
        <v>20</v>
      </c>
      <c r="K10" s="43">
        <f t="shared" si="3"/>
        <v>68.965517241379317</v>
      </c>
      <c r="L10" s="41">
        <v>19</v>
      </c>
      <c r="M10" s="43">
        <f t="shared" si="4"/>
        <v>65.517241379310349</v>
      </c>
      <c r="N10" s="41">
        <v>15</v>
      </c>
      <c r="O10" s="43">
        <f t="shared" si="5"/>
        <v>51.724137931034484</v>
      </c>
      <c r="P10" s="41">
        <v>20</v>
      </c>
      <c r="Q10" s="43">
        <f t="shared" si="6"/>
        <v>68.965517241379317</v>
      </c>
      <c r="R10" s="41">
        <v>22</v>
      </c>
      <c r="S10" s="43">
        <f t="shared" si="7"/>
        <v>73.333333333333329</v>
      </c>
      <c r="T10" s="44">
        <f t="shared" ref="T10:T19" si="10">(D10+F10+H10+J10+L10+N10+P10+R10)</f>
        <v>168</v>
      </c>
      <c r="U10" s="40">
        <f t="shared" si="9"/>
        <v>71.186440677966104</v>
      </c>
      <c r="V10" s="39"/>
      <c r="W10" s="39"/>
      <c r="X10" s="39"/>
      <c r="Y10" s="39"/>
    </row>
    <row r="11" spans="1:146" ht="15.75" customHeight="1" thickBot="1">
      <c r="A11" s="47">
        <v>4</v>
      </c>
      <c r="B11" s="48">
        <v>1</v>
      </c>
      <c r="C11" s="344" t="s">
        <v>376</v>
      </c>
      <c r="D11" s="41">
        <v>23</v>
      </c>
      <c r="E11" s="42">
        <f t="shared" si="0"/>
        <v>79.310344827586206</v>
      </c>
      <c r="F11" s="41">
        <v>30</v>
      </c>
      <c r="G11" s="43">
        <f t="shared" si="1"/>
        <v>100</v>
      </c>
      <c r="H11" s="41">
        <v>27</v>
      </c>
      <c r="I11" s="43">
        <f t="shared" si="2"/>
        <v>87.096774193548384</v>
      </c>
      <c r="J11" s="41">
        <v>27</v>
      </c>
      <c r="K11" s="43">
        <f t="shared" si="3"/>
        <v>93.103448275862064</v>
      </c>
      <c r="L11" s="41">
        <v>25</v>
      </c>
      <c r="M11" s="43">
        <f t="shared" si="4"/>
        <v>86.206896551724128</v>
      </c>
      <c r="N11" s="41">
        <v>26</v>
      </c>
      <c r="O11" s="43">
        <f t="shared" si="5"/>
        <v>89.65517241379311</v>
      </c>
      <c r="P11" s="41">
        <v>27</v>
      </c>
      <c r="Q11" s="43">
        <f t="shared" si="6"/>
        <v>93.103448275862064</v>
      </c>
      <c r="R11" s="41">
        <v>29</v>
      </c>
      <c r="S11" s="43">
        <f t="shared" si="7"/>
        <v>96.666666666666671</v>
      </c>
      <c r="T11" s="44">
        <f t="shared" si="10"/>
        <v>214</v>
      </c>
      <c r="U11" s="40">
        <f t="shared" si="9"/>
        <v>90.677966101694921</v>
      </c>
      <c r="V11" s="39"/>
      <c r="W11" s="39"/>
      <c r="X11" s="39"/>
      <c r="Y11" s="39"/>
    </row>
    <row r="12" spans="1:146" ht="15.75" customHeight="1" thickBot="1">
      <c r="A12" s="47">
        <v>5</v>
      </c>
      <c r="B12" s="48">
        <v>1</v>
      </c>
      <c r="C12" s="344" t="s">
        <v>377</v>
      </c>
      <c r="D12" s="41">
        <v>23</v>
      </c>
      <c r="E12" s="42">
        <f t="shared" si="0"/>
        <v>79.310344827586206</v>
      </c>
      <c r="F12" s="41">
        <v>22</v>
      </c>
      <c r="G12" s="43">
        <f t="shared" si="1"/>
        <v>73.333333333333329</v>
      </c>
      <c r="H12" s="41">
        <v>26</v>
      </c>
      <c r="I12" s="43">
        <f t="shared" si="2"/>
        <v>83.870967741935488</v>
      </c>
      <c r="J12" s="41">
        <v>23</v>
      </c>
      <c r="K12" s="43">
        <f t="shared" si="3"/>
        <v>79.310344827586206</v>
      </c>
      <c r="L12" s="41">
        <v>22</v>
      </c>
      <c r="M12" s="43">
        <f t="shared" si="4"/>
        <v>75.862068965517238</v>
      </c>
      <c r="N12" s="41">
        <v>20</v>
      </c>
      <c r="O12" s="43">
        <f t="shared" si="5"/>
        <v>68.965517241379317</v>
      </c>
      <c r="P12" s="41">
        <v>20</v>
      </c>
      <c r="Q12" s="43">
        <f t="shared" si="6"/>
        <v>68.965517241379317</v>
      </c>
      <c r="R12" s="41">
        <v>26</v>
      </c>
      <c r="S12" s="43">
        <f t="shared" si="7"/>
        <v>86.666666666666671</v>
      </c>
      <c r="T12" s="44">
        <f t="shared" si="10"/>
        <v>182</v>
      </c>
      <c r="U12" s="40">
        <f t="shared" si="9"/>
        <v>77.118644067796609</v>
      </c>
      <c r="V12" s="39"/>
      <c r="W12" s="39"/>
      <c r="X12" s="39"/>
      <c r="Y12" s="39"/>
    </row>
    <row r="13" spans="1:146" ht="15.75" customHeight="1" thickBot="1">
      <c r="A13" s="47">
        <v>6</v>
      </c>
      <c r="B13" s="48">
        <v>1</v>
      </c>
      <c r="C13" s="344" t="s">
        <v>378</v>
      </c>
      <c r="D13" s="41">
        <v>25</v>
      </c>
      <c r="E13" s="42">
        <f t="shared" si="0"/>
        <v>86.206896551724128</v>
      </c>
      <c r="F13" s="41">
        <v>24</v>
      </c>
      <c r="G13" s="43">
        <f t="shared" si="1"/>
        <v>80</v>
      </c>
      <c r="H13" s="41">
        <v>23</v>
      </c>
      <c r="I13" s="43">
        <f t="shared" si="2"/>
        <v>74.193548387096769</v>
      </c>
      <c r="J13" s="41">
        <v>19</v>
      </c>
      <c r="K13" s="43">
        <f t="shared" si="3"/>
        <v>65.517241379310349</v>
      </c>
      <c r="L13" s="41">
        <v>20</v>
      </c>
      <c r="M13" s="43">
        <f t="shared" si="4"/>
        <v>68.965517241379317</v>
      </c>
      <c r="N13" s="41">
        <v>17</v>
      </c>
      <c r="O13" s="43">
        <f t="shared" si="5"/>
        <v>58.620689655172406</v>
      </c>
      <c r="P13" s="41">
        <v>16</v>
      </c>
      <c r="Q13" s="43">
        <f t="shared" si="6"/>
        <v>55.172413793103445</v>
      </c>
      <c r="R13" s="41">
        <v>19</v>
      </c>
      <c r="S13" s="43">
        <f t="shared" si="7"/>
        <v>63.333333333333329</v>
      </c>
      <c r="T13" s="44">
        <f t="shared" si="10"/>
        <v>163</v>
      </c>
      <c r="U13" s="40">
        <f t="shared" si="9"/>
        <v>69.067796610169495</v>
      </c>
      <c r="V13" s="39"/>
      <c r="W13" s="39"/>
      <c r="X13" s="39"/>
      <c r="Y13" s="39"/>
    </row>
    <row r="14" spans="1:146" ht="15.75" customHeight="1" thickBot="1">
      <c r="A14" s="47">
        <v>7</v>
      </c>
      <c r="B14" s="48">
        <v>1</v>
      </c>
      <c r="C14" s="344" t="s">
        <v>379</v>
      </c>
      <c r="D14" s="41">
        <v>22</v>
      </c>
      <c r="E14" s="42">
        <f t="shared" si="0"/>
        <v>75.862068965517238</v>
      </c>
      <c r="F14" s="41">
        <v>23</v>
      </c>
      <c r="G14" s="43">
        <f t="shared" si="1"/>
        <v>76.666666666666671</v>
      </c>
      <c r="H14" s="41">
        <v>24</v>
      </c>
      <c r="I14" s="43">
        <f t="shared" si="2"/>
        <v>77.41935483870968</v>
      </c>
      <c r="J14" s="41">
        <v>20</v>
      </c>
      <c r="K14" s="43">
        <f t="shared" si="3"/>
        <v>68.965517241379317</v>
      </c>
      <c r="L14" s="41">
        <v>26</v>
      </c>
      <c r="M14" s="43">
        <f t="shared" si="4"/>
        <v>89.65517241379311</v>
      </c>
      <c r="N14" s="41">
        <v>17</v>
      </c>
      <c r="O14" s="43">
        <f t="shared" si="5"/>
        <v>58.620689655172406</v>
      </c>
      <c r="P14" s="41">
        <v>16</v>
      </c>
      <c r="Q14" s="43">
        <f t="shared" si="6"/>
        <v>55.172413793103445</v>
      </c>
      <c r="R14" s="41">
        <v>23</v>
      </c>
      <c r="S14" s="43">
        <f t="shared" si="7"/>
        <v>76.666666666666671</v>
      </c>
      <c r="T14" s="44">
        <f t="shared" si="10"/>
        <v>171</v>
      </c>
      <c r="U14" s="40">
        <f t="shared" si="9"/>
        <v>72.457627118644069</v>
      </c>
      <c r="V14" s="39"/>
      <c r="W14" s="39"/>
      <c r="X14" s="39"/>
      <c r="Y14" s="39"/>
    </row>
    <row r="15" spans="1:146" ht="15.75" customHeight="1" thickBot="1">
      <c r="A15" s="47">
        <v>8</v>
      </c>
      <c r="B15" s="48">
        <v>1</v>
      </c>
      <c r="C15" s="344" t="s">
        <v>380</v>
      </c>
      <c r="D15" s="41">
        <v>27</v>
      </c>
      <c r="E15" s="42">
        <f t="shared" si="0"/>
        <v>93.103448275862064</v>
      </c>
      <c r="F15" s="41">
        <v>26</v>
      </c>
      <c r="G15" s="43">
        <f t="shared" si="1"/>
        <v>86.666666666666671</v>
      </c>
      <c r="H15" s="41">
        <v>30</v>
      </c>
      <c r="I15" s="43">
        <f t="shared" si="2"/>
        <v>96.774193548387103</v>
      </c>
      <c r="J15" s="41">
        <v>24</v>
      </c>
      <c r="K15" s="43">
        <f t="shared" si="3"/>
        <v>82.758620689655174</v>
      </c>
      <c r="L15" s="41">
        <v>29</v>
      </c>
      <c r="M15" s="43">
        <f t="shared" si="4"/>
        <v>100</v>
      </c>
      <c r="N15" s="41">
        <v>24</v>
      </c>
      <c r="O15" s="43">
        <f t="shared" si="5"/>
        <v>82.758620689655174</v>
      </c>
      <c r="P15" s="41">
        <v>28</v>
      </c>
      <c r="Q15" s="43">
        <f t="shared" si="6"/>
        <v>96.551724137931032</v>
      </c>
      <c r="R15" s="41">
        <v>27</v>
      </c>
      <c r="S15" s="43">
        <f t="shared" si="7"/>
        <v>90</v>
      </c>
      <c r="T15" s="44">
        <f t="shared" si="10"/>
        <v>215</v>
      </c>
      <c r="U15" s="40">
        <f t="shared" si="9"/>
        <v>91.101694915254242</v>
      </c>
      <c r="V15" s="39"/>
      <c r="W15" s="39"/>
      <c r="X15" s="39"/>
      <c r="Y15" s="39"/>
    </row>
    <row r="16" spans="1:146" ht="15.75" customHeight="1" thickBot="1">
      <c r="A16" s="47">
        <v>9</v>
      </c>
      <c r="B16" s="48">
        <v>1</v>
      </c>
      <c r="C16" s="344" t="s">
        <v>381</v>
      </c>
      <c r="D16" s="41">
        <v>29</v>
      </c>
      <c r="E16" s="42">
        <f t="shared" si="0"/>
        <v>100</v>
      </c>
      <c r="F16" s="41">
        <v>29</v>
      </c>
      <c r="G16" s="43">
        <f t="shared" si="1"/>
        <v>96.666666666666671</v>
      </c>
      <c r="H16" s="41">
        <v>27</v>
      </c>
      <c r="I16" s="43">
        <f t="shared" si="2"/>
        <v>87.096774193548384</v>
      </c>
      <c r="J16" s="41">
        <v>25</v>
      </c>
      <c r="K16" s="43">
        <f t="shared" si="3"/>
        <v>86.206896551724128</v>
      </c>
      <c r="L16" s="41">
        <v>23</v>
      </c>
      <c r="M16" s="43">
        <f t="shared" si="4"/>
        <v>79.310344827586206</v>
      </c>
      <c r="N16" s="41">
        <v>28</v>
      </c>
      <c r="O16" s="43">
        <f t="shared" si="5"/>
        <v>96.551724137931032</v>
      </c>
      <c r="P16" s="41">
        <v>27</v>
      </c>
      <c r="Q16" s="43">
        <f t="shared" si="6"/>
        <v>93.103448275862064</v>
      </c>
      <c r="R16" s="41">
        <v>30</v>
      </c>
      <c r="S16" s="43">
        <f t="shared" si="7"/>
        <v>100</v>
      </c>
      <c r="T16" s="44">
        <f t="shared" si="10"/>
        <v>218</v>
      </c>
      <c r="U16" s="40">
        <f t="shared" si="9"/>
        <v>92.372881355932208</v>
      </c>
      <c r="V16" s="39"/>
      <c r="W16" s="39"/>
      <c r="X16" s="39"/>
      <c r="Y16" s="39"/>
    </row>
    <row r="17" spans="1:25" ht="15.75" customHeight="1" thickBot="1">
      <c r="A17" s="245">
        <v>10</v>
      </c>
      <c r="B17" s="246">
        <v>1</v>
      </c>
      <c r="C17" s="344" t="s">
        <v>382</v>
      </c>
      <c r="D17" s="146">
        <v>24</v>
      </c>
      <c r="E17" s="143">
        <f t="shared" si="0"/>
        <v>82.758620689655174</v>
      </c>
      <c r="F17" s="146">
        <v>21</v>
      </c>
      <c r="G17" s="247">
        <f t="shared" si="1"/>
        <v>70</v>
      </c>
      <c r="H17" s="146">
        <v>20</v>
      </c>
      <c r="I17" s="247">
        <f t="shared" si="2"/>
        <v>64.516129032258064</v>
      </c>
      <c r="J17" s="146">
        <v>20</v>
      </c>
      <c r="K17" s="247">
        <f t="shared" si="3"/>
        <v>68.965517241379317</v>
      </c>
      <c r="L17" s="146">
        <v>24</v>
      </c>
      <c r="M17" s="247">
        <f t="shared" si="4"/>
        <v>82.758620689655174</v>
      </c>
      <c r="N17" s="146">
        <v>22</v>
      </c>
      <c r="O17" s="247">
        <f t="shared" si="5"/>
        <v>75.862068965517238</v>
      </c>
      <c r="P17" s="146">
        <v>13</v>
      </c>
      <c r="Q17" s="247">
        <f t="shared" si="6"/>
        <v>44.827586206896555</v>
      </c>
      <c r="R17" s="146">
        <v>18</v>
      </c>
      <c r="S17" s="247">
        <f t="shared" si="7"/>
        <v>60</v>
      </c>
      <c r="T17" s="147">
        <f t="shared" si="10"/>
        <v>162</v>
      </c>
      <c r="U17" s="249">
        <f t="shared" si="9"/>
        <v>68.644067796610159</v>
      </c>
      <c r="V17" s="39"/>
      <c r="W17" s="39"/>
      <c r="X17" s="39"/>
      <c r="Y17" s="39"/>
    </row>
    <row r="18" spans="1:25" ht="15.75" customHeight="1" thickBot="1">
      <c r="A18" s="236">
        <v>11</v>
      </c>
      <c r="B18" s="237">
        <v>1</v>
      </c>
      <c r="C18" s="343" t="s">
        <v>383</v>
      </c>
      <c r="D18" s="239">
        <v>21</v>
      </c>
      <c r="E18" s="240">
        <f t="shared" si="0"/>
        <v>72.41379310344827</v>
      </c>
      <c r="F18" s="239">
        <v>23</v>
      </c>
      <c r="G18" s="241">
        <f t="shared" si="1"/>
        <v>76.666666666666671</v>
      </c>
      <c r="H18" s="239">
        <v>22</v>
      </c>
      <c r="I18" s="241">
        <f t="shared" si="2"/>
        <v>70.967741935483872</v>
      </c>
      <c r="J18" s="239">
        <v>17</v>
      </c>
      <c r="K18" s="241">
        <f t="shared" si="3"/>
        <v>58.620689655172406</v>
      </c>
      <c r="L18" s="239">
        <v>24</v>
      </c>
      <c r="M18" s="241">
        <f t="shared" si="4"/>
        <v>82.758620689655174</v>
      </c>
      <c r="N18" s="239">
        <v>17</v>
      </c>
      <c r="O18" s="241">
        <f t="shared" si="5"/>
        <v>58.620689655172406</v>
      </c>
      <c r="P18" s="239">
        <v>24</v>
      </c>
      <c r="Q18" s="241">
        <f t="shared" si="6"/>
        <v>82.758620689655174</v>
      </c>
      <c r="R18" s="239">
        <v>20</v>
      </c>
      <c r="S18" s="241">
        <f t="shared" si="7"/>
        <v>66.666666666666657</v>
      </c>
      <c r="T18" s="243">
        <f t="shared" si="10"/>
        <v>168</v>
      </c>
      <c r="U18" s="244">
        <f t="shared" si="9"/>
        <v>71.186440677966104</v>
      </c>
      <c r="V18" s="39"/>
      <c r="W18" s="39"/>
      <c r="X18" s="39"/>
      <c r="Y18" s="39"/>
    </row>
    <row r="19" spans="1:25" ht="15.75" customHeight="1" thickBot="1">
      <c r="A19" s="47">
        <v>12</v>
      </c>
      <c r="B19" s="48">
        <v>1</v>
      </c>
      <c r="C19" s="344" t="s">
        <v>351</v>
      </c>
      <c r="D19" s="41">
        <v>12</v>
      </c>
      <c r="E19" s="42">
        <f t="shared" si="0"/>
        <v>41.379310344827587</v>
      </c>
      <c r="F19" s="41">
        <v>19</v>
      </c>
      <c r="G19" s="43">
        <f t="shared" si="1"/>
        <v>63.333333333333329</v>
      </c>
      <c r="H19" s="41">
        <v>13</v>
      </c>
      <c r="I19" s="43">
        <f t="shared" si="2"/>
        <v>41.935483870967744</v>
      </c>
      <c r="J19" s="41">
        <v>15</v>
      </c>
      <c r="K19" s="43">
        <f t="shared" si="3"/>
        <v>51.724137931034484</v>
      </c>
      <c r="L19" s="41">
        <v>15</v>
      </c>
      <c r="M19" s="43">
        <f t="shared" si="4"/>
        <v>51.724137931034484</v>
      </c>
      <c r="N19" s="41">
        <v>14</v>
      </c>
      <c r="O19" s="43">
        <f t="shared" si="5"/>
        <v>48.275862068965516</v>
      </c>
      <c r="P19" s="41">
        <v>6</v>
      </c>
      <c r="Q19" s="43">
        <f t="shared" si="6"/>
        <v>20.689655172413794</v>
      </c>
      <c r="R19" s="41">
        <v>16</v>
      </c>
      <c r="S19" s="43">
        <f t="shared" si="7"/>
        <v>53.333333333333336</v>
      </c>
      <c r="T19" s="44">
        <f t="shared" si="10"/>
        <v>110</v>
      </c>
      <c r="U19" s="40">
        <f t="shared" si="9"/>
        <v>46.610169491525419</v>
      </c>
      <c r="V19" s="39"/>
      <c r="W19" s="39"/>
      <c r="X19" s="39"/>
      <c r="Y19" s="39"/>
    </row>
    <row r="20" spans="1:25" ht="15.75" customHeight="1" thickBot="1">
      <c r="A20" s="47">
        <v>13</v>
      </c>
      <c r="B20" s="48">
        <v>1</v>
      </c>
      <c r="C20" s="344" t="s">
        <v>384</v>
      </c>
      <c r="D20" s="41">
        <v>25</v>
      </c>
      <c r="E20" s="42">
        <f t="shared" si="0"/>
        <v>86.206896551724128</v>
      </c>
      <c r="F20" s="41">
        <v>19</v>
      </c>
      <c r="G20" s="43">
        <f t="shared" si="1"/>
        <v>63.333333333333329</v>
      </c>
      <c r="H20" s="41">
        <v>25</v>
      </c>
      <c r="I20" s="43">
        <f t="shared" si="2"/>
        <v>80.645161290322577</v>
      </c>
      <c r="J20" s="41">
        <v>16</v>
      </c>
      <c r="K20" s="43">
        <f t="shared" si="3"/>
        <v>55.172413793103445</v>
      </c>
      <c r="L20" s="41">
        <v>22</v>
      </c>
      <c r="M20" s="43">
        <f t="shared" si="4"/>
        <v>75.862068965517238</v>
      </c>
      <c r="N20" s="41">
        <v>18</v>
      </c>
      <c r="O20" s="43">
        <f t="shared" si="5"/>
        <v>62.068965517241381</v>
      </c>
      <c r="P20" s="41">
        <v>20</v>
      </c>
      <c r="Q20" s="43">
        <f t="shared" si="6"/>
        <v>68.965517241379317</v>
      </c>
      <c r="R20" s="41">
        <v>21</v>
      </c>
      <c r="S20" s="43">
        <f t="shared" si="7"/>
        <v>70</v>
      </c>
      <c r="T20" s="44">
        <f t="shared" si="8"/>
        <v>166</v>
      </c>
      <c r="U20" s="40">
        <f t="shared" si="9"/>
        <v>70.33898305084746</v>
      </c>
      <c r="V20" s="39"/>
      <c r="W20" s="39"/>
      <c r="X20" s="39"/>
      <c r="Y20" s="39"/>
    </row>
    <row r="21" spans="1:25" ht="15.75" customHeight="1" thickBot="1">
      <c r="A21" s="47">
        <v>14</v>
      </c>
      <c r="B21" s="48">
        <v>1</v>
      </c>
      <c r="C21" s="344" t="s">
        <v>385</v>
      </c>
      <c r="D21" s="41">
        <v>22</v>
      </c>
      <c r="E21" s="42">
        <f t="shared" si="0"/>
        <v>75.862068965517238</v>
      </c>
      <c r="F21" s="41">
        <v>20</v>
      </c>
      <c r="G21" s="43">
        <f t="shared" si="1"/>
        <v>66.666666666666657</v>
      </c>
      <c r="H21" s="41">
        <v>22</v>
      </c>
      <c r="I21" s="43">
        <f t="shared" si="2"/>
        <v>70.967741935483872</v>
      </c>
      <c r="J21" s="41">
        <v>22</v>
      </c>
      <c r="K21" s="43">
        <f t="shared" si="3"/>
        <v>75.862068965517238</v>
      </c>
      <c r="L21" s="41">
        <v>20</v>
      </c>
      <c r="M21" s="43">
        <f t="shared" si="4"/>
        <v>68.965517241379317</v>
      </c>
      <c r="N21" s="41">
        <v>18</v>
      </c>
      <c r="O21" s="43">
        <f t="shared" si="5"/>
        <v>62.068965517241381</v>
      </c>
      <c r="P21" s="41">
        <v>20</v>
      </c>
      <c r="Q21" s="43">
        <f t="shared" si="6"/>
        <v>68.965517241379317</v>
      </c>
      <c r="R21" s="41">
        <v>18</v>
      </c>
      <c r="S21" s="43">
        <f t="shared" si="7"/>
        <v>60</v>
      </c>
      <c r="T21" s="44">
        <f t="shared" si="8"/>
        <v>162</v>
      </c>
      <c r="U21" s="40">
        <f t="shared" si="9"/>
        <v>68.644067796610159</v>
      </c>
      <c r="V21" s="39"/>
      <c r="W21" s="39"/>
      <c r="X21" s="39"/>
      <c r="Y21" s="39"/>
    </row>
    <row r="22" spans="1:25" ht="15.75" customHeight="1" thickBot="1">
      <c r="A22" s="47">
        <v>15</v>
      </c>
      <c r="B22" s="48">
        <v>1</v>
      </c>
      <c r="C22" s="344" t="s">
        <v>385</v>
      </c>
      <c r="D22" s="41">
        <v>25</v>
      </c>
      <c r="E22" s="42">
        <f t="shared" si="0"/>
        <v>86.206896551724128</v>
      </c>
      <c r="F22" s="41">
        <v>24</v>
      </c>
      <c r="G22" s="43">
        <f t="shared" si="1"/>
        <v>80</v>
      </c>
      <c r="H22" s="41">
        <v>24</v>
      </c>
      <c r="I22" s="43">
        <f t="shared" si="2"/>
        <v>77.41935483870968</v>
      </c>
      <c r="J22" s="41">
        <v>26</v>
      </c>
      <c r="K22" s="43">
        <f t="shared" si="3"/>
        <v>89.65517241379311</v>
      </c>
      <c r="L22" s="41">
        <v>26</v>
      </c>
      <c r="M22" s="43">
        <f t="shared" si="4"/>
        <v>89.65517241379311</v>
      </c>
      <c r="N22" s="41">
        <v>24</v>
      </c>
      <c r="O22" s="43">
        <f t="shared" si="5"/>
        <v>82.758620689655174</v>
      </c>
      <c r="P22" s="41">
        <v>20</v>
      </c>
      <c r="Q22" s="43">
        <f t="shared" si="6"/>
        <v>68.965517241379317</v>
      </c>
      <c r="R22" s="41">
        <v>23</v>
      </c>
      <c r="S22" s="43">
        <f t="shared" si="7"/>
        <v>76.666666666666671</v>
      </c>
      <c r="T22" s="44">
        <f t="shared" si="8"/>
        <v>192</v>
      </c>
      <c r="U22" s="40">
        <f t="shared" si="9"/>
        <v>81.355932203389841</v>
      </c>
      <c r="V22" s="39"/>
      <c r="W22" s="39"/>
      <c r="X22" s="39"/>
      <c r="Y22" s="39"/>
    </row>
    <row r="23" spans="1:25" ht="15.75" customHeight="1" thickBot="1">
      <c r="A23" s="236">
        <v>16</v>
      </c>
      <c r="B23" s="237">
        <v>2</v>
      </c>
      <c r="C23" s="344" t="s">
        <v>386</v>
      </c>
      <c r="D23" s="239">
        <v>20</v>
      </c>
      <c r="E23" s="240">
        <f t="shared" si="0"/>
        <v>68.965517241379317</v>
      </c>
      <c r="F23" s="239">
        <v>16</v>
      </c>
      <c r="G23" s="241">
        <f t="shared" si="1"/>
        <v>53.333333333333336</v>
      </c>
      <c r="H23" s="239">
        <v>21</v>
      </c>
      <c r="I23" s="241">
        <f t="shared" si="2"/>
        <v>67.741935483870961</v>
      </c>
      <c r="J23" s="239">
        <v>14</v>
      </c>
      <c r="K23" s="241">
        <f t="shared" si="3"/>
        <v>48.275862068965516</v>
      </c>
      <c r="L23" s="239">
        <v>16</v>
      </c>
      <c r="M23" s="241">
        <f t="shared" si="4"/>
        <v>55.172413793103445</v>
      </c>
      <c r="N23" s="239">
        <v>14</v>
      </c>
      <c r="O23" s="241">
        <f t="shared" si="5"/>
        <v>48.275862068965516</v>
      </c>
      <c r="P23" s="239">
        <v>8</v>
      </c>
      <c r="Q23" s="241">
        <f t="shared" si="6"/>
        <v>27.586206896551722</v>
      </c>
      <c r="R23" s="239">
        <v>15</v>
      </c>
      <c r="S23" s="241">
        <f t="shared" si="7"/>
        <v>50</v>
      </c>
      <c r="T23" s="243">
        <f t="shared" si="8"/>
        <v>124</v>
      </c>
      <c r="U23" s="244">
        <f t="shared" si="9"/>
        <v>52.542372881355938</v>
      </c>
      <c r="V23" s="39"/>
      <c r="W23" s="39"/>
      <c r="X23" s="39"/>
      <c r="Y23" s="39"/>
    </row>
    <row r="24" spans="1:25" ht="15.75" customHeight="1" thickBot="1">
      <c r="A24" s="47">
        <v>17</v>
      </c>
      <c r="B24" s="48">
        <v>2</v>
      </c>
      <c r="C24" s="344" t="s">
        <v>387</v>
      </c>
      <c r="D24" s="41">
        <v>27</v>
      </c>
      <c r="E24" s="42">
        <f t="shared" si="0"/>
        <v>93.103448275862064</v>
      </c>
      <c r="F24" s="41">
        <v>24</v>
      </c>
      <c r="G24" s="43">
        <f t="shared" si="1"/>
        <v>80</v>
      </c>
      <c r="H24" s="41">
        <v>24</v>
      </c>
      <c r="I24" s="43">
        <f t="shared" si="2"/>
        <v>77.41935483870968</v>
      </c>
      <c r="J24" s="41">
        <v>24</v>
      </c>
      <c r="K24" s="43">
        <f t="shared" si="3"/>
        <v>82.758620689655174</v>
      </c>
      <c r="L24" s="41">
        <v>25</v>
      </c>
      <c r="M24" s="43">
        <f t="shared" si="4"/>
        <v>86.206896551724128</v>
      </c>
      <c r="N24" s="41">
        <v>18</v>
      </c>
      <c r="O24" s="43">
        <f t="shared" si="5"/>
        <v>62.068965517241381</v>
      </c>
      <c r="P24" s="41">
        <v>25</v>
      </c>
      <c r="Q24" s="43">
        <f t="shared" si="6"/>
        <v>86.206896551724128</v>
      </c>
      <c r="R24" s="41">
        <v>26</v>
      </c>
      <c r="S24" s="43">
        <f t="shared" si="7"/>
        <v>86.666666666666671</v>
      </c>
      <c r="T24" s="44">
        <f t="shared" si="8"/>
        <v>193</v>
      </c>
      <c r="U24" s="40">
        <f t="shared" si="9"/>
        <v>81.779661016949163</v>
      </c>
      <c r="V24" s="39"/>
      <c r="W24" s="39"/>
      <c r="X24" s="39"/>
      <c r="Y24" s="39"/>
    </row>
    <row r="25" spans="1:25" ht="15.75" customHeight="1" thickBot="1">
      <c r="A25" s="47">
        <v>18</v>
      </c>
      <c r="B25" s="48">
        <v>2</v>
      </c>
      <c r="C25" s="344" t="s">
        <v>388</v>
      </c>
      <c r="D25" s="41">
        <v>22</v>
      </c>
      <c r="E25" s="42">
        <f t="shared" si="0"/>
        <v>75.862068965517238</v>
      </c>
      <c r="F25" s="41">
        <v>23</v>
      </c>
      <c r="G25" s="43">
        <f t="shared" si="1"/>
        <v>76.666666666666671</v>
      </c>
      <c r="H25" s="41">
        <v>24</v>
      </c>
      <c r="I25" s="43">
        <f t="shared" si="2"/>
        <v>77.41935483870968</v>
      </c>
      <c r="J25" s="41">
        <v>20</v>
      </c>
      <c r="K25" s="43">
        <f t="shared" si="3"/>
        <v>68.965517241379317</v>
      </c>
      <c r="L25" s="41">
        <v>23</v>
      </c>
      <c r="M25" s="43">
        <f t="shared" si="4"/>
        <v>79.310344827586206</v>
      </c>
      <c r="N25" s="41">
        <v>21</v>
      </c>
      <c r="O25" s="43">
        <f t="shared" si="5"/>
        <v>72.41379310344827</v>
      </c>
      <c r="P25" s="41">
        <v>21</v>
      </c>
      <c r="Q25" s="43">
        <f t="shared" si="6"/>
        <v>72.41379310344827</v>
      </c>
      <c r="R25" s="41">
        <v>27</v>
      </c>
      <c r="S25" s="43">
        <f t="shared" si="7"/>
        <v>90</v>
      </c>
      <c r="T25" s="44">
        <f t="shared" si="8"/>
        <v>181</v>
      </c>
      <c r="U25" s="40">
        <f t="shared" si="9"/>
        <v>76.694915254237287</v>
      </c>
      <c r="V25" s="39"/>
      <c r="W25" s="39"/>
      <c r="X25" s="39"/>
      <c r="Y25" s="39"/>
    </row>
    <row r="26" spans="1:25" ht="15.75" customHeight="1" thickBot="1">
      <c r="A26" s="47">
        <v>19</v>
      </c>
      <c r="B26" s="48">
        <v>2</v>
      </c>
      <c r="C26" s="343" t="s">
        <v>389</v>
      </c>
      <c r="D26" s="41">
        <v>23</v>
      </c>
      <c r="E26" s="42">
        <f t="shared" si="0"/>
        <v>79.310344827586206</v>
      </c>
      <c r="F26" s="41">
        <v>25</v>
      </c>
      <c r="G26" s="43">
        <f t="shared" si="1"/>
        <v>83.333333333333343</v>
      </c>
      <c r="H26" s="41">
        <v>25</v>
      </c>
      <c r="I26" s="43">
        <f t="shared" si="2"/>
        <v>80.645161290322577</v>
      </c>
      <c r="J26" s="41">
        <v>19</v>
      </c>
      <c r="K26" s="43">
        <f t="shared" si="3"/>
        <v>65.517241379310349</v>
      </c>
      <c r="L26" s="41">
        <v>22</v>
      </c>
      <c r="M26" s="43">
        <f t="shared" si="4"/>
        <v>75.862068965517238</v>
      </c>
      <c r="N26" s="41">
        <v>16</v>
      </c>
      <c r="O26" s="43">
        <f t="shared" si="5"/>
        <v>55.172413793103445</v>
      </c>
      <c r="P26" s="41">
        <v>18</v>
      </c>
      <c r="Q26" s="43">
        <f t="shared" si="6"/>
        <v>62.068965517241381</v>
      </c>
      <c r="R26" s="41">
        <v>21</v>
      </c>
      <c r="S26" s="43">
        <f t="shared" si="7"/>
        <v>70</v>
      </c>
      <c r="T26" s="44">
        <f t="shared" si="8"/>
        <v>169</v>
      </c>
      <c r="U26" s="40">
        <f>(T26/$T$7)*100</f>
        <v>71.610169491525426</v>
      </c>
      <c r="V26" s="39"/>
      <c r="W26" s="39"/>
      <c r="X26" s="39"/>
      <c r="Y26" s="39"/>
    </row>
    <row r="27" spans="1:25" ht="15.75" customHeight="1" thickBot="1">
      <c r="A27" s="47">
        <v>20</v>
      </c>
      <c r="B27" s="48">
        <v>2</v>
      </c>
      <c r="C27" s="344" t="s">
        <v>390</v>
      </c>
      <c r="D27" s="41">
        <v>21</v>
      </c>
      <c r="E27" s="42">
        <f t="shared" si="0"/>
        <v>72.41379310344827</v>
      </c>
      <c r="F27" s="41">
        <v>26</v>
      </c>
      <c r="G27" s="43">
        <f t="shared" si="1"/>
        <v>86.666666666666671</v>
      </c>
      <c r="H27" s="41">
        <v>27</v>
      </c>
      <c r="I27" s="43">
        <f t="shared" si="2"/>
        <v>87.096774193548384</v>
      </c>
      <c r="J27" s="41">
        <v>27</v>
      </c>
      <c r="K27" s="43">
        <f t="shared" si="3"/>
        <v>93.103448275862064</v>
      </c>
      <c r="L27" s="41">
        <v>25</v>
      </c>
      <c r="M27" s="43">
        <f t="shared" si="4"/>
        <v>86.206896551724128</v>
      </c>
      <c r="N27" s="41">
        <v>25</v>
      </c>
      <c r="O27" s="43">
        <f t="shared" si="5"/>
        <v>86.206896551724128</v>
      </c>
      <c r="P27" s="41">
        <v>27</v>
      </c>
      <c r="Q27" s="43">
        <f t="shared" si="6"/>
        <v>93.103448275862064</v>
      </c>
      <c r="R27" s="41">
        <v>25</v>
      </c>
      <c r="S27" s="43">
        <f t="shared" si="7"/>
        <v>83.333333333333343</v>
      </c>
      <c r="T27" s="44">
        <f t="shared" si="8"/>
        <v>203</v>
      </c>
      <c r="U27" s="40">
        <f t="shared" si="9"/>
        <v>86.016949152542381</v>
      </c>
      <c r="V27" s="39"/>
      <c r="W27" s="39"/>
      <c r="X27" s="39"/>
      <c r="Y27" s="39"/>
    </row>
    <row r="28" spans="1:25" ht="15.75" customHeight="1" thickBot="1">
      <c r="A28" s="236">
        <v>21</v>
      </c>
      <c r="B28" s="237">
        <v>2</v>
      </c>
      <c r="C28" s="344" t="s">
        <v>391</v>
      </c>
      <c r="D28" s="239">
        <v>27</v>
      </c>
      <c r="E28" s="240">
        <f t="shared" ref="E28:E40" si="11">(D28/$D$7)*100</f>
        <v>93.103448275862064</v>
      </c>
      <c r="F28" s="239">
        <v>28</v>
      </c>
      <c r="G28" s="241">
        <f t="shared" ref="G28:G40" si="12">(F28/$F$7)*100</f>
        <v>93.333333333333329</v>
      </c>
      <c r="H28" s="239">
        <v>28</v>
      </c>
      <c r="I28" s="241">
        <f t="shared" ref="I28:I40" si="13">(H28/$H$7)*100</f>
        <v>90.322580645161281</v>
      </c>
      <c r="J28" s="239">
        <v>25</v>
      </c>
      <c r="K28" s="241">
        <f t="shared" ref="K28:K40" si="14">(J28/$J$7)*100</f>
        <v>86.206896551724128</v>
      </c>
      <c r="L28" s="239">
        <v>24</v>
      </c>
      <c r="M28" s="241">
        <f t="shared" ref="M28:M40" si="15">(L28/$L$7)*100</f>
        <v>82.758620689655174</v>
      </c>
      <c r="N28" s="239">
        <v>27</v>
      </c>
      <c r="O28" s="241">
        <f t="shared" ref="O28:O40" si="16">(N28/$N$7)*100</f>
        <v>93.103448275862064</v>
      </c>
      <c r="P28" s="248">
        <v>29</v>
      </c>
      <c r="Q28" s="241">
        <f t="shared" si="6"/>
        <v>100</v>
      </c>
      <c r="R28" s="239">
        <v>28</v>
      </c>
      <c r="S28" s="241">
        <f t="shared" ref="S28:S40" si="17">(R28/$R$7)*100</f>
        <v>93.333333333333329</v>
      </c>
      <c r="T28" s="243">
        <f>(D28+F28+H28+J28+L28+N28+P28+R28)</f>
        <v>216</v>
      </c>
      <c r="U28" s="244">
        <f t="shared" ref="U28:U40" si="18">(T28/$T$7)*100</f>
        <v>91.525423728813564</v>
      </c>
      <c r="V28" s="39"/>
      <c r="W28" s="39"/>
      <c r="X28" s="39"/>
      <c r="Y28" s="39"/>
    </row>
    <row r="29" spans="1:25" ht="15.75" customHeight="1" thickBot="1">
      <c r="A29" s="47">
        <v>22</v>
      </c>
      <c r="B29" s="48">
        <v>2</v>
      </c>
      <c r="C29" s="344" t="s">
        <v>392</v>
      </c>
      <c r="D29" s="41">
        <v>21</v>
      </c>
      <c r="E29" s="42">
        <f t="shared" si="11"/>
        <v>72.41379310344827</v>
      </c>
      <c r="F29" s="41">
        <v>22</v>
      </c>
      <c r="G29" s="43">
        <f t="shared" si="12"/>
        <v>73.333333333333329</v>
      </c>
      <c r="H29" s="41">
        <v>23</v>
      </c>
      <c r="I29" s="43">
        <f t="shared" si="13"/>
        <v>74.193548387096769</v>
      </c>
      <c r="J29" s="41">
        <v>22</v>
      </c>
      <c r="K29" s="43">
        <f t="shared" si="14"/>
        <v>75.862068965517238</v>
      </c>
      <c r="L29" s="41">
        <v>20</v>
      </c>
      <c r="M29" s="43">
        <f t="shared" si="15"/>
        <v>68.965517241379317</v>
      </c>
      <c r="N29" s="41">
        <v>21</v>
      </c>
      <c r="O29" s="43">
        <f t="shared" si="16"/>
        <v>72.41379310344827</v>
      </c>
      <c r="P29" s="211">
        <v>17</v>
      </c>
      <c r="Q29" s="43">
        <f t="shared" si="6"/>
        <v>58.620689655172406</v>
      </c>
      <c r="R29" s="41">
        <v>24</v>
      </c>
      <c r="S29" s="43">
        <f t="shared" si="17"/>
        <v>80</v>
      </c>
      <c r="T29" s="44">
        <f t="shared" ref="T29:T34" si="19">(D29+F29+H29+J29+L29+N29+P29+R29)</f>
        <v>170</v>
      </c>
      <c r="U29" s="40">
        <f t="shared" si="18"/>
        <v>72.033898305084747</v>
      </c>
      <c r="V29" s="39"/>
      <c r="W29" s="39"/>
      <c r="X29" s="39"/>
      <c r="Y29" s="39"/>
    </row>
    <row r="30" spans="1:25" ht="15.75" customHeight="1" thickBot="1">
      <c r="A30" s="47">
        <v>23</v>
      </c>
      <c r="B30" s="48">
        <v>2</v>
      </c>
      <c r="C30" s="344" t="s">
        <v>393</v>
      </c>
      <c r="D30" s="41">
        <v>23</v>
      </c>
      <c r="E30" s="42">
        <f t="shared" si="11"/>
        <v>79.310344827586206</v>
      </c>
      <c r="F30" s="41">
        <v>27</v>
      </c>
      <c r="G30" s="43">
        <f t="shared" si="12"/>
        <v>90</v>
      </c>
      <c r="H30" s="41">
        <v>27</v>
      </c>
      <c r="I30" s="43">
        <f t="shared" si="13"/>
        <v>87.096774193548384</v>
      </c>
      <c r="J30" s="41">
        <v>20</v>
      </c>
      <c r="K30" s="43">
        <f t="shared" si="14"/>
        <v>68.965517241379317</v>
      </c>
      <c r="L30" s="41">
        <v>23</v>
      </c>
      <c r="M30" s="43">
        <f t="shared" si="15"/>
        <v>79.310344827586206</v>
      </c>
      <c r="N30" s="41">
        <v>19</v>
      </c>
      <c r="O30" s="43">
        <f t="shared" si="16"/>
        <v>65.517241379310349</v>
      </c>
      <c r="P30" s="211">
        <v>16</v>
      </c>
      <c r="Q30" s="43">
        <f t="shared" si="6"/>
        <v>55.172413793103445</v>
      </c>
      <c r="R30" s="41">
        <v>20</v>
      </c>
      <c r="S30" s="43">
        <f t="shared" si="17"/>
        <v>66.666666666666657</v>
      </c>
      <c r="T30" s="44">
        <f t="shared" si="19"/>
        <v>175</v>
      </c>
      <c r="U30" s="40">
        <f t="shared" si="18"/>
        <v>74.152542372881356</v>
      </c>
      <c r="V30" s="39"/>
      <c r="W30" s="39"/>
      <c r="X30" s="39"/>
      <c r="Y30" s="39"/>
    </row>
    <row r="31" spans="1:25" ht="15.75" customHeight="1" thickBot="1">
      <c r="A31" s="47">
        <v>24</v>
      </c>
      <c r="B31" s="48">
        <v>2</v>
      </c>
      <c r="C31" s="344" t="s">
        <v>394</v>
      </c>
      <c r="D31" s="41">
        <v>21</v>
      </c>
      <c r="E31" s="42">
        <f t="shared" si="11"/>
        <v>72.41379310344827</v>
      </c>
      <c r="F31" s="41">
        <v>24</v>
      </c>
      <c r="G31" s="43">
        <f t="shared" si="12"/>
        <v>80</v>
      </c>
      <c r="H31" s="41">
        <v>25</v>
      </c>
      <c r="I31" s="43">
        <f t="shared" si="13"/>
        <v>80.645161290322577</v>
      </c>
      <c r="J31" s="41">
        <v>25</v>
      </c>
      <c r="K31" s="43">
        <f t="shared" si="14"/>
        <v>86.206896551724128</v>
      </c>
      <c r="L31" s="41">
        <v>24</v>
      </c>
      <c r="M31" s="43">
        <f t="shared" si="15"/>
        <v>82.758620689655174</v>
      </c>
      <c r="N31" s="41">
        <v>18</v>
      </c>
      <c r="O31" s="43">
        <f t="shared" si="16"/>
        <v>62.068965517241381</v>
      </c>
      <c r="P31" s="211">
        <v>22</v>
      </c>
      <c r="Q31" s="43">
        <f t="shared" si="6"/>
        <v>75.862068965517238</v>
      </c>
      <c r="R31" s="41">
        <v>26</v>
      </c>
      <c r="S31" s="43">
        <f t="shared" si="17"/>
        <v>86.666666666666671</v>
      </c>
      <c r="T31" s="44">
        <f t="shared" si="19"/>
        <v>185</v>
      </c>
      <c r="U31" s="40">
        <f t="shared" si="18"/>
        <v>78.389830508474574</v>
      </c>
      <c r="V31" s="39"/>
      <c r="W31" s="39"/>
      <c r="X31" s="39"/>
      <c r="Y31" s="39"/>
    </row>
    <row r="32" spans="1:25" ht="15.75" customHeight="1" thickBot="1">
      <c r="A32" s="245">
        <v>25</v>
      </c>
      <c r="B32" s="246">
        <v>2</v>
      </c>
      <c r="C32" s="344" t="s">
        <v>395</v>
      </c>
      <c r="D32" s="146">
        <v>25</v>
      </c>
      <c r="E32" s="143">
        <f t="shared" si="11"/>
        <v>86.206896551724128</v>
      </c>
      <c r="F32" s="146">
        <v>28</v>
      </c>
      <c r="G32" s="247">
        <f t="shared" si="12"/>
        <v>93.333333333333329</v>
      </c>
      <c r="H32" s="146">
        <v>28</v>
      </c>
      <c r="I32" s="247">
        <f t="shared" si="13"/>
        <v>90.322580645161281</v>
      </c>
      <c r="J32" s="146">
        <v>23</v>
      </c>
      <c r="K32" s="247">
        <f t="shared" si="14"/>
        <v>79.310344827586206</v>
      </c>
      <c r="L32" s="146">
        <v>23</v>
      </c>
      <c r="M32" s="247">
        <f t="shared" si="15"/>
        <v>79.310344827586206</v>
      </c>
      <c r="N32" s="146">
        <v>24</v>
      </c>
      <c r="O32" s="247">
        <f t="shared" si="16"/>
        <v>82.758620689655174</v>
      </c>
      <c r="P32" s="251">
        <v>18</v>
      </c>
      <c r="Q32" s="247">
        <f t="shared" si="6"/>
        <v>62.068965517241381</v>
      </c>
      <c r="R32" s="146">
        <v>23</v>
      </c>
      <c r="S32" s="247">
        <f t="shared" si="17"/>
        <v>76.666666666666671</v>
      </c>
      <c r="T32" s="147">
        <f t="shared" si="19"/>
        <v>192</v>
      </c>
      <c r="U32" s="249">
        <f t="shared" si="18"/>
        <v>81.355932203389841</v>
      </c>
      <c r="V32" s="39"/>
      <c r="W32" s="39"/>
      <c r="X32" s="39"/>
      <c r="Y32" s="39"/>
    </row>
    <row r="33" spans="1:146" ht="15.75" customHeight="1" thickBot="1">
      <c r="A33" s="236">
        <v>26</v>
      </c>
      <c r="B33" s="237">
        <v>2</v>
      </c>
      <c r="C33" s="343" t="s">
        <v>359</v>
      </c>
      <c r="D33" s="239">
        <v>29</v>
      </c>
      <c r="E33" s="240">
        <f t="shared" si="11"/>
        <v>100</v>
      </c>
      <c r="F33" s="239">
        <v>24</v>
      </c>
      <c r="G33" s="241">
        <f t="shared" si="12"/>
        <v>80</v>
      </c>
      <c r="H33" s="239">
        <v>25</v>
      </c>
      <c r="I33" s="241">
        <f t="shared" si="13"/>
        <v>80.645161290322577</v>
      </c>
      <c r="J33" s="239">
        <v>23</v>
      </c>
      <c r="K33" s="241">
        <f t="shared" si="14"/>
        <v>79.310344827586206</v>
      </c>
      <c r="L33" s="239">
        <v>24</v>
      </c>
      <c r="M33" s="241">
        <f t="shared" si="15"/>
        <v>82.758620689655174</v>
      </c>
      <c r="N33" s="239">
        <v>23</v>
      </c>
      <c r="O33" s="241">
        <f t="shared" si="16"/>
        <v>79.310344827586206</v>
      </c>
      <c r="P33" s="248">
        <v>18</v>
      </c>
      <c r="Q33" s="241">
        <f t="shared" si="6"/>
        <v>62.068965517241381</v>
      </c>
      <c r="R33" s="239">
        <v>23</v>
      </c>
      <c r="S33" s="241">
        <f t="shared" si="17"/>
        <v>76.666666666666671</v>
      </c>
      <c r="T33" s="243">
        <f t="shared" si="19"/>
        <v>189</v>
      </c>
      <c r="U33" s="244">
        <f t="shared" si="18"/>
        <v>80.084745762711862</v>
      </c>
      <c r="V33" s="39"/>
      <c r="W33" s="39"/>
      <c r="X33" s="39"/>
      <c r="Y33" s="39"/>
    </row>
    <row r="34" spans="1:146" ht="15.75" customHeight="1" thickBot="1">
      <c r="A34" s="47">
        <v>27</v>
      </c>
      <c r="B34" s="48">
        <v>2</v>
      </c>
      <c r="C34" s="344" t="s">
        <v>359</v>
      </c>
      <c r="D34" s="41">
        <v>28</v>
      </c>
      <c r="E34" s="42">
        <f t="shared" si="11"/>
        <v>96.551724137931032</v>
      </c>
      <c r="F34" s="41">
        <v>30</v>
      </c>
      <c r="G34" s="43">
        <f t="shared" si="12"/>
        <v>100</v>
      </c>
      <c r="H34" s="41">
        <v>31</v>
      </c>
      <c r="I34" s="43">
        <f t="shared" si="13"/>
        <v>100</v>
      </c>
      <c r="J34" s="41">
        <v>27</v>
      </c>
      <c r="K34" s="43">
        <f t="shared" si="14"/>
        <v>93.103448275862064</v>
      </c>
      <c r="L34" s="41">
        <v>29</v>
      </c>
      <c r="M34" s="43">
        <f t="shared" si="15"/>
        <v>100</v>
      </c>
      <c r="N34" s="41">
        <v>29</v>
      </c>
      <c r="O34" s="43">
        <f t="shared" si="16"/>
        <v>100</v>
      </c>
      <c r="P34" s="211">
        <v>28</v>
      </c>
      <c r="Q34" s="43">
        <f t="shared" si="6"/>
        <v>96.551724137931032</v>
      </c>
      <c r="R34" s="41">
        <v>28</v>
      </c>
      <c r="S34" s="43">
        <f t="shared" si="17"/>
        <v>93.333333333333329</v>
      </c>
      <c r="T34" s="44">
        <f t="shared" si="19"/>
        <v>230</v>
      </c>
      <c r="U34" s="40">
        <f t="shared" si="18"/>
        <v>97.457627118644069</v>
      </c>
      <c r="V34" s="39"/>
      <c r="W34" s="39"/>
      <c r="X34" s="39"/>
      <c r="Y34" s="39"/>
    </row>
    <row r="35" spans="1:146" ht="15.75" customHeight="1" thickBot="1">
      <c r="A35" s="236">
        <v>28</v>
      </c>
      <c r="B35" s="237">
        <v>3</v>
      </c>
      <c r="C35" s="344" t="s">
        <v>360</v>
      </c>
      <c r="D35" s="239">
        <v>25</v>
      </c>
      <c r="E35" s="42">
        <f>(D35/$D$7)*100</f>
        <v>86.206896551724128</v>
      </c>
      <c r="F35" s="41">
        <v>21</v>
      </c>
      <c r="G35" s="43">
        <f>(F35/$F$7)*100</f>
        <v>70</v>
      </c>
      <c r="H35" s="41">
        <v>26</v>
      </c>
      <c r="I35" s="43">
        <f>(H35/$H$7)*100</f>
        <v>83.870967741935488</v>
      </c>
      <c r="J35" s="41">
        <v>22</v>
      </c>
      <c r="K35" s="43">
        <f>(J35/$J$7)*100</f>
        <v>75.862068965517238</v>
      </c>
      <c r="L35" s="41">
        <v>24</v>
      </c>
      <c r="M35" s="43">
        <f>(L35/$L$7)*100</f>
        <v>82.758620689655174</v>
      </c>
      <c r="N35" s="41">
        <v>21</v>
      </c>
      <c r="O35" s="43">
        <f>(N35/$N$7)*100</f>
        <v>72.41379310344827</v>
      </c>
      <c r="P35" s="211">
        <v>18</v>
      </c>
      <c r="Q35" s="43">
        <f t="shared" si="6"/>
        <v>62.068965517241381</v>
      </c>
      <c r="R35" s="41">
        <v>27</v>
      </c>
      <c r="S35" s="43">
        <f>(R35/$R$7)*100</f>
        <v>90</v>
      </c>
      <c r="T35" s="44">
        <f t="shared" ref="T35:T40" si="20">(D35+F35+H35+J35+L35+N35+P35+R35)</f>
        <v>184</v>
      </c>
      <c r="U35" s="40">
        <f>(T35/$T$7)*100</f>
        <v>77.966101694915253</v>
      </c>
      <c r="V35" s="39"/>
      <c r="W35" s="39"/>
      <c r="X35" s="39"/>
      <c r="Y35" s="39"/>
    </row>
    <row r="36" spans="1:146" ht="15.75" customHeight="1" thickBot="1">
      <c r="A36" s="236">
        <v>29</v>
      </c>
      <c r="B36" s="237">
        <v>4</v>
      </c>
      <c r="C36" s="344" t="s">
        <v>374</v>
      </c>
      <c r="D36" s="239">
        <v>29</v>
      </c>
      <c r="E36" s="42">
        <f>(D36/$D$7)*100</f>
        <v>100</v>
      </c>
      <c r="F36" s="41">
        <v>29</v>
      </c>
      <c r="G36" s="43">
        <f>(F36/$F$7)*100</f>
        <v>96.666666666666671</v>
      </c>
      <c r="H36" s="41">
        <v>30</v>
      </c>
      <c r="I36" s="43">
        <f>(H36/$H$7)*100</f>
        <v>96.774193548387103</v>
      </c>
      <c r="J36" s="41">
        <v>28</v>
      </c>
      <c r="K36" s="43">
        <f>(J36/$J$7)*100</f>
        <v>96.551724137931032</v>
      </c>
      <c r="L36" s="41">
        <v>29</v>
      </c>
      <c r="M36" s="43">
        <f>(L36/$L$7)*100</f>
        <v>100</v>
      </c>
      <c r="N36" s="41">
        <v>28</v>
      </c>
      <c r="O36" s="43">
        <f>(N36/$N$7)*100</f>
        <v>96.551724137931032</v>
      </c>
      <c r="P36" s="211">
        <v>28</v>
      </c>
      <c r="Q36" s="43">
        <f t="shared" si="6"/>
        <v>96.551724137931032</v>
      </c>
      <c r="R36" s="41">
        <v>29</v>
      </c>
      <c r="S36" s="43">
        <f>(R36/$R$7)*100</f>
        <v>96.666666666666671</v>
      </c>
      <c r="T36" s="44">
        <f t="shared" si="20"/>
        <v>230</v>
      </c>
      <c r="U36" s="40">
        <f>(T36/$T$7)*100</f>
        <v>97.457627118644069</v>
      </c>
      <c r="V36" s="39"/>
      <c r="W36" s="39"/>
      <c r="X36" s="39"/>
      <c r="Y36" s="39"/>
    </row>
    <row r="37" spans="1:146" ht="15.75" customHeight="1" thickBot="1">
      <c r="A37" s="47">
        <v>30</v>
      </c>
      <c r="B37" s="48">
        <v>4</v>
      </c>
      <c r="C37" s="344" t="s">
        <v>396</v>
      </c>
      <c r="D37" s="41">
        <v>29</v>
      </c>
      <c r="E37" s="42">
        <f t="shared" si="11"/>
        <v>100</v>
      </c>
      <c r="F37" s="41">
        <v>29</v>
      </c>
      <c r="G37" s="43">
        <f t="shared" si="12"/>
        <v>96.666666666666671</v>
      </c>
      <c r="H37" s="41">
        <v>30</v>
      </c>
      <c r="I37" s="43">
        <f t="shared" si="13"/>
        <v>96.774193548387103</v>
      </c>
      <c r="J37" s="41">
        <v>29</v>
      </c>
      <c r="K37" s="43">
        <f t="shared" si="14"/>
        <v>100</v>
      </c>
      <c r="L37" s="41">
        <v>29</v>
      </c>
      <c r="M37" s="43">
        <f t="shared" si="15"/>
        <v>100</v>
      </c>
      <c r="N37" s="41">
        <v>28</v>
      </c>
      <c r="O37" s="43">
        <f t="shared" si="16"/>
        <v>96.551724137931032</v>
      </c>
      <c r="P37" s="211">
        <v>25</v>
      </c>
      <c r="Q37" s="43">
        <f t="shared" si="6"/>
        <v>86.206896551724128</v>
      </c>
      <c r="R37" s="41">
        <v>29</v>
      </c>
      <c r="S37" s="43">
        <f t="shared" si="17"/>
        <v>96.666666666666671</v>
      </c>
      <c r="T37" s="44">
        <f t="shared" si="20"/>
        <v>228</v>
      </c>
      <c r="U37" s="40">
        <f t="shared" si="18"/>
        <v>96.610169491525426</v>
      </c>
      <c r="V37" s="39"/>
      <c r="W37" s="39"/>
      <c r="X37" s="39"/>
      <c r="Y37" s="39"/>
    </row>
    <row r="38" spans="1:146" s="36" customFormat="1" ht="15.75" customHeight="1" thickBot="1">
      <c r="A38" s="404" t="s">
        <v>91</v>
      </c>
      <c r="B38" s="405"/>
      <c r="C38" s="405"/>
      <c r="D38" s="49">
        <v>26</v>
      </c>
      <c r="E38" s="50">
        <f t="shared" si="11"/>
        <v>89.65517241379311</v>
      </c>
      <c r="F38" s="51">
        <v>29</v>
      </c>
      <c r="G38" s="50">
        <f t="shared" si="12"/>
        <v>96.666666666666671</v>
      </c>
      <c r="H38" s="51">
        <v>29</v>
      </c>
      <c r="I38" s="50">
        <f t="shared" si="13"/>
        <v>93.548387096774192</v>
      </c>
      <c r="J38" s="51">
        <v>25</v>
      </c>
      <c r="K38" s="50">
        <f t="shared" si="14"/>
        <v>86.206896551724128</v>
      </c>
      <c r="L38" s="52">
        <v>27</v>
      </c>
      <c r="M38" s="50">
        <f t="shared" si="15"/>
        <v>93.103448275862064</v>
      </c>
      <c r="N38" s="53">
        <v>26</v>
      </c>
      <c r="O38" s="50">
        <f t="shared" si="16"/>
        <v>89.65517241379311</v>
      </c>
      <c r="P38" s="212">
        <v>25</v>
      </c>
      <c r="Q38" s="50">
        <f t="shared" si="6"/>
        <v>86.206896551724128</v>
      </c>
      <c r="R38" s="53">
        <v>29</v>
      </c>
      <c r="S38" s="50">
        <f t="shared" si="17"/>
        <v>96.666666666666671</v>
      </c>
      <c r="T38" s="54">
        <f t="shared" si="20"/>
        <v>216</v>
      </c>
      <c r="U38" s="55">
        <f t="shared" si="18"/>
        <v>91.525423728813564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</row>
    <row r="39" spans="1:146" s="36" customFormat="1" ht="15.75" customHeight="1">
      <c r="A39" s="422" t="s">
        <v>89</v>
      </c>
      <c r="B39" s="423"/>
      <c r="C39" s="424"/>
      <c r="D39" s="202">
        <v>25</v>
      </c>
      <c r="E39" s="50">
        <f t="shared" si="11"/>
        <v>86.206896551724128</v>
      </c>
      <c r="F39" s="51">
        <v>27</v>
      </c>
      <c r="G39" s="50">
        <f t="shared" si="12"/>
        <v>90</v>
      </c>
      <c r="H39" s="51">
        <v>27</v>
      </c>
      <c r="I39" s="50">
        <f t="shared" si="13"/>
        <v>87.096774193548384</v>
      </c>
      <c r="J39" s="51">
        <v>25</v>
      </c>
      <c r="K39" s="50">
        <f t="shared" si="14"/>
        <v>86.206896551724128</v>
      </c>
      <c r="L39" s="52">
        <v>24</v>
      </c>
      <c r="M39" s="50">
        <f t="shared" si="15"/>
        <v>82.758620689655174</v>
      </c>
      <c r="N39" s="53">
        <v>21</v>
      </c>
      <c r="O39" s="50">
        <f t="shared" si="16"/>
        <v>72.41379310344827</v>
      </c>
      <c r="P39" s="212">
        <v>22</v>
      </c>
      <c r="Q39" s="50">
        <f t="shared" si="6"/>
        <v>75.862068965517238</v>
      </c>
      <c r="R39" s="53">
        <v>26</v>
      </c>
      <c r="S39" s="50">
        <f t="shared" si="17"/>
        <v>86.666666666666671</v>
      </c>
      <c r="T39" s="54">
        <f t="shared" si="20"/>
        <v>197</v>
      </c>
      <c r="U39" s="55">
        <f t="shared" si="18"/>
        <v>83.474576271186436</v>
      </c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</row>
    <row r="40" spans="1:146" ht="16.5" thickBot="1">
      <c r="A40" s="402" t="s">
        <v>90</v>
      </c>
      <c r="B40" s="403"/>
      <c r="C40" s="403"/>
      <c r="D40" s="142">
        <v>29</v>
      </c>
      <c r="E40" s="143">
        <f t="shared" si="11"/>
        <v>100</v>
      </c>
      <c r="F40" s="144">
        <v>29</v>
      </c>
      <c r="G40" s="143">
        <f t="shared" si="12"/>
        <v>96.666666666666671</v>
      </c>
      <c r="H40" s="144">
        <v>30</v>
      </c>
      <c r="I40" s="143">
        <f t="shared" si="13"/>
        <v>96.774193548387103</v>
      </c>
      <c r="J40" s="144">
        <v>28</v>
      </c>
      <c r="K40" s="143">
        <f t="shared" si="14"/>
        <v>96.551724137931032</v>
      </c>
      <c r="L40" s="145">
        <v>29</v>
      </c>
      <c r="M40" s="143">
        <f t="shared" si="15"/>
        <v>100</v>
      </c>
      <c r="N40" s="146">
        <v>27</v>
      </c>
      <c r="O40" s="143">
        <f t="shared" si="16"/>
        <v>93.103448275862064</v>
      </c>
      <c r="P40" s="214">
        <v>25</v>
      </c>
      <c r="Q40" s="143">
        <f t="shared" si="6"/>
        <v>86.206896551724128</v>
      </c>
      <c r="R40" s="146">
        <v>29</v>
      </c>
      <c r="S40" s="143">
        <f t="shared" si="17"/>
        <v>96.666666666666671</v>
      </c>
      <c r="T40" s="147">
        <f t="shared" si="20"/>
        <v>226</v>
      </c>
      <c r="U40" s="148">
        <f t="shared" si="18"/>
        <v>95.762711864406782</v>
      </c>
    </row>
  </sheetData>
  <mergeCells count="47">
    <mergeCell ref="A5:A6"/>
    <mergeCell ref="B5:B6"/>
    <mergeCell ref="E5:E6"/>
    <mergeCell ref="C5:C6"/>
    <mergeCell ref="N7:O7"/>
    <mergeCell ref="D5:D6"/>
    <mergeCell ref="U5:U6"/>
    <mergeCell ref="N5:N6"/>
    <mergeCell ref="K5:K6"/>
    <mergeCell ref="F7:G7"/>
    <mergeCell ref="P7:Q7"/>
    <mergeCell ref="P5:P6"/>
    <mergeCell ref="Q5:Q6"/>
    <mergeCell ref="J5:J6"/>
    <mergeCell ref="F5:F6"/>
    <mergeCell ref="A40:C40"/>
    <mergeCell ref="A38:C38"/>
    <mergeCell ref="T7:U7"/>
    <mergeCell ref="R7:S7"/>
    <mergeCell ref="H7:I7"/>
    <mergeCell ref="J7:K7"/>
    <mergeCell ref="A7:C7"/>
    <mergeCell ref="D7:E7"/>
    <mergeCell ref="A39:C39"/>
    <mergeCell ref="L7:M7"/>
    <mergeCell ref="R4:S4"/>
    <mergeCell ref="J4:K4"/>
    <mergeCell ref="P4:Q4"/>
    <mergeCell ref="H4:I4"/>
    <mergeCell ref="D4:E4"/>
    <mergeCell ref="F4:G4"/>
    <mergeCell ref="A1:U1"/>
    <mergeCell ref="A2:U2"/>
    <mergeCell ref="T5:T6"/>
    <mergeCell ref="L5:L6"/>
    <mergeCell ref="O5:O6"/>
    <mergeCell ref="R5:R6"/>
    <mergeCell ref="M5:M6"/>
    <mergeCell ref="L4:M4"/>
    <mergeCell ref="A3:U3"/>
    <mergeCell ref="A4:C4"/>
    <mergeCell ref="T4:U4"/>
    <mergeCell ref="G5:G6"/>
    <mergeCell ref="N4:O4"/>
    <mergeCell ref="I5:I6"/>
    <mergeCell ref="H5:H6"/>
    <mergeCell ref="S5:S6"/>
  </mergeCells>
  <phoneticPr fontId="20" type="noConversion"/>
  <conditionalFormatting sqref="U8:U40">
    <cfRule type="cellIs" dxfId="4" priority="1" stopIfTrue="1" operator="lessThan">
      <formula>60</formula>
    </cfRule>
  </conditionalFormatting>
  <printOptions horizontalCentered="1"/>
  <pageMargins left="0.39370078740157483" right="0.39370078740157483" top="0.39370078740157483" bottom="0.39370078740157483" header="0.51181102362204722" footer="0.51181102362204722"/>
  <pageSetup paperSize="9" scale="7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5601" r:id="rId4">
          <objectPr defaultSize="0" autoPict="0" r:id="rId5">
            <anchor moveWithCells="1" sizeWithCells="1">
              <from>
                <xdr:col>0</xdr:col>
                <xdr:colOff>104775</xdr:colOff>
                <xdr:row>30</xdr:row>
                <xdr:rowOff>19050</xdr:rowOff>
              </from>
              <to>
                <xdr:col>1</xdr:col>
                <xdr:colOff>228600</xdr:colOff>
                <xdr:row>30</xdr:row>
                <xdr:rowOff>19050</xdr:rowOff>
              </to>
            </anchor>
          </objectPr>
        </oleObject>
      </mc:Choice>
      <mc:Fallback>
        <oleObject progId="Word.Picture.8" shapeId="25601" r:id="rId4"/>
      </mc:Fallback>
    </mc:AlternateContent>
    <mc:AlternateContent xmlns:mc="http://schemas.openxmlformats.org/markup-compatibility/2006">
      <mc:Choice Requires="x14">
        <oleObject progId="Word.Picture.8" shapeId="25602" r:id="rId6">
          <objectPr defaultSize="0" autoPict="0" r:id="rId5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428625</xdr:colOff>
                <xdr:row>1</xdr:row>
                <xdr:rowOff>9525</xdr:rowOff>
              </to>
            </anchor>
          </objectPr>
        </oleObject>
      </mc:Choice>
      <mc:Fallback>
        <oleObject progId="Word.Picture.8" shapeId="25602" r:id="rId6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270"/>
  <sheetViews>
    <sheetView tabSelected="1" zoomScale="110" zoomScaleNormal="110" zoomScaleSheetLayoutView="75" workbookViewId="0">
      <selection activeCell="M260" sqref="M260"/>
    </sheetView>
  </sheetViews>
  <sheetFormatPr defaultColWidth="11.42578125" defaultRowHeight="15.75"/>
  <cols>
    <col min="1" max="1" width="4.7109375" style="1" bestFit="1" customWidth="1"/>
    <col min="2" max="2" width="7.42578125" style="1" customWidth="1"/>
    <col min="3" max="3" width="5.140625" style="1" customWidth="1"/>
    <col min="4" max="4" width="44.28515625" style="1" customWidth="1"/>
    <col min="5" max="6" width="7.7109375" style="1" customWidth="1"/>
    <col min="7" max="7" width="7.7109375" style="98" customWidth="1"/>
    <col min="8" max="14" width="7.7109375" style="1" customWidth="1"/>
    <col min="15" max="15" width="10" style="3" customWidth="1"/>
    <col min="16" max="16" width="7.7109375" style="1" bestFit="1" customWidth="1"/>
    <col min="17" max="17" width="7.42578125" style="1" customWidth="1"/>
    <col min="18" max="16384" width="11.42578125" style="1"/>
  </cols>
  <sheetData>
    <row r="1" spans="2:17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</row>
    <row r="2" spans="2:17">
      <c r="B2" s="431" t="str">
        <f ca="1">"P2 " &amp; year!A1 &amp; " MATHEMATICS RESULTS (STANDARD)"</f>
        <v>P2 2017 MATHEMATICS RESULTS (STANDARD)</v>
      </c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</row>
    <row r="3" spans="2:17" ht="15.75" customHeight="1" thickBot="1">
      <c r="G3" s="56"/>
      <c r="H3" s="3"/>
      <c r="I3" s="3"/>
      <c r="J3" s="3"/>
      <c r="K3" s="3"/>
      <c r="L3" s="3"/>
      <c r="M3" s="3"/>
      <c r="N3" s="3"/>
    </row>
    <row r="4" spans="2:17" ht="18" customHeight="1">
      <c r="B4" s="9"/>
      <c r="C4" s="58"/>
      <c r="D4" s="435" t="s">
        <v>106</v>
      </c>
      <c r="E4" s="429" t="str">
        <f ca="1">"P1 " &amp; year!A2</f>
        <v>P1 2016</v>
      </c>
      <c r="F4" s="430"/>
      <c r="G4" s="438" t="str">
        <f ca="1">"P2 " &amp; year!A1</f>
        <v>P2 2017</v>
      </c>
      <c r="H4" s="438"/>
      <c r="I4" s="438"/>
      <c r="J4" s="438"/>
      <c r="K4" s="438"/>
      <c r="L4" s="438"/>
      <c r="M4" s="438"/>
      <c r="N4" s="438"/>
      <c r="O4" s="432" t="s">
        <v>33</v>
      </c>
    </row>
    <row r="5" spans="2:17" ht="18" customHeight="1">
      <c r="B5" s="9"/>
      <c r="C5" s="58"/>
      <c r="D5" s="436"/>
      <c r="E5" s="439" t="s">
        <v>20</v>
      </c>
      <c r="F5" s="430"/>
      <c r="G5" s="429" t="s">
        <v>48</v>
      </c>
      <c r="H5" s="430"/>
      <c r="I5" s="429" t="s">
        <v>3</v>
      </c>
      <c r="J5" s="430"/>
      <c r="K5" s="429" t="s">
        <v>81</v>
      </c>
      <c r="L5" s="430"/>
      <c r="M5" s="429" t="s">
        <v>20</v>
      </c>
      <c r="N5" s="440"/>
      <c r="O5" s="433"/>
    </row>
    <row r="6" spans="2:17" ht="18" customHeight="1" thickBot="1">
      <c r="B6" s="9"/>
      <c r="C6" s="58"/>
      <c r="D6" s="437"/>
      <c r="E6" s="134" t="s">
        <v>10</v>
      </c>
      <c r="F6" s="169" t="s">
        <v>5</v>
      </c>
      <c r="G6" s="8" t="s">
        <v>10</v>
      </c>
      <c r="H6" s="8" t="s">
        <v>5</v>
      </c>
      <c r="I6" s="8" t="s">
        <v>10</v>
      </c>
      <c r="J6" s="59" t="s">
        <v>5</v>
      </c>
      <c r="K6" s="8" t="s">
        <v>10</v>
      </c>
      <c r="L6" s="59" t="s">
        <v>5</v>
      </c>
      <c r="M6" s="8" t="s">
        <v>10</v>
      </c>
      <c r="N6" s="59" t="s">
        <v>5</v>
      </c>
      <c r="O6" s="434"/>
    </row>
    <row r="7" spans="2:17" ht="18" customHeight="1">
      <c r="B7" s="9"/>
      <c r="C7" s="58"/>
      <c r="D7" s="99" t="s">
        <v>34</v>
      </c>
      <c r="E7" s="194">
        <f>AVERAGE(E22:E270)</f>
        <v>75.941176470588232</v>
      </c>
      <c r="F7" s="170"/>
      <c r="G7" s="11">
        <f>AVERAGE(G22:G270)</f>
        <v>82.92016806722684</v>
      </c>
      <c r="H7" s="12"/>
      <c r="I7" s="11">
        <f>AVERAGE(I22:I270)</f>
        <v>79.067796610169495</v>
      </c>
      <c r="J7" s="60"/>
      <c r="K7" s="231">
        <f>AVERAGE(K22:K270)</f>
        <v>80.626883664858312</v>
      </c>
      <c r="L7" s="60"/>
      <c r="M7" s="11">
        <f>AVERAGE(M22:M270)</f>
        <v>81.193165969316581</v>
      </c>
      <c r="N7" s="60"/>
      <c r="O7" s="61"/>
      <c r="Q7" s="98"/>
    </row>
    <row r="8" spans="2:17" ht="18" customHeight="1">
      <c r="B8" s="9"/>
      <c r="C8" s="58"/>
      <c r="D8" s="62" t="s">
        <v>35</v>
      </c>
      <c r="E8" s="195">
        <f>MEDIAN(E22:E270)</f>
        <v>81</v>
      </c>
      <c r="F8" s="171"/>
      <c r="G8" s="14">
        <f>MEDIAN(G22:G270)</f>
        <v>90</v>
      </c>
      <c r="H8" s="15"/>
      <c r="I8" s="14">
        <f>MEDIAN(I22:I270)</f>
        <v>86</v>
      </c>
      <c r="J8" s="63"/>
      <c r="K8" s="232">
        <f>MEDIAN(K22:K270)</f>
        <v>86.428571428571431</v>
      </c>
      <c r="L8" s="63"/>
      <c r="M8" s="14">
        <f>MEDIAN(M22:M270)</f>
        <v>87.499999999999986</v>
      </c>
      <c r="N8" s="63"/>
      <c r="O8" s="64"/>
    </row>
    <row r="9" spans="2:17" ht="18" customHeight="1" thickBot="1">
      <c r="B9" s="9"/>
      <c r="C9" s="65"/>
      <c r="D9" s="100" t="s">
        <v>36</v>
      </c>
      <c r="E9" s="196">
        <f>STDEV(E22:E270)</f>
        <v>18.949541756657123</v>
      </c>
      <c r="F9" s="172"/>
      <c r="G9" s="67">
        <f>STDEV(G22:G270)</f>
        <v>18.133863708678369</v>
      </c>
      <c r="H9" s="66"/>
      <c r="I9" s="67">
        <f>STDEV(I22:I270)</f>
        <v>19.571028876751143</v>
      </c>
      <c r="J9" s="68"/>
      <c r="K9" s="233">
        <f>STDEV(K22:K270)</f>
        <v>18.274035046385094</v>
      </c>
      <c r="L9" s="68"/>
      <c r="M9" s="67">
        <f>STDEV(M22:M270)</f>
        <v>17.762312960025579</v>
      </c>
      <c r="N9" s="68"/>
      <c r="O9" s="64"/>
    </row>
    <row r="10" spans="2:17" ht="18" customHeight="1">
      <c r="B10" s="9"/>
      <c r="C10" s="65"/>
      <c r="D10" s="69" t="s">
        <v>21</v>
      </c>
      <c r="E10" s="188">
        <f>COUNTIF(F22:F270,"1")</f>
        <v>97</v>
      </c>
      <c r="F10" s="175">
        <f>E10/E14*100</f>
        <v>40.756302521008401</v>
      </c>
      <c r="G10" s="72">
        <f>COUNTIF(H22:H270,"1")</f>
        <v>151</v>
      </c>
      <c r="H10" s="71">
        <f>G10/G14*100</f>
        <v>63.445378151260499</v>
      </c>
      <c r="I10" s="70">
        <f>COUNTIF(J22:J270,"1")</f>
        <v>125</v>
      </c>
      <c r="J10" s="73">
        <f>I10/I14*100</f>
        <v>52.96610169491526</v>
      </c>
      <c r="K10" s="73">
        <f>COUNTIF(L22:L270,"1")</f>
        <v>136</v>
      </c>
      <c r="L10" s="73">
        <f>K10/K14*100</f>
        <v>57.383966244725734</v>
      </c>
      <c r="M10" s="72">
        <f>COUNTIF(N22:N270,"1")</f>
        <v>138</v>
      </c>
      <c r="N10" s="73">
        <f>M10/M14*100</f>
        <v>57.740585774058573</v>
      </c>
      <c r="O10" s="64"/>
    </row>
    <row r="11" spans="2:17" ht="18" customHeight="1">
      <c r="B11" s="9"/>
      <c r="C11" s="65"/>
      <c r="D11" s="74" t="s">
        <v>22</v>
      </c>
      <c r="E11" s="189">
        <f>COUNTIF(F22:F270,"2")</f>
        <v>67</v>
      </c>
      <c r="F11" s="176">
        <f>E11/E14*100</f>
        <v>28.15126050420168</v>
      </c>
      <c r="G11" s="18">
        <f>COUNTIF(H22:H270,"2")</f>
        <v>47</v>
      </c>
      <c r="H11" s="76">
        <f>G11/G14*100</f>
        <v>19.747899159663866</v>
      </c>
      <c r="I11" s="75">
        <f>COUNTIF(J22:J270,"2")</f>
        <v>54</v>
      </c>
      <c r="J11" s="77">
        <f>I11/I14*100</f>
        <v>22.881355932203391</v>
      </c>
      <c r="K11" s="77">
        <f>COUNTIF(L22:L270,"2")</f>
        <v>53</v>
      </c>
      <c r="L11" s="77">
        <f>K11/K14*100</f>
        <v>22.362869198312236</v>
      </c>
      <c r="M11" s="18">
        <f>COUNTIF(N22:N270,"2")</f>
        <v>57</v>
      </c>
      <c r="N11" s="77">
        <f>M11/M14*100</f>
        <v>23.84937238493724</v>
      </c>
      <c r="O11" s="64"/>
    </row>
    <row r="12" spans="2:17" ht="18" customHeight="1">
      <c r="B12" s="9"/>
      <c r="C12" s="65"/>
      <c r="D12" s="101" t="s">
        <v>23</v>
      </c>
      <c r="E12" s="189">
        <f>COUNTIF(F22:F270,"3")</f>
        <v>53</v>
      </c>
      <c r="F12" s="176">
        <f>E12/E14*100</f>
        <v>22.268907563025213</v>
      </c>
      <c r="G12" s="79">
        <f>COUNTIF(H22:H270,"3")</f>
        <v>21</v>
      </c>
      <c r="H12" s="76">
        <f>G12/G14*100</f>
        <v>8.8235294117647065</v>
      </c>
      <c r="I12" s="78">
        <f>COUNTIF(J22:J270,"3")</f>
        <v>32</v>
      </c>
      <c r="J12" s="77">
        <f>I12/I14*100</f>
        <v>13.559322033898304</v>
      </c>
      <c r="K12" s="77">
        <f>COUNTIF(L22:L270,"3")</f>
        <v>29</v>
      </c>
      <c r="L12" s="77">
        <f>K12/K14*100</f>
        <v>12.236286919831224</v>
      </c>
      <c r="M12" s="79">
        <f>COUNTIF(N22:N270,"3")</f>
        <v>25</v>
      </c>
      <c r="N12" s="77">
        <f>M12/M14*100</f>
        <v>10.460251046025103</v>
      </c>
      <c r="O12" s="64"/>
    </row>
    <row r="13" spans="2:17" ht="18" customHeight="1" thickBot="1">
      <c r="B13" s="9"/>
      <c r="C13" s="65"/>
      <c r="D13" s="179" t="s">
        <v>24</v>
      </c>
      <c r="E13" s="190">
        <f>COUNTIF(F22:F270,"4")</f>
        <v>21</v>
      </c>
      <c r="F13" s="187">
        <f>E13/E14*100</f>
        <v>8.8235294117647065</v>
      </c>
      <c r="G13" s="183">
        <f>COUNTIF(H22:H270,"4")</f>
        <v>19</v>
      </c>
      <c r="H13" s="181">
        <f>G13/G14*100</f>
        <v>7.9831932773109235</v>
      </c>
      <c r="I13" s="180">
        <f>COUNTIF(J22:J270,"4")</f>
        <v>25</v>
      </c>
      <c r="J13" s="182">
        <f>I13/I14*100</f>
        <v>10.59322033898305</v>
      </c>
      <c r="K13" s="182">
        <f>COUNTIF(L22:L270,"4")</f>
        <v>19</v>
      </c>
      <c r="L13" s="182">
        <f>K13/K14*100</f>
        <v>8.0168776371308024</v>
      </c>
      <c r="M13" s="183">
        <f>COUNTIF(N22:N270,"4")</f>
        <v>19</v>
      </c>
      <c r="N13" s="182">
        <f>M13/M14*100</f>
        <v>7.9497907949790791</v>
      </c>
      <c r="O13" s="64"/>
    </row>
    <row r="14" spans="2:17" ht="18" customHeight="1" thickBot="1">
      <c r="B14" s="9"/>
      <c r="C14" s="65"/>
      <c r="D14" s="184" t="s">
        <v>14</v>
      </c>
      <c r="E14" s="191">
        <f>SUM(E10:E13)</f>
        <v>238</v>
      </c>
      <c r="F14" s="185">
        <f>SUM(F10:F13)</f>
        <v>100</v>
      </c>
      <c r="G14" s="21">
        <f t="shared" ref="G14:N14" si="0">SUM(G10:G13)</f>
        <v>238</v>
      </c>
      <c r="H14" s="81">
        <f t="shared" si="0"/>
        <v>100</v>
      </c>
      <c r="I14" s="80">
        <f t="shared" si="0"/>
        <v>236</v>
      </c>
      <c r="J14" s="82">
        <f t="shared" si="0"/>
        <v>99.999999999999986</v>
      </c>
      <c r="K14" s="82">
        <f>SUM(K10:K13)</f>
        <v>237</v>
      </c>
      <c r="L14" s="82">
        <f>SUM(L10:L13)</f>
        <v>100</v>
      </c>
      <c r="M14" s="21">
        <f>SUM(M10:M13)</f>
        <v>239</v>
      </c>
      <c r="N14" s="186">
        <f t="shared" si="0"/>
        <v>100</v>
      </c>
      <c r="O14" s="64"/>
    </row>
    <row r="15" spans="2:17" s="13" customFormat="1" ht="18" customHeight="1">
      <c r="B15" s="83"/>
      <c r="C15" s="65"/>
      <c r="D15" s="69" t="s">
        <v>15</v>
      </c>
      <c r="E15" s="188">
        <f>SUM(E10:E12)</f>
        <v>217</v>
      </c>
      <c r="F15" s="175">
        <f>E15/E14*100</f>
        <v>91.17647058823529</v>
      </c>
      <c r="G15" s="72">
        <f>SUM(G10:G12)</f>
        <v>219</v>
      </c>
      <c r="H15" s="71">
        <f>G15/G14*100</f>
        <v>92.016806722689068</v>
      </c>
      <c r="I15" s="70">
        <f>SUM(I10:I12)</f>
        <v>211</v>
      </c>
      <c r="J15" s="73">
        <f>I15/I14*100</f>
        <v>89.406779661016941</v>
      </c>
      <c r="K15" s="73">
        <f>SUM(K10:K12)</f>
        <v>218</v>
      </c>
      <c r="L15" s="73">
        <f>K15/K14*100</f>
        <v>91.983122362869196</v>
      </c>
      <c r="M15" s="72">
        <f>SUM(M10:M12)</f>
        <v>220</v>
      </c>
      <c r="N15" s="73">
        <f>M15/M14*100</f>
        <v>92.05020920502092</v>
      </c>
      <c r="O15" s="84">
        <v>0.97</v>
      </c>
      <c r="Q15" s="1"/>
    </row>
    <row r="16" spans="2:17" s="13" customFormat="1" ht="18" customHeight="1">
      <c r="B16" s="83"/>
      <c r="C16" s="65"/>
      <c r="D16" s="85" t="s">
        <v>16</v>
      </c>
      <c r="E16" s="192">
        <f>E10</f>
        <v>97</v>
      </c>
      <c r="F16" s="177">
        <f>E16/E14*100</f>
        <v>40.756302521008401</v>
      </c>
      <c r="G16" s="5">
        <f>G10</f>
        <v>151</v>
      </c>
      <c r="H16" s="87">
        <f>G16/G14*100</f>
        <v>63.445378151260499</v>
      </c>
      <c r="I16" s="86">
        <f>I10</f>
        <v>125</v>
      </c>
      <c r="J16" s="88">
        <f>I16/I14*100</f>
        <v>52.96610169491526</v>
      </c>
      <c r="K16" s="88">
        <f>K10</f>
        <v>136</v>
      </c>
      <c r="L16" s="88">
        <f>K16/K14*100</f>
        <v>57.383966244725734</v>
      </c>
      <c r="M16" s="5">
        <f>M10</f>
        <v>138</v>
      </c>
      <c r="N16" s="88">
        <f>M16/M14*100</f>
        <v>57.740585774058573</v>
      </c>
      <c r="O16" s="84">
        <v>0.7</v>
      </c>
    </row>
    <row r="17" spans="1:17" s="13" customFormat="1" ht="18" customHeight="1" thickBot="1">
      <c r="B17" s="83"/>
      <c r="C17" s="65"/>
      <c r="D17" s="89" t="s">
        <v>17</v>
      </c>
      <c r="E17" s="193">
        <f>E13</f>
        <v>21</v>
      </c>
      <c r="F17" s="178">
        <f>E17/E14*100</f>
        <v>8.8235294117647065</v>
      </c>
      <c r="G17" s="25">
        <f>G13</f>
        <v>19</v>
      </c>
      <c r="H17" s="91">
        <f>G17/G14*100</f>
        <v>7.9831932773109235</v>
      </c>
      <c r="I17" s="90">
        <f>I13</f>
        <v>25</v>
      </c>
      <c r="J17" s="92">
        <f>I17/I14*100</f>
        <v>10.59322033898305</v>
      </c>
      <c r="K17" s="92">
        <f>K13</f>
        <v>19</v>
      </c>
      <c r="L17" s="92">
        <f>K17/K14*100</f>
        <v>8.0168776371308024</v>
      </c>
      <c r="M17" s="25">
        <f>M13</f>
        <v>19</v>
      </c>
      <c r="N17" s="92">
        <f>M17/M14*100</f>
        <v>7.9497907949790791</v>
      </c>
      <c r="O17" s="84"/>
    </row>
    <row r="18" spans="1:17" ht="18" customHeight="1">
      <c r="B18" s="9"/>
      <c r="C18" s="9"/>
      <c r="D18" s="93" t="s">
        <v>18</v>
      </c>
      <c r="E18" s="188">
        <f>MAX(E22:E270)</f>
        <v>100</v>
      </c>
      <c r="F18" s="173"/>
      <c r="G18" s="27">
        <f>MAX(G22:G270)</f>
        <v>100</v>
      </c>
      <c r="H18" s="28"/>
      <c r="I18" s="27">
        <f>MAX(I22:I270)</f>
        <v>100</v>
      </c>
      <c r="J18" s="94"/>
      <c r="K18" s="234">
        <f>MAX(K22:K270)</f>
        <v>100</v>
      </c>
      <c r="L18" s="94"/>
      <c r="M18" s="27">
        <f>MAX(M22:M270)</f>
        <v>100</v>
      </c>
      <c r="N18" s="94"/>
      <c r="O18" s="64"/>
      <c r="Q18" s="13"/>
    </row>
    <row r="19" spans="1:17" ht="18" customHeight="1" thickBot="1">
      <c r="B19" s="9"/>
      <c r="C19" s="9"/>
      <c r="D19" s="95" t="s">
        <v>19</v>
      </c>
      <c r="E19" s="197">
        <f>MIN(E22:E270)</f>
        <v>10</v>
      </c>
      <c r="F19" s="174"/>
      <c r="G19" s="29">
        <f>MIN(G22:G270)</f>
        <v>11.666666666666666</v>
      </c>
      <c r="H19" s="30"/>
      <c r="I19" s="29">
        <f>MIN(I22:I270)</f>
        <v>12</v>
      </c>
      <c r="J19" s="96"/>
      <c r="K19" s="235">
        <f>MIN(K22:K270)</f>
        <v>15.714285714285714</v>
      </c>
      <c r="L19" s="96"/>
      <c r="M19" s="29">
        <f>MIN(M22:M270)</f>
        <v>17</v>
      </c>
      <c r="N19" s="96"/>
      <c r="O19" s="97"/>
    </row>
    <row r="20" spans="1:17" ht="18" customHeight="1">
      <c r="B20" s="9"/>
      <c r="C20" s="9"/>
      <c r="D20" s="294"/>
      <c r="E20" s="295"/>
      <c r="F20" s="295"/>
      <c r="G20" s="296"/>
      <c r="H20" s="285"/>
      <c r="I20" s="296"/>
      <c r="J20" s="284"/>
      <c r="K20" s="297"/>
      <c r="L20" s="284"/>
      <c r="M20" s="296"/>
      <c r="N20" s="284"/>
      <c r="O20" s="298"/>
    </row>
    <row r="21" spans="1:17" ht="13.5" customHeight="1">
      <c r="A21" s="1" t="s">
        <v>1</v>
      </c>
      <c r="B21" s="299" t="s">
        <v>32</v>
      </c>
      <c r="C21" s="299" t="s">
        <v>107</v>
      </c>
      <c r="D21" s="299" t="s">
        <v>2</v>
      </c>
      <c r="E21" s="5" t="s">
        <v>4</v>
      </c>
      <c r="F21" s="5" t="s">
        <v>8</v>
      </c>
      <c r="G21" s="57" t="s">
        <v>48</v>
      </c>
      <c r="H21" s="57" t="s">
        <v>8</v>
      </c>
      <c r="I21" s="57" t="s">
        <v>3</v>
      </c>
      <c r="J21" s="57" t="s">
        <v>8</v>
      </c>
      <c r="K21" s="57" t="s">
        <v>82</v>
      </c>
      <c r="L21" s="57" t="s">
        <v>8</v>
      </c>
      <c r="M21" s="57" t="s">
        <v>4</v>
      </c>
      <c r="N21" s="57" t="s">
        <v>8</v>
      </c>
      <c r="O21" s="198" t="s">
        <v>58</v>
      </c>
    </row>
    <row r="22" spans="1:17" ht="15" customHeight="1">
      <c r="A22" s="1">
        <v>1</v>
      </c>
      <c r="B22" s="254" t="s">
        <v>50</v>
      </c>
      <c r="C22" s="255">
        <v>1</v>
      </c>
      <c r="D22" s="254" t="s">
        <v>113</v>
      </c>
      <c r="E22" s="255">
        <v>96</v>
      </c>
      <c r="F22" s="255" t="str">
        <f>IF(E22&gt;84.99,"1",IF(E22&gt;69.99,"2",IF(E22&gt;49.99,"3",IF(E22&gt;0,"4"))))</f>
        <v>1</v>
      </c>
      <c r="G22" s="157">
        <f>'2A'!I21</f>
        <v>93.333333333333329</v>
      </c>
      <c r="H22" s="255" t="str">
        <f>IF(G22&gt;84.99,"1",IF(G22&gt;69.99,"2",IF(G22&gt;49.99,"3",IF(G22&gt;0,"4"))))</f>
        <v>1</v>
      </c>
      <c r="I22" s="157">
        <f>'2A'!Q21</f>
        <v>96</v>
      </c>
      <c r="J22" s="255" t="str">
        <f>IF(I22&gt;84.99,"1",IF(I22&gt;69.99,"2",IF(I22&gt;49.99,"3",IF(I22&gt;0,"4"))))</f>
        <v>1</v>
      </c>
      <c r="K22" s="157">
        <f>'2A'!S21</f>
        <v>97.142857142857139</v>
      </c>
      <c r="L22" s="255" t="str">
        <f>IF(K22&gt;84.99,"1",IF(K22&gt;69.99,"2",IF(K22&gt;49.99,"3",IF(K22&gt;0,"4"))))</f>
        <v>1</v>
      </c>
      <c r="M22" s="157">
        <f>'2A'!U21</f>
        <v>95.999999999999986</v>
      </c>
      <c r="N22" s="255" t="str">
        <f>IF(M22&gt;84.99,"1",IF(M22&gt;69.99,"2",IF(M22&gt;49.99,"3",IF(M22&gt;0,"4"))))</f>
        <v>1</v>
      </c>
      <c r="O22" s="255" t="s">
        <v>59</v>
      </c>
      <c r="P22" s="1">
        <f>RANK(E22,E22:E260)</f>
        <v>18</v>
      </c>
    </row>
    <row r="23" spans="1:17" ht="15" customHeight="1">
      <c r="A23" s="1">
        <v>2</v>
      </c>
      <c r="B23" s="254" t="s">
        <v>50</v>
      </c>
      <c r="C23" s="255">
        <v>2</v>
      </c>
      <c r="D23" s="254" t="s">
        <v>114</v>
      </c>
      <c r="E23" s="255">
        <v>81</v>
      </c>
      <c r="F23" s="255" t="str">
        <f t="shared" ref="F23:F86" si="1">IF(E23&gt;84.99,"1",IF(E23&gt;69.99,"2",IF(E23&gt;49.99,"3",IF(E23&gt;0,"4"))))</f>
        <v>2</v>
      </c>
      <c r="G23" s="157">
        <f>'2A'!I22</f>
        <v>100</v>
      </c>
      <c r="H23" s="255" t="str">
        <f t="shared" ref="H23:H79" si="2">IF(G23&gt;84.99,"1",IF(G23&gt;69.99,"2",IF(G23&gt;49.99,"3",IF(G23&gt;0,"4"))))</f>
        <v>1</v>
      </c>
      <c r="I23" s="157">
        <f>'2A'!Q22</f>
        <v>96</v>
      </c>
      <c r="J23" s="255" t="str">
        <f t="shared" ref="J23:J79" si="3">IF(I23&gt;84.99,"1",IF(I23&gt;69.99,"2",IF(I23&gt;49.99,"3",IF(I23&gt;0,"4"))))</f>
        <v>1</v>
      </c>
      <c r="K23" s="157">
        <f>'2A'!S22</f>
        <v>92.857142857142861</v>
      </c>
      <c r="L23" s="255" t="str">
        <f t="shared" ref="L23:L79" si="4">IF(K23&gt;84.99,"1",IF(K23&gt;69.99,"2",IF(K23&gt;49.99,"3",IF(K23&gt;0,"4"))))</f>
        <v>1</v>
      </c>
      <c r="M23" s="157">
        <f>'2A'!U22</f>
        <v>95</v>
      </c>
      <c r="N23" s="255" t="str">
        <f t="shared" ref="N23:N79" si="5">IF(M23&gt;84.99,"1",IF(M23&gt;69.99,"2",IF(M23&gt;49.99,"3",IF(M23&gt;0,"4"))))</f>
        <v>1</v>
      </c>
      <c r="O23" s="255" t="s">
        <v>59</v>
      </c>
      <c r="P23" s="1">
        <f>RANK(E23,E22:E260)</f>
        <v>115</v>
      </c>
    </row>
    <row r="24" spans="1:17" ht="15" customHeight="1">
      <c r="A24" s="1">
        <v>3</v>
      </c>
      <c r="B24" s="254" t="s">
        <v>50</v>
      </c>
      <c r="C24" s="255">
        <v>3</v>
      </c>
      <c r="D24" s="254" t="s">
        <v>115</v>
      </c>
      <c r="E24" s="255">
        <v>64</v>
      </c>
      <c r="F24" s="255" t="str">
        <f t="shared" si="1"/>
        <v>3</v>
      </c>
      <c r="G24" s="157">
        <f>'2A'!I23</f>
        <v>28.333333333333332</v>
      </c>
      <c r="H24" s="255" t="str">
        <f t="shared" si="2"/>
        <v>4</v>
      </c>
      <c r="I24" s="157">
        <f>'2A'!Q23</f>
        <v>40</v>
      </c>
      <c r="J24" s="255" t="str">
        <f t="shared" si="3"/>
        <v>4</v>
      </c>
      <c r="K24" s="157">
        <f>'2A'!S23</f>
        <v>49.285714285714292</v>
      </c>
      <c r="L24" s="255" t="str">
        <f t="shared" si="4"/>
        <v>4</v>
      </c>
      <c r="M24" s="157">
        <f>'2A'!U23</f>
        <v>43</v>
      </c>
      <c r="N24" s="255" t="str">
        <f t="shared" si="5"/>
        <v>4</v>
      </c>
      <c r="O24" s="255" t="s">
        <v>60</v>
      </c>
      <c r="P24" s="1">
        <f>RANK(E24,E22:E260)</f>
        <v>181</v>
      </c>
    </row>
    <row r="25" spans="1:17" ht="15" customHeight="1">
      <c r="A25" s="1">
        <v>4</v>
      </c>
      <c r="B25" s="254" t="s">
        <v>50</v>
      </c>
      <c r="C25" s="255">
        <v>4</v>
      </c>
      <c r="D25" s="254" t="s">
        <v>116</v>
      </c>
      <c r="E25" s="255">
        <v>11</v>
      </c>
      <c r="F25" s="255" t="str">
        <f t="shared" si="1"/>
        <v>4</v>
      </c>
      <c r="G25" s="157">
        <f>'2A'!I24</f>
        <v>31.666666666666664</v>
      </c>
      <c r="H25" s="255" t="str">
        <f t="shared" si="2"/>
        <v>4</v>
      </c>
      <c r="I25" s="157"/>
      <c r="J25" s="255" t="b">
        <f t="shared" si="3"/>
        <v>0</v>
      </c>
      <c r="K25" s="157">
        <f>'2A'!S24</f>
        <v>40</v>
      </c>
      <c r="L25" s="255" t="str">
        <f t="shared" si="4"/>
        <v>4</v>
      </c>
      <c r="M25" s="157">
        <f>'2A'!U24</f>
        <v>37.5</v>
      </c>
      <c r="N25" s="255" t="str">
        <f t="shared" si="5"/>
        <v>4</v>
      </c>
      <c r="O25" s="255" t="s">
        <v>60</v>
      </c>
      <c r="P25" s="1">
        <f>RANK(E25,E22:E260)</f>
        <v>237</v>
      </c>
    </row>
    <row r="26" spans="1:17" ht="15" customHeight="1">
      <c r="A26" s="1">
        <v>5</v>
      </c>
      <c r="B26" s="254" t="s">
        <v>50</v>
      </c>
      <c r="C26" s="255">
        <v>5</v>
      </c>
      <c r="D26" s="254" t="s">
        <v>117</v>
      </c>
      <c r="E26" s="255">
        <v>97</v>
      </c>
      <c r="F26" s="255" t="str">
        <f t="shared" si="1"/>
        <v>1</v>
      </c>
      <c r="G26" s="157">
        <f>'2A'!I25</f>
        <v>91.666666666666657</v>
      </c>
      <c r="H26" s="255" t="str">
        <f t="shared" si="2"/>
        <v>1</v>
      </c>
      <c r="I26" s="157">
        <f>'2A'!Q25</f>
        <v>98</v>
      </c>
      <c r="J26" s="255" t="str">
        <f t="shared" si="3"/>
        <v>1</v>
      </c>
      <c r="K26" s="157">
        <f>'2A'!S25</f>
        <v>96.428571428571431</v>
      </c>
      <c r="L26" s="255" t="str">
        <f t="shared" si="4"/>
        <v>1</v>
      </c>
      <c r="M26" s="157">
        <f>'2A'!U25</f>
        <v>95</v>
      </c>
      <c r="N26" s="255" t="str">
        <f t="shared" si="5"/>
        <v>1</v>
      </c>
      <c r="O26" s="255" t="s">
        <v>59</v>
      </c>
      <c r="P26" s="1">
        <f>RANK(E26,E22:E260)</f>
        <v>11</v>
      </c>
    </row>
    <row r="27" spans="1:17" ht="15" customHeight="1">
      <c r="A27" s="1">
        <v>6</v>
      </c>
      <c r="B27" s="254" t="s">
        <v>50</v>
      </c>
      <c r="C27" s="255">
        <v>6</v>
      </c>
      <c r="D27" s="254" t="s">
        <v>118</v>
      </c>
      <c r="E27" s="255">
        <v>96</v>
      </c>
      <c r="F27" s="255" t="str">
        <f t="shared" si="1"/>
        <v>1</v>
      </c>
      <c r="G27" s="157">
        <f>'2A'!I26</f>
        <v>96.666666666666671</v>
      </c>
      <c r="H27" s="255" t="str">
        <f t="shared" si="2"/>
        <v>1</v>
      </c>
      <c r="I27" s="157">
        <f>'2A'!Q26</f>
        <v>100</v>
      </c>
      <c r="J27" s="255" t="str">
        <f t="shared" si="3"/>
        <v>1</v>
      </c>
      <c r="K27" s="157">
        <f>'2A'!S26</f>
        <v>99.285714285714292</v>
      </c>
      <c r="L27" s="255" t="str">
        <f t="shared" si="4"/>
        <v>1</v>
      </c>
      <c r="M27" s="157">
        <f>'2A'!U26</f>
        <v>98.5</v>
      </c>
      <c r="N27" s="255" t="str">
        <f t="shared" si="5"/>
        <v>1</v>
      </c>
      <c r="O27" s="255" t="s">
        <v>59</v>
      </c>
      <c r="P27" s="1">
        <f>RANK(E27,E22:E260)</f>
        <v>18</v>
      </c>
    </row>
    <row r="28" spans="1:17" ht="15" customHeight="1">
      <c r="A28" s="1">
        <v>7</v>
      </c>
      <c r="B28" s="254" t="s">
        <v>50</v>
      </c>
      <c r="C28" s="255">
        <v>7</v>
      </c>
      <c r="D28" s="254" t="s">
        <v>119</v>
      </c>
      <c r="E28" s="255">
        <v>66</v>
      </c>
      <c r="F28" s="255" t="str">
        <f t="shared" si="1"/>
        <v>3</v>
      </c>
      <c r="G28" s="157">
        <f>'2A'!I27</f>
        <v>61.666666666666671</v>
      </c>
      <c r="H28" s="255" t="str">
        <f t="shared" si="2"/>
        <v>3</v>
      </c>
      <c r="I28" s="157">
        <f>'2A'!Q27</f>
        <v>46</v>
      </c>
      <c r="J28" s="255" t="str">
        <f t="shared" si="3"/>
        <v>4</v>
      </c>
      <c r="K28" s="157">
        <f>'2A'!S27</f>
        <v>52.142857142857146</v>
      </c>
      <c r="L28" s="255" t="str">
        <f t="shared" si="4"/>
        <v>3</v>
      </c>
      <c r="M28" s="157">
        <f>'2A'!U27</f>
        <v>55</v>
      </c>
      <c r="N28" s="255" t="str">
        <f t="shared" si="5"/>
        <v>3</v>
      </c>
      <c r="O28" s="255" t="s">
        <v>60</v>
      </c>
      <c r="P28" s="1">
        <f>RANK(E28,E22:E260)</f>
        <v>174</v>
      </c>
    </row>
    <row r="29" spans="1:17" ht="15" customHeight="1">
      <c r="A29" s="1">
        <v>8</v>
      </c>
      <c r="B29" s="254" t="s">
        <v>50</v>
      </c>
      <c r="C29" s="255">
        <v>8</v>
      </c>
      <c r="D29" s="254" t="s">
        <v>120</v>
      </c>
      <c r="E29" s="255">
        <v>86</v>
      </c>
      <c r="F29" s="255" t="str">
        <f t="shared" si="1"/>
        <v>1</v>
      </c>
      <c r="G29" s="157">
        <f>'2A'!I28</f>
        <v>80</v>
      </c>
      <c r="H29" s="255" t="str">
        <f t="shared" si="2"/>
        <v>2</v>
      </c>
      <c r="I29" s="157">
        <f>'2A'!Q28</f>
        <v>90</v>
      </c>
      <c r="J29" s="255" t="str">
        <f t="shared" si="3"/>
        <v>1</v>
      </c>
      <c r="K29" s="157">
        <f>'2A'!S28</f>
        <v>86.428571428571431</v>
      </c>
      <c r="L29" s="255" t="str">
        <f t="shared" si="4"/>
        <v>1</v>
      </c>
      <c r="M29" s="157">
        <f>'2A'!U28</f>
        <v>84.5</v>
      </c>
      <c r="N29" s="255" t="str">
        <f t="shared" si="5"/>
        <v>2</v>
      </c>
      <c r="O29" s="255" t="s">
        <v>59</v>
      </c>
      <c r="P29" s="1">
        <f>RANK(E29,E22:E260)</f>
        <v>91</v>
      </c>
    </row>
    <row r="30" spans="1:17" ht="15" customHeight="1">
      <c r="A30" s="1">
        <v>9</v>
      </c>
      <c r="B30" s="254" t="s">
        <v>50</v>
      </c>
      <c r="C30" s="255">
        <v>9</v>
      </c>
      <c r="D30" s="254" t="s">
        <v>121</v>
      </c>
      <c r="E30" s="255">
        <v>82</v>
      </c>
      <c r="F30" s="255" t="str">
        <f t="shared" si="1"/>
        <v>2</v>
      </c>
      <c r="G30" s="157">
        <f>'2A'!I29</f>
        <v>76.666666666666671</v>
      </c>
      <c r="H30" s="255" t="str">
        <f t="shared" si="2"/>
        <v>2</v>
      </c>
      <c r="I30" s="157">
        <f>'2A'!Q29</f>
        <v>74</v>
      </c>
      <c r="J30" s="255" t="str">
        <f t="shared" si="3"/>
        <v>2</v>
      </c>
      <c r="K30" s="157">
        <f>'2A'!S29</f>
        <v>77.142857142857153</v>
      </c>
      <c r="L30" s="255" t="str">
        <f t="shared" si="4"/>
        <v>2</v>
      </c>
      <c r="M30" s="157">
        <f>'2A'!U29</f>
        <v>77</v>
      </c>
      <c r="N30" s="255" t="str">
        <f t="shared" si="5"/>
        <v>2</v>
      </c>
      <c r="O30" s="255" t="s">
        <v>59</v>
      </c>
      <c r="P30" s="1">
        <f>RANK(E30,E22:E260)</f>
        <v>107</v>
      </c>
    </row>
    <row r="31" spans="1:17" ht="15" customHeight="1">
      <c r="A31" s="1">
        <v>10</v>
      </c>
      <c r="B31" s="254" t="s">
        <v>50</v>
      </c>
      <c r="C31" s="255">
        <v>10</v>
      </c>
      <c r="D31" s="254" t="s">
        <v>122</v>
      </c>
      <c r="E31" s="255">
        <v>77</v>
      </c>
      <c r="F31" s="255" t="str">
        <f t="shared" si="1"/>
        <v>2</v>
      </c>
      <c r="G31" s="157">
        <f>'2A'!I30</f>
        <v>88.333333333333329</v>
      </c>
      <c r="H31" s="255" t="str">
        <f t="shared" si="2"/>
        <v>1</v>
      </c>
      <c r="I31" s="157">
        <f>'2A'!Q30</f>
        <v>100</v>
      </c>
      <c r="J31" s="255" t="str">
        <f t="shared" si="3"/>
        <v>1</v>
      </c>
      <c r="K31" s="157">
        <f>'2A'!S30</f>
        <v>99.285714285714292</v>
      </c>
      <c r="L31" s="255" t="str">
        <f t="shared" si="4"/>
        <v>1</v>
      </c>
      <c r="M31" s="157">
        <f>'2A'!U30</f>
        <v>96</v>
      </c>
      <c r="N31" s="255" t="str">
        <f t="shared" si="5"/>
        <v>1</v>
      </c>
      <c r="O31" s="255" t="s">
        <v>59</v>
      </c>
      <c r="P31" s="1">
        <f>RANK(E31,E22:E260)</f>
        <v>139</v>
      </c>
    </row>
    <row r="32" spans="1:17" ht="15" customHeight="1">
      <c r="A32" s="1">
        <v>11</v>
      </c>
      <c r="B32" s="254" t="s">
        <v>50</v>
      </c>
      <c r="C32" s="255">
        <v>11</v>
      </c>
      <c r="D32" s="254" t="s">
        <v>123</v>
      </c>
      <c r="E32" s="255">
        <v>87</v>
      </c>
      <c r="F32" s="255" t="str">
        <f t="shared" si="1"/>
        <v>1</v>
      </c>
      <c r="G32" s="157">
        <f>'2A'!I31</f>
        <v>90</v>
      </c>
      <c r="H32" s="255" t="str">
        <f t="shared" si="2"/>
        <v>1</v>
      </c>
      <c r="I32" s="157">
        <f>'2A'!Q31</f>
        <v>96</v>
      </c>
      <c r="J32" s="255" t="str">
        <f t="shared" si="3"/>
        <v>1</v>
      </c>
      <c r="K32" s="157">
        <f>'2A'!S31</f>
        <v>95</v>
      </c>
      <c r="L32" s="255" t="str">
        <f t="shared" si="4"/>
        <v>1</v>
      </c>
      <c r="M32" s="157">
        <f>'2A'!U31</f>
        <v>93.5</v>
      </c>
      <c r="N32" s="255" t="str">
        <f t="shared" si="5"/>
        <v>1</v>
      </c>
      <c r="O32" s="255" t="s">
        <v>59</v>
      </c>
      <c r="P32" s="1">
        <f>RANK(E32,E22:E260)</f>
        <v>83</v>
      </c>
    </row>
    <row r="33" spans="1:16" ht="15" customHeight="1">
      <c r="A33" s="1">
        <v>12</v>
      </c>
      <c r="B33" s="254" t="s">
        <v>50</v>
      </c>
      <c r="C33" s="255">
        <v>12</v>
      </c>
      <c r="D33" s="254" t="s">
        <v>124</v>
      </c>
      <c r="E33" s="255">
        <v>97</v>
      </c>
      <c r="F33" s="255" t="str">
        <f t="shared" si="1"/>
        <v>1</v>
      </c>
      <c r="G33" s="157">
        <f>'2A'!I32</f>
        <v>98.333333333333329</v>
      </c>
      <c r="H33" s="255" t="str">
        <f t="shared" si="2"/>
        <v>1</v>
      </c>
      <c r="I33" s="157">
        <f>'2A'!Q32</f>
        <v>98</v>
      </c>
      <c r="J33" s="255" t="str">
        <f t="shared" si="3"/>
        <v>1</v>
      </c>
      <c r="K33" s="157">
        <f>'2A'!S32</f>
        <v>97.142857142857139</v>
      </c>
      <c r="L33" s="255" t="str">
        <f t="shared" si="4"/>
        <v>1</v>
      </c>
      <c r="M33" s="157">
        <f>'2A'!U32</f>
        <v>97.499999999999986</v>
      </c>
      <c r="N33" s="255" t="str">
        <f t="shared" si="5"/>
        <v>1</v>
      </c>
      <c r="O33" s="255" t="s">
        <v>59</v>
      </c>
      <c r="P33" s="1">
        <f>RANK(E33,E22:E260)</f>
        <v>11</v>
      </c>
    </row>
    <row r="34" spans="1:16" ht="15" customHeight="1">
      <c r="A34" s="1">
        <v>13</v>
      </c>
      <c r="B34" s="254" t="s">
        <v>50</v>
      </c>
      <c r="C34" s="255">
        <v>13</v>
      </c>
      <c r="D34" s="254" t="s">
        <v>125</v>
      </c>
      <c r="E34" s="255">
        <v>96</v>
      </c>
      <c r="F34" s="255" t="str">
        <f t="shared" si="1"/>
        <v>1</v>
      </c>
      <c r="G34" s="157">
        <f>'2A'!I33</f>
        <v>88.333333333333329</v>
      </c>
      <c r="H34" s="255" t="str">
        <f t="shared" si="2"/>
        <v>1</v>
      </c>
      <c r="I34" s="157">
        <f>'2A'!Q33</f>
        <v>98</v>
      </c>
      <c r="J34" s="255" t="str">
        <f t="shared" si="3"/>
        <v>1</v>
      </c>
      <c r="K34" s="157">
        <f>'2A'!S33</f>
        <v>97.857142857142847</v>
      </c>
      <c r="L34" s="255" t="str">
        <f t="shared" si="4"/>
        <v>1</v>
      </c>
      <c r="M34" s="157">
        <f>'2A'!U33</f>
        <v>94.999999999999986</v>
      </c>
      <c r="N34" s="255" t="str">
        <f t="shared" si="5"/>
        <v>1</v>
      </c>
      <c r="O34" s="255" t="s">
        <v>59</v>
      </c>
      <c r="P34" s="1">
        <f>RANK(E34,E22:E260)</f>
        <v>18</v>
      </c>
    </row>
    <row r="35" spans="1:16" ht="15" customHeight="1">
      <c r="A35" s="1">
        <v>14</v>
      </c>
      <c r="B35" s="254" t="s">
        <v>50</v>
      </c>
      <c r="C35" s="255">
        <v>14</v>
      </c>
      <c r="D35" s="254" t="s">
        <v>126</v>
      </c>
      <c r="E35" s="255">
        <v>80</v>
      </c>
      <c r="F35" s="255" t="str">
        <f t="shared" si="1"/>
        <v>2</v>
      </c>
      <c r="G35" s="157">
        <f>'2A'!I34</f>
        <v>98.333333333333329</v>
      </c>
      <c r="H35" s="255" t="str">
        <f t="shared" si="2"/>
        <v>1</v>
      </c>
      <c r="I35" s="157">
        <f>'2A'!Q34</f>
        <v>90</v>
      </c>
      <c r="J35" s="255" t="str">
        <f t="shared" si="3"/>
        <v>1</v>
      </c>
      <c r="K35" s="157">
        <f>'2A'!S34</f>
        <v>90.714285714285708</v>
      </c>
      <c r="L35" s="255" t="str">
        <f t="shared" si="4"/>
        <v>1</v>
      </c>
      <c r="M35" s="157">
        <f>'2A'!U34</f>
        <v>92.999999999999986</v>
      </c>
      <c r="N35" s="255" t="str">
        <f t="shared" si="5"/>
        <v>1</v>
      </c>
      <c r="O35" s="255" t="s">
        <v>59</v>
      </c>
      <c r="P35" s="1">
        <f>RANK(E35,E22:E260)</f>
        <v>121</v>
      </c>
    </row>
    <row r="36" spans="1:16" ht="15" customHeight="1">
      <c r="A36" s="1">
        <v>15</v>
      </c>
      <c r="B36" s="254" t="s">
        <v>50</v>
      </c>
      <c r="C36" s="255">
        <v>15</v>
      </c>
      <c r="D36" s="254" t="s">
        <v>127</v>
      </c>
      <c r="E36" s="255">
        <v>82</v>
      </c>
      <c r="F36" s="255" t="str">
        <f t="shared" si="1"/>
        <v>2</v>
      </c>
      <c r="G36" s="157">
        <f>'2A'!I35</f>
        <v>91.666666666666657</v>
      </c>
      <c r="H36" s="255" t="str">
        <f t="shared" si="2"/>
        <v>1</v>
      </c>
      <c r="I36" s="157">
        <f>'2A'!Q35</f>
        <v>86</v>
      </c>
      <c r="J36" s="255" t="str">
        <f t="shared" si="3"/>
        <v>1</v>
      </c>
      <c r="K36" s="157">
        <f>'2A'!S35</f>
        <v>85.714285714285708</v>
      </c>
      <c r="L36" s="255" t="str">
        <f t="shared" si="4"/>
        <v>1</v>
      </c>
      <c r="M36" s="157">
        <f>'2A'!U35</f>
        <v>87.499999999999986</v>
      </c>
      <c r="N36" s="255" t="str">
        <f t="shared" si="5"/>
        <v>1</v>
      </c>
      <c r="O36" s="255" t="s">
        <v>59</v>
      </c>
      <c r="P36" s="1">
        <f>RANK(E36,E22:E260)</f>
        <v>107</v>
      </c>
    </row>
    <row r="37" spans="1:16" ht="15" customHeight="1">
      <c r="A37" s="1">
        <v>16</v>
      </c>
      <c r="B37" s="254" t="s">
        <v>50</v>
      </c>
      <c r="C37" s="255">
        <v>16</v>
      </c>
      <c r="D37" s="254" t="s">
        <v>128</v>
      </c>
      <c r="E37" s="255">
        <v>95</v>
      </c>
      <c r="F37" s="255" t="str">
        <f t="shared" si="1"/>
        <v>1</v>
      </c>
      <c r="G37" s="157">
        <f>'2A'!I36</f>
        <v>98.333333333333329</v>
      </c>
      <c r="H37" s="255" t="str">
        <f t="shared" si="2"/>
        <v>1</v>
      </c>
      <c r="I37" s="157">
        <f>'2A'!Q36</f>
        <v>84</v>
      </c>
      <c r="J37" s="255" t="str">
        <f t="shared" si="3"/>
        <v>2</v>
      </c>
      <c r="K37" s="157">
        <f>'2A'!S36</f>
        <v>85</v>
      </c>
      <c r="L37" s="255" t="str">
        <f t="shared" si="4"/>
        <v>1</v>
      </c>
      <c r="M37" s="157">
        <f>'2A'!U36</f>
        <v>88.999999999999986</v>
      </c>
      <c r="N37" s="255" t="str">
        <f t="shared" si="5"/>
        <v>1</v>
      </c>
      <c r="O37" s="255" t="s">
        <v>59</v>
      </c>
      <c r="P37" s="1">
        <f>RANK(E37,E22:E260)</f>
        <v>27</v>
      </c>
    </row>
    <row r="38" spans="1:16" ht="15" customHeight="1">
      <c r="A38" s="1">
        <v>17</v>
      </c>
      <c r="B38" s="254" t="s">
        <v>50</v>
      </c>
      <c r="C38" s="255">
        <v>17</v>
      </c>
      <c r="D38" s="254" t="s">
        <v>129</v>
      </c>
      <c r="E38" s="255">
        <v>76</v>
      </c>
      <c r="F38" s="255" t="str">
        <f t="shared" si="1"/>
        <v>2</v>
      </c>
      <c r="G38" s="157">
        <f>'2A'!I37</f>
        <v>83.333333333333343</v>
      </c>
      <c r="H38" s="255" t="str">
        <f t="shared" si="2"/>
        <v>2</v>
      </c>
      <c r="I38" s="157">
        <f>'2A'!Q37</f>
        <v>64</v>
      </c>
      <c r="J38" s="255" t="str">
        <f t="shared" si="3"/>
        <v>3</v>
      </c>
      <c r="K38" s="157">
        <f>'2A'!S37</f>
        <v>70.714285714285722</v>
      </c>
      <c r="L38" s="255" t="str">
        <f t="shared" si="4"/>
        <v>2</v>
      </c>
      <c r="M38" s="157">
        <f>'2A'!U37</f>
        <v>74.5</v>
      </c>
      <c r="N38" s="255" t="str">
        <f t="shared" si="5"/>
        <v>2</v>
      </c>
      <c r="O38" s="255" t="s">
        <v>59</v>
      </c>
      <c r="P38" s="1">
        <f>RANK(E38,E22:E260)</f>
        <v>145</v>
      </c>
    </row>
    <row r="39" spans="1:16" ht="15" customHeight="1">
      <c r="A39" s="1">
        <v>18</v>
      </c>
      <c r="B39" s="254" t="s">
        <v>50</v>
      </c>
      <c r="C39" s="255">
        <v>18</v>
      </c>
      <c r="D39" s="254" t="s">
        <v>130</v>
      </c>
      <c r="E39" s="255">
        <v>66</v>
      </c>
      <c r="F39" s="255" t="str">
        <f t="shared" si="1"/>
        <v>3</v>
      </c>
      <c r="G39" s="157">
        <f>'2A'!I38</f>
        <v>58.333333333333336</v>
      </c>
      <c r="H39" s="255" t="str">
        <f t="shared" si="2"/>
        <v>3</v>
      </c>
      <c r="I39" s="157">
        <f>'2A'!Q38</f>
        <v>66</v>
      </c>
      <c r="J39" s="255" t="str">
        <f t="shared" si="3"/>
        <v>3</v>
      </c>
      <c r="K39" s="157">
        <f>'2A'!S38</f>
        <v>67.857142857142861</v>
      </c>
      <c r="L39" s="255" t="str">
        <f t="shared" si="4"/>
        <v>3</v>
      </c>
      <c r="M39" s="157">
        <f>'2A'!U38</f>
        <v>65</v>
      </c>
      <c r="N39" s="255" t="str">
        <f t="shared" si="5"/>
        <v>3</v>
      </c>
      <c r="O39" s="255" t="s">
        <v>60</v>
      </c>
      <c r="P39" s="1">
        <f>RANK(E39,E22:E260)</f>
        <v>174</v>
      </c>
    </row>
    <row r="40" spans="1:16" ht="15" customHeight="1">
      <c r="A40" s="1">
        <v>19</v>
      </c>
      <c r="B40" s="254" t="s">
        <v>50</v>
      </c>
      <c r="C40" s="255">
        <v>19</v>
      </c>
      <c r="D40" s="254" t="s">
        <v>131</v>
      </c>
      <c r="E40" s="255">
        <v>67</v>
      </c>
      <c r="F40" s="255" t="str">
        <f t="shared" si="1"/>
        <v>3</v>
      </c>
      <c r="G40" s="157">
        <f>'2A'!I39</f>
        <v>60</v>
      </c>
      <c r="H40" s="255" t="str">
        <f t="shared" si="2"/>
        <v>3</v>
      </c>
      <c r="I40" s="157">
        <f>'2A'!Q39</f>
        <v>76</v>
      </c>
      <c r="J40" s="255" t="str">
        <f t="shared" si="3"/>
        <v>2</v>
      </c>
      <c r="K40" s="157">
        <f>'2A'!S39</f>
        <v>75.714285714285708</v>
      </c>
      <c r="L40" s="255" t="str">
        <f t="shared" si="4"/>
        <v>2</v>
      </c>
      <c r="M40" s="157">
        <f>'2A'!U39</f>
        <v>71</v>
      </c>
      <c r="N40" s="255" t="str">
        <f t="shared" si="5"/>
        <v>2</v>
      </c>
      <c r="O40" s="255" t="s">
        <v>60</v>
      </c>
      <c r="P40" s="1">
        <f>RANK(E40,E22:E260)</f>
        <v>170</v>
      </c>
    </row>
    <row r="41" spans="1:16" ht="15" customHeight="1">
      <c r="A41" s="1">
        <v>20</v>
      </c>
      <c r="B41" s="254" t="s">
        <v>50</v>
      </c>
      <c r="C41" s="255">
        <v>20</v>
      </c>
      <c r="D41" s="254" t="s">
        <v>132</v>
      </c>
      <c r="E41" s="255">
        <v>97</v>
      </c>
      <c r="F41" s="255" t="str">
        <f t="shared" si="1"/>
        <v>1</v>
      </c>
      <c r="G41" s="157">
        <f>'2A'!I40</f>
        <v>98.333333333333329</v>
      </c>
      <c r="H41" s="255" t="str">
        <f t="shared" si="2"/>
        <v>1</v>
      </c>
      <c r="I41" s="157">
        <f>'2A'!Q40</f>
        <v>96</v>
      </c>
      <c r="J41" s="255" t="str">
        <f t="shared" si="3"/>
        <v>1</v>
      </c>
      <c r="K41" s="157">
        <f>'2A'!S40</f>
        <v>97.142857142857139</v>
      </c>
      <c r="L41" s="255" t="str">
        <f t="shared" si="4"/>
        <v>1</v>
      </c>
      <c r="M41" s="157">
        <f>'2A'!U40</f>
        <v>97.499999999999986</v>
      </c>
      <c r="N41" s="255" t="str">
        <f t="shared" si="5"/>
        <v>1</v>
      </c>
      <c r="O41" s="255" t="s">
        <v>59</v>
      </c>
      <c r="P41" s="1">
        <f>RANK(E41,E22:E260)</f>
        <v>11</v>
      </c>
    </row>
    <row r="42" spans="1:16" ht="15" customHeight="1">
      <c r="A42" s="1">
        <v>21</v>
      </c>
      <c r="B42" s="254" t="s">
        <v>50</v>
      </c>
      <c r="C42" s="255">
        <v>21</v>
      </c>
      <c r="D42" s="254" t="s">
        <v>133</v>
      </c>
      <c r="E42" s="255">
        <v>80</v>
      </c>
      <c r="F42" s="255" t="str">
        <f t="shared" si="1"/>
        <v>2</v>
      </c>
      <c r="G42" s="157">
        <f>'2A'!I41</f>
        <v>83.333333333333343</v>
      </c>
      <c r="H42" s="255" t="str">
        <f t="shared" si="2"/>
        <v>2</v>
      </c>
      <c r="I42" s="157">
        <f>'2A'!Q41</f>
        <v>70</v>
      </c>
      <c r="J42" s="255" t="str">
        <f t="shared" si="3"/>
        <v>2</v>
      </c>
      <c r="K42" s="157">
        <f>'2A'!S41</f>
        <v>71.428571428571431</v>
      </c>
      <c r="L42" s="255" t="str">
        <f t="shared" si="4"/>
        <v>2</v>
      </c>
      <c r="M42" s="157">
        <f>'2A'!U41</f>
        <v>75</v>
      </c>
      <c r="N42" s="255" t="str">
        <f t="shared" si="5"/>
        <v>2</v>
      </c>
      <c r="O42" s="255" t="s">
        <v>59</v>
      </c>
      <c r="P42" s="1">
        <f>RANK(E42,E22:E260)</f>
        <v>121</v>
      </c>
    </row>
    <row r="43" spans="1:16" ht="15" customHeight="1">
      <c r="A43" s="1">
        <v>22</v>
      </c>
      <c r="B43" s="254" t="s">
        <v>50</v>
      </c>
      <c r="C43" s="255">
        <v>22</v>
      </c>
      <c r="D43" s="254" t="s">
        <v>134</v>
      </c>
      <c r="E43" s="255">
        <v>80</v>
      </c>
      <c r="F43" s="255" t="str">
        <f t="shared" si="1"/>
        <v>2</v>
      </c>
      <c r="G43" s="157">
        <f>'2A'!I42</f>
        <v>83.333333333333343</v>
      </c>
      <c r="H43" s="255" t="str">
        <f t="shared" si="2"/>
        <v>2</v>
      </c>
      <c r="I43" s="157">
        <f>'2A'!Q42</f>
        <v>94</v>
      </c>
      <c r="J43" s="255" t="str">
        <f t="shared" si="3"/>
        <v>1</v>
      </c>
      <c r="K43" s="157">
        <f>'2A'!S42</f>
        <v>94.285714285714278</v>
      </c>
      <c r="L43" s="255" t="str">
        <f t="shared" si="4"/>
        <v>1</v>
      </c>
      <c r="M43" s="157">
        <f>'2A'!U42</f>
        <v>90.999999999999986</v>
      </c>
      <c r="N43" s="255" t="str">
        <f t="shared" si="5"/>
        <v>1</v>
      </c>
      <c r="O43" s="255" t="s">
        <v>59</v>
      </c>
      <c r="P43" s="1">
        <f>RANK(E43,E22:E260)</f>
        <v>121</v>
      </c>
    </row>
    <row r="44" spans="1:16" ht="15" customHeight="1">
      <c r="A44" s="1">
        <v>23</v>
      </c>
      <c r="B44" s="254" t="s">
        <v>50</v>
      </c>
      <c r="C44" s="255">
        <v>23</v>
      </c>
      <c r="D44" s="254" t="s">
        <v>135</v>
      </c>
      <c r="E44" s="255">
        <v>74</v>
      </c>
      <c r="F44" s="255" t="str">
        <f t="shared" si="1"/>
        <v>2</v>
      </c>
      <c r="G44" s="157">
        <f>'2A'!I43</f>
        <v>90</v>
      </c>
      <c r="H44" s="255" t="str">
        <f t="shared" si="2"/>
        <v>1</v>
      </c>
      <c r="I44" s="157">
        <f>'2A'!Q43</f>
        <v>72</v>
      </c>
      <c r="J44" s="255" t="str">
        <f t="shared" si="3"/>
        <v>2</v>
      </c>
      <c r="K44" s="157">
        <f>'2A'!S43</f>
        <v>73.571428571428584</v>
      </c>
      <c r="L44" s="255" t="str">
        <f t="shared" si="4"/>
        <v>2</v>
      </c>
      <c r="M44" s="157">
        <f>'2A'!U43</f>
        <v>78.5</v>
      </c>
      <c r="N44" s="255" t="str">
        <f t="shared" si="5"/>
        <v>2</v>
      </c>
      <c r="O44" s="255" t="s">
        <v>59</v>
      </c>
      <c r="P44" s="1">
        <f>RANK(E44,E22:E260)</f>
        <v>152</v>
      </c>
    </row>
    <row r="45" spans="1:16" ht="15" customHeight="1">
      <c r="A45" s="1">
        <v>24</v>
      </c>
      <c r="B45" s="254" t="s">
        <v>50</v>
      </c>
      <c r="C45" s="255">
        <v>24</v>
      </c>
      <c r="D45" s="254" t="s">
        <v>136</v>
      </c>
      <c r="E45" s="255">
        <v>66</v>
      </c>
      <c r="F45" s="255" t="str">
        <f t="shared" si="1"/>
        <v>3</v>
      </c>
      <c r="G45" s="157">
        <f>'2A'!I44</f>
        <v>46.666666666666664</v>
      </c>
      <c r="H45" s="255" t="str">
        <f t="shared" si="2"/>
        <v>4</v>
      </c>
      <c r="I45" s="157">
        <f>'2A'!Q44</f>
        <v>48</v>
      </c>
      <c r="J45" s="255" t="str">
        <f t="shared" si="3"/>
        <v>4</v>
      </c>
      <c r="K45" s="157">
        <f>'2A'!S44</f>
        <v>50</v>
      </c>
      <c r="L45" s="255" t="str">
        <f t="shared" si="4"/>
        <v>3</v>
      </c>
      <c r="M45" s="157">
        <f>'2A'!U44</f>
        <v>49</v>
      </c>
      <c r="N45" s="255" t="str">
        <f t="shared" si="5"/>
        <v>4</v>
      </c>
      <c r="O45" s="255" t="s">
        <v>60</v>
      </c>
      <c r="P45" s="1">
        <f>RANK(E45,E22:E260)</f>
        <v>174</v>
      </c>
    </row>
    <row r="46" spans="1:16" ht="15" customHeight="1">
      <c r="A46" s="1">
        <v>25</v>
      </c>
      <c r="B46" s="254" t="s">
        <v>50</v>
      </c>
      <c r="C46" s="255">
        <v>25</v>
      </c>
      <c r="D46" s="254" t="s">
        <v>137</v>
      </c>
      <c r="E46" s="255">
        <v>80</v>
      </c>
      <c r="F46" s="255" t="str">
        <f t="shared" si="1"/>
        <v>2</v>
      </c>
      <c r="G46" s="157">
        <f>'2A'!I45</f>
        <v>90</v>
      </c>
      <c r="H46" s="255" t="str">
        <f t="shared" si="2"/>
        <v>1</v>
      </c>
      <c r="I46" s="157">
        <f>'2A'!Q45</f>
        <v>86</v>
      </c>
      <c r="J46" s="255" t="str">
        <f t="shared" si="3"/>
        <v>1</v>
      </c>
      <c r="K46" s="157">
        <f>'2A'!S45</f>
        <v>90</v>
      </c>
      <c r="L46" s="255" t="str">
        <f t="shared" si="4"/>
        <v>1</v>
      </c>
      <c r="M46" s="157">
        <f>'2A'!U45</f>
        <v>90</v>
      </c>
      <c r="N46" s="255" t="str">
        <f t="shared" si="5"/>
        <v>1</v>
      </c>
      <c r="O46" s="255" t="s">
        <v>59</v>
      </c>
      <c r="P46" s="1">
        <f>RANK(E46,E22:E260)</f>
        <v>121</v>
      </c>
    </row>
    <row r="47" spans="1:16" ht="15" customHeight="1">
      <c r="A47" s="1">
        <v>26</v>
      </c>
      <c r="B47" s="254" t="s">
        <v>50</v>
      </c>
      <c r="C47" s="255">
        <v>26</v>
      </c>
      <c r="D47" s="254" t="s">
        <v>138</v>
      </c>
      <c r="E47" s="255">
        <v>94</v>
      </c>
      <c r="F47" s="255" t="str">
        <f t="shared" si="1"/>
        <v>1</v>
      </c>
      <c r="G47" s="157">
        <f>'2A'!I46</f>
        <v>85</v>
      </c>
      <c r="H47" s="255" t="str">
        <f t="shared" si="2"/>
        <v>1</v>
      </c>
      <c r="I47" s="157">
        <f>'2A'!Q46</f>
        <v>92</v>
      </c>
      <c r="J47" s="255" t="str">
        <f t="shared" si="3"/>
        <v>1</v>
      </c>
      <c r="K47" s="157">
        <f>'2A'!S46</f>
        <v>92.857142857142861</v>
      </c>
      <c r="L47" s="255" t="str">
        <f t="shared" si="4"/>
        <v>1</v>
      </c>
      <c r="M47" s="157">
        <f>'2A'!U46</f>
        <v>90.5</v>
      </c>
      <c r="N47" s="255" t="str">
        <f t="shared" si="5"/>
        <v>1</v>
      </c>
      <c r="O47" s="255" t="s">
        <v>59</v>
      </c>
      <c r="P47" s="1">
        <f>RANK(E47,E22:E260)</f>
        <v>33</v>
      </c>
    </row>
    <row r="48" spans="1:16" ht="15" customHeight="1">
      <c r="A48" s="1">
        <v>27</v>
      </c>
      <c r="B48" s="254" t="s">
        <v>50</v>
      </c>
      <c r="C48" s="255">
        <v>27</v>
      </c>
      <c r="D48" s="254" t="s">
        <v>139</v>
      </c>
      <c r="E48" s="255">
        <v>87</v>
      </c>
      <c r="F48" s="255" t="str">
        <f t="shared" si="1"/>
        <v>1</v>
      </c>
      <c r="G48" s="157">
        <f>'2A'!I47</f>
        <v>95</v>
      </c>
      <c r="H48" s="255" t="str">
        <f t="shared" si="2"/>
        <v>1</v>
      </c>
      <c r="I48" s="157">
        <f>'2A'!Q47</f>
        <v>92</v>
      </c>
      <c r="J48" s="255" t="str">
        <f t="shared" si="3"/>
        <v>1</v>
      </c>
      <c r="K48" s="157">
        <f>'2A'!S47</f>
        <v>90.714285714285708</v>
      </c>
      <c r="L48" s="255" t="str">
        <f t="shared" si="4"/>
        <v>1</v>
      </c>
      <c r="M48" s="157">
        <f>'2A'!U47</f>
        <v>92</v>
      </c>
      <c r="N48" s="255" t="str">
        <f t="shared" si="5"/>
        <v>1</v>
      </c>
      <c r="O48" s="255" t="s">
        <v>59</v>
      </c>
      <c r="P48" s="1">
        <f>RANK(E48,E22:E260)</f>
        <v>83</v>
      </c>
    </row>
    <row r="49" spans="1:16" ht="15" customHeight="1">
      <c r="A49" s="1">
        <v>28</v>
      </c>
      <c r="B49" s="254" t="s">
        <v>50</v>
      </c>
      <c r="C49" s="255">
        <v>28</v>
      </c>
      <c r="D49" s="254" t="s">
        <v>140</v>
      </c>
      <c r="E49" s="255">
        <v>54</v>
      </c>
      <c r="F49" s="255" t="str">
        <f t="shared" si="1"/>
        <v>3</v>
      </c>
      <c r="G49" s="157">
        <f>'2A'!I48</f>
        <v>55.000000000000007</v>
      </c>
      <c r="H49" s="255" t="str">
        <f t="shared" si="2"/>
        <v>3</v>
      </c>
      <c r="I49" s="157">
        <f>'2A'!Q48</f>
        <v>84</v>
      </c>
      <c r="J49" s="255" t="str">
        <f t="shared" si="3"/>
        <v>2</v>
      </c>
      <c r="K49" s="157">
        <f>'2A'!S48</f>
        <v>82.857142857142861</v>
      </c>
      <c r="L49" s="255" t="str">
        <f t="shared" si="4"/>
        <v>2</v>
      </c>
      <c r="M49" s="157">
        <f>'2A'!U48</f>
        <v>74.5</v>
      </c>
      <c r="N49" s="255" t="str">
        <f t="shared" si="5"/>
        <v>2</v>
      </c>
      <c r="O49" s="255" t="s">
        <v>60</v>
      </c>
      <c r="P49" s="1">
        <f>RANK(E49,E22:E260)</f>
        <v>206</v>
      </c>
    </row>
    <row r="50" spans="1:16" ht="15" customHeight="1">
      <c r="A50" s="1">
        <v>29</v>
      </c>
      <c r="B50" s="254" t="s">
        <v>50</v>
      </c>
      <c r="C50" s="255">
        <v>29</v>
      </c>
      <c r="D50" s="254" t="s">
        <v>141</v>
      </c>
      <c r="E50" s="255">
        <v>94</v>
      </c>
      <c r="F50" s="255" t="str">
        <f t="shared" si="1"/>
        <v>1</v>
      </c>
      <c r="G50" s="157">
        <f>'2A'!I49</f>
        <v>91.666666666666657</v>
      </c>
      <c r="H50" s="255" t="str">
        <f t="shared" si="2"/>
        <v>1</v>
      </c>
      <c r="I50" s="157">
        <f>'2A'!Q49</f>
        <v>94</v>
      </c>
      <c r="J50" s="255" t="str">
        <f t="shared" si="3"/>
        <v>1</v>
      </c>
      <c r="K50" s="157">
        <f>'2A'!S49</f>
        <v>94.285714285714278</v>
      </c>
      <c r="L50" s="255" t="str">
        <f t="shared" si="4"/>
        <v>1</v>
      </c>
      <c r="M50" s="157">
        <f>'2A'!U49</f>
        <v>93.499999999999986</v>
      </c>
      <c r="N50" s="255" t="str">
        <f t="shared" si="5"/>
        <v>1</v>
      </c>
      <c r="O50" s="255" t="s">
        <v>59</v>
      </c>
      <c r="P50" s="1">
        <f>RANK(E50,E22:E260)</f>
        <v>33</v>
      </c>
    </row>
    <row r="51" spans="1:16" ht="15" customHeight="1">
      <c r="A51" s="1">
        <v>30</v>
      </c>
      <c r="B51" s="254" t="s">
        <v>50</v>
      </c>
      <c r="C51" s="255">
        <v>30</v>
      </c>
      <c r="D51" s="254" t="s">
        <v>142</v>
      </c>
      <c r="E51" s="255">
        <v>52</v>
      </c>
      <c r="F51" s="255" t="str">
        <f t="shared" si="1"/>
        <v>3</v>
      </c>
      <c r="G51" s="157">
        <f>'2A'!I50</f>
        <v>41.666666666666671</v>
      </c>
      <c r="H51" s="255" t="str">
        <f t="shared" si="2"/>
        <v>4</v>
      </c>
      <c r="I51" s="157"/>
      <c r="J51" s="255" t="b">
        <f t="shared" si="3"/>
        <v>0</v>
      </c>
      <c r="K51" s="157"/>
      <c r="L51" s="255" t="b">
        <f t="shared" si="4"/>
        <v>0</v>
      </c>
      <c r="M51" s="157">
        <f>'2A'!U50</f>
        <v>41.666666666666671</v>
      </c>
      <c r="N51" s="255" t="str">
        <f t="shared" si="5"/>
        <v>4</v>
      </c>
      <c r="O51" s="255" t="s">
        <v>60</v>
      </c>
      <c r="P51" s="1">
        <f>RANK(E51,E22:E260)</f>
        <v>212</v>
      </c>
    </row>
    <row r="52" spans="1:16" ht="15" customHeight="1">
      <c r="A52" s="1">
        <v>31</v>
      </c>
      <c r="B52" s="254" t="s">
        <v>50</v>
      </c>
      <c r="C52" s="255">
        <v>31</v>
      </c>
      <c r="D52" s="254" t="s">
        <v>143</v>
      </c>
      <c r="E52" s="255">
        <v>96</v>
      </c>
      <c r="F52" s="255" t="str">
        <f t="shared" si="1"/>
        <v>1</v>
      </c>
      <c r="G52" s="157">
        <f>'2A'!I51</f>
        <v>100</v>
      </c>
      <c r="H52" s="255" t="str">
        <f t="shared" si="2"/>
        <v>1</v>
      </c>
      <c r="I52" s="157">
        <f>'2A'!Q51</f>
        <v>100</v>
      </c>
      <c r="J52" s="255" t="str">
        <f t="shared" si="3"/>
        <v>1</v>
      </c>
      <c r="K52" s="157">
        <f>'2A'!S51</f>
        <v>99.285714285714292</v>
      </c>
      <c r="L52" s="255" t="str">
        <f t="shared" si="4"/>
        <v>1</v>
      </c>
      <c r="M52" s="157">
        <f>'2A'!U51</f>
        <v>99.5</v>
      </c>
      <c r="N52" s="255" t="str">
        <f t="shared" si="5"/>
        <v>1</v>
      </c>
      <c r="O52" s="255" t="s">
        <v>59</v>
      </c>
      <c r="P52" s="1">
        <f>RANK(E52,E22:E260)</f>
        <v>18</v>
      </c>
    </row>
    <row r="53" spans="1:16" ht="15" customHeight="1">
      <c r="A53" s="1">
        <v>32</v>
      </c>
      <c r="B53" s="254" t="s">
        <v>51</v>
      </c>
      <c r="C53" s="255">
        <v>1</v>
      </c>
      <c r="D53" s="254" t="s">
        <v>144</v>
      </c>
      <c r="E53" s="255">
        <v>66</v>
      </c>
      <c r="F53" s="255" t="str">
        <f t="shared" si="1"/>
        <v>3</v>
      </c>
      <c r="G53" s="157">
        <f>'2B'!I21</f>
        <v>80</v>
      </c>
      <c r="H53" s="255" t="str">
        <f t="shared" si="2"/>
        <v>2</v>
      </c>
      <c r="I53" s="157">
        <f>'2B'!Q21</f>
        <v>66</v>
      </c>
      <c r="J53" s="255" t="str">
        <f t="shared" si="3"/>
        <v>3</v>
      </c>
      <c r="K53" s="157">
        <f>'2B'!S21</f>
        <v>65.714285714285708</v>
      </c>
      <c r="L53" s="255" t="str">
        <f t="shared" si="4"/>
        <v>3</v>
      </c>
      <c r="M53" s="157">
        <f>'2B'!U21</f>
        <v>70</v>
      </c>
      <c r="N53" s="255" t="str">
        <f t="shared" si="5"/>
        <v>2</v>
      </c>
      <c r="O53" s="255" t="s">
        <v>60</v>
      </c>
      <c r="P53" s="1">
        <f>RANK(E53,E22:E260)</f>
        <v>174</v>
      </c>
    </row>
    <row r="54" spans="1:16" ht="15" customHeight="1">
      <c r="A54" s="1">
        <v>33</v>
      </c>
      <c r="B54" s="254" t="s">
        <v>51</v>
      </c>
      <c r="C54" s="255">
        <v>2</v>
      </c>
      <c r="D54" s="254" t="s">
        <v>145</v>
      </c>
      <c r="E54" s="255">
        <v>81</v>
      </c>
      <c r="F54" s="255" t="str">
        <f t="shared" si="1"/>
        <v>2</v>
      </c>
      <c r="G54" s="157">
        <f>'2B'!I22</f>
        <v>90</v>
      </c>
      <c r="H54" s="255" t="str">
        <f t="shared" si="2"/>
        <v>1</v>
      </c>
      <c r="I54" s="157">
        <f>'2B'!Q22</f>
        <v>80</v>
      </c>
      <c r="J54" s="255" t="str">
        <f t="shared" si="3"/>
        <v>2</v>
      </c>
      <c r="K54" s="157">
        <f>'2B'!S22</f>
        <v>83.571428571428569</v>
      </c>
      <c r="L54" s="255" t="str">
        <f t="shared" si="4"/>
        <v>2</v>
      </c>
      <c r="M54" s="157">
        <f>'2B'!U22</f>
        <v>85.5</v>
      </c>
      <c r="N54" s="255" t="str">
        <f t="shared" si="5"/>
        <v>1</v>
      </c>
      <c r="O54" s="255" t="s">
        <v>59</v>
      </c>
      <c r="P54" s="1">
        <f>RANK(E54,E22:E260)</f>
        <v>115</v>
      </c>
    </row>
    <row r="55" spans="1:16" ht="15" customHeight="1">
      <c r="A55" s="1">
        <v>34</v>
      </c>
      <c r="B55" s="254" t="s">
        <v>51</v>
      </c>
      <c r="C55" s="255">
        <v>3</v>
      </c>
      <c r="D55" s="254" t="s">
        <v>146</v>
      </c>
      <c r="E55" s="255">
        <v>89</v>
      </c>
      <c r="F55" s="255" t="str">
        <f t="shared" si="1"/>
        <v>1</v>
      </c>
      <c r="G55" s="157">
        <f>'2B'!I23</f>
        <v>96.666666666666671</v>
      </c>
      <c r="H55" s="255" t="str">
        <f t="shared" si="2"/>
        <v>1</v>
      </c>
      <c r="I55" s="157">
        <f>'2B'!Q23</f>
        <v>92</v>
      </c>
      <c r="J55" s="255" t="str">
        <f t="shared" si="3"/>
        <v>1</v>
      </c>
      <c r="K55" s="157">
        <f>'2B'!S23</f>
        <v>94.285714285714278</v>
      </c>
      <c r="L55" s="255" t="str">
        <f t="shared" si="4"/>
        <v>1</v>
      </c>
      <c r="M55" s="157">
        <f>'2B'!U23</f>
        <v>94.999999999999986</v>
      </c>
      <c r="N55" s="255" t="str">
        <f t="shared" si="5"/>
        <v>1</v>
      </c>
      <c r="O55" s="255" t="s">
        <v>59</v>
      </c>
      <c r="P55" s="1">
        <f>RANK(E55,E22:E260)</f>
        <v>65</v>
      </c>
    </row>
    <row r="56" spans="1:16" ht="15" customHeight="1">
      <c r="A56" s="1">
        <v>35</v>
      </c>
      <c r="B56" s="254" t="s">
        <v>51</v>
      </c>
      <c r="C56" s="255">
        <v>4</v>
      </c>
      <c r="D56" s="254" t="s">
        <v>147</v>
      </c>
      <c r="E56" s="255">
        <v>92</v>
      </c>
      <c r="F56" s="255" t="str">
        <f t="shared" si="1"/>
        <v>1</v>
      </c>
      <c r="G56" s="157">
        <f>'2B'!I24</f>
        <v>98.333333333333329</v>
      </c>
      <c r="H56" s="255" t="str">
        <f t="shared" si="2"/>
        <v>1</v>
      </c>
      <c r="I56" s="157">
        <f>'2B'!Q24</f>
        <v>100</v>
      </c>
      <c r="J56" s="255" t="str">
        <f t="shared" si="3"/>
        <v>1</v>
      </c>
      <c r="K56" s="157">
        <f>'2B'!S24</f>
        <v>100</v>
      </c>
      <c r="L56" s="255" t="str">
        <f t="shared" si="4"/>
        <v>1</v>
      </c>
      <c r="M56" s="157">
        <f>'2B'!U24</f>
        <v>99.5</v>
      </c>
      <c r="N56" s="255" t="str">
        <f t="shared" si="5"/>
        <v>1</v>
      </c>
      <c r="O56" s="255" t="s">
        <v>59</v>
      </c>
      <c r="P56" s="1">
        <f>RANK(E56,E22:E260)</f>
        <v>44</v>
      </c>
    </row>
    <row r="57" spans="1:16" ht="15" customHeight="1">
      <c r="A57" s="1">
        <v>36</v>
      </c>
      <c r="B57" s="254" t="s">
        <v>51</v>
      </c>
      <c r="C57" s="255">
        <v>5</v>
      </c>
      <c r="D57" s="254" t="s">
        <v>148</v>
      </c>
      <c r="E57" s="255">
        <v>84</v>
      </c>
      <c r="F57" s="255" t="str">
        <f t="shared" si="1"/>
        <v>2</v>
      </c>
      <c r="G57" s="157">
        <f>'2B'!I25</f>
        <v>98.333333333333329</v>
      </c>
      <c r="H57" s="255" t="str">
        <f t="shared" si="2"/>
        <v>1</v>
      </c>
      <c r="I57" s="157">
        <f>'2B'!Q25</f>
        <v>80</v>
      </c>
      <c r="J57" s="255" t="str">
        <f t="shared" si="3"/>
        <v>2</v>
      </c>
      <c r="K57" s="157">
        <f>'2B'!S25</f>
        <v>82.142857142857139</v>
      </c>
      <c r="L57" s="255" t="str">
        <f t="shared" si="4"/>
        <v>2</v>
      </c>
      <c r="M57" s="157">
        <f>'2B'!U25</f>
        <v>86.999999999999986</v>
      </c>
      <c r="N57" s="255" t="str">
        <f t="shared" si="5"/>
        <v>1</v>
      </c>
      <c r="O57" s="255" t="s">
        <v>59</v>
      </c>
      <c r="P57" s="1">
        <f>RANK(E57,E22:E260)</f>
        <v>98</v>
      </c>
    </row>
    <row r="58" spans="1:16" ht="15" customHeight="1">
      <c r="A58" s="1">
        <v>37</v>
      </c>
      <c r="B58" s="254" t="s">
        <v>51</v>
      </c>
      <c r="C58" s="255">
        <v>6</v>
      </c>
      <c r="D58" s="254" t="s">
        <v>149</v>
      </c>
      <c r="E58" s="255">
        <v>20</v>
      </c>
      <c r="F58" s="255" t="str">
        <f t="shared" si="1"/>
        <v>4</v>
      </c>
      <c r="G58" s="157">
        <f>'2B'!I26</f>
        <v>20</v>
      </c>
      <c r="H58" s="255" t="str">
        <f t="shared" si="2"/>
        <v>4</v>
      </c>
      <c r="I58" s="157">
        <f>'2B'!Q26</f>
        <v>18</v>
      </c>
      <c r="J58" s="255" t="str">
        <f t="shared" si="3"/>
        <v>4</v>
      </c>
      <c r="K58" s="157">
        <f>'2B'!S26</f>
        <v>17.857142857142858</v>
      </c>
      <c r="L58" s="255" t="str">
        <f t="shared" si="4"/>
        <v>4</v>
      </c>
      <c r="M58" s="157">
        <f>'2B'!U26</f>
        <v>18.5</v>
      </c>
      <c r="N58" s="255" t="str">
        <f t="shared" si="5"/>
        <v>4</v>
      </c>
      <c r="O58" s="255" t="s">
        <v>60</v>
      </c>
      <c r="P58" s="1">
        <f>RANK(E58,E22:E260)</f>
        <v>233</v>
      </c>
    </row>
    <row r="59" spans="1:16" ht="15" customHeight="1">
      <c r="A59" s="1">
        <v>38</v>
      </c>
      <c r="B59" s="254" t="s">
        <v>51</v>
      </c>
      <c r="C59" s="255">
        <v>7</v>
      </c>
      <c r="D59" s="254" t="s">
        <v>150</v>
      </c>
      <c r="E59" s="255">
        <v>92</v>
      </c>
      <c r="F59" s="255" t="str">
        <f t="shared" si="1"/>
        <v>1</v>
      </c>
      <c r="G59" s="157">
        <f>'2B'!I27</f>
        <v>100</v>
      </c>
      <c r="H59" s="255" t="str">
        <f t="shared" si="2"/>
        <v>1</v>
      </c>
      <c r="I59" s="157">
        <f>'2B'!Q27</f>
        <v>98</v>
      </c>
      <c r="J59" s="255" t="str">
        <f t="shared" si="3"/>
        <v>1</v>
      </c>
      <c r="K59" s="157">
        <f>'2B'!S27</f>
        <v>98.571428571428584</v>
      </c>
      <c r="L59" s="255" t="str">
        <f t="shared" si="4"/>
        <v>1</v>
      </c>
      <c r="M59" s="157">
        <f>'2B'!U27</f>
        <v>99</v>
      </c>
      <c r="N59" s="255" t="str">
        <f t="shared" si="5"/>
        <v>1</v>
      </c>
      <c r="O59" s="255" t="s">
        <v>59</v>
      </c>
      <c r="P59" s="1">
        <f>RANK(E59,E22:E260)</f>
        <v>44</v>
      </c>
    </row>
    <row r="60" spans="1:16" ht="15.75" customHeight="1">
      <c r="A60" s="1">
        <v>39</v>
      </c>
      <c r="B60" s="254" t="s">
        <v>51</v>
      </c>
      <c r="C60" s="255">
        <v>8</v>
      </c>
      <c r="D60" s="254" t="s">
        <v>151</v>
      </c>
      <c r="E60" s="255">
        <v>96</v>
      </c>
      <c r="F60" s="255" t="str">
        <f t="shared" si="1"/>
        <v>1</v>
      </c>
      <c r="G60" s="157">
        <f>'2B'!I28</f>
        <v>100</v>
      </c>
      <c r="H60" s="255" t="str">
        <f t="shared" si="2"/>
        <v>1</v>
      </c>
      <c r="I60" s="157">
        <f>'2B'!Q28</f>
        <v>98</v>
      </c>
      <c r="J60" s="255" t="str">
        <f t="shared" si="3"/>
        <v>1</v>
      </c>
      <c r="K60" s="157">
        <f>'2B'!S28</f>
        <v>97.142857142857139</v>
      </c>
      <c r="L60" s="255" t="str">
        <f t="shared" si="4"/>
        <v>1</v>
      </c>
      <c r="M60" s="157">
        <f>'2B'!U28</f>
        <v>97.999999999999986</v>
      </c>
      <c r="N60" s="255" t="str">
        <f t="shared" si="5"/>
        <v>1</v>
      </c>
      <c r="O60" s="255" t="s">
        <v>59</v>
      </c>
      <c r="P60" s="1">
        <f>RANK(E60,E22:E260)</f>
        <v>18</v>
      </c>
    </row>
    <row r="61" spans="1:16" ht="15.75" customHeight="1">
      <c r="A61" s="1">
        <v>40</v>
      </c>
      <c r="B61" s="254" t="s">
        <v>51</v>
      </c>
      <c r="C61" s="255">
        <v>9</v>
      </c>
      <c r="D61" s="254" t="s">
        <v>152</v>
      </c>
      <c r="E61" s="255">
        <v>80</v>
      </c>
      <c r="F61" s="255" t="str">
        <f t="shared" si="1"/>
        <v>2</v>
      </c>
      <c r="G61" s="157">
        <f>'2B'!I29</f>
        <v>90</v>
      </c>
      <c r="H61" s="255" t="str">
        <f t="shared" si="2"/>
        <v>1</v>
      </c>
      <c r="I61" s="157">
        <f>'2B'!Q29</f>
        <v>94</v>
      </c>
      <c r="J61" s="255" t="str">
        <f t="shared" si="3"/>
        <v>1</v>
      </c>
      <c r="K61" s="157">
        <f>'2B'!S29</f>
        <v>95</v>
      </c>
      <c r="L61" s="255" t="str">
        <f t="shared" si="4"/>
        <v>1</v>
      </c>
      <c r="M61" s="157">
        <f>'2B'!U29</f>
        <v>93.5</v>
      </c>
      <c r="N61" s="255" t="str">
        <f t="shared" si="5"/>
        <v>1</v>
      </c>
      <c r="O61" s="255" t="s">
        <v>59</v>
      </c>
      <c r="P61" s="1">
        <f>RANK(E61,E22:E260)</f>
        <v>121</v>
      </c>
    </row>
    <row r="62" spans="1:16" ht="15" customHeight="1">
      <c r="A62" s="1">
        <v>41</v>
      </c>
      <c r="B62" s="254" t="s">
        <v>51</v>
      </c>
      <c r="C62" s="255">
        <v>10</v>
      </c>
      <c r="D62" s="254" t="s">
        <v>153</v>
      </c>
      <c r="E62" s="255">
        <v>95</v>
      </c>
      <c r="F62" s="255" t="str">
        <f t="shared" si="1"/>
        <v>1</v>
      </c>
      <c r="G62" s="157">
        <f>'2B'!I30</f>
        <v>100</v>
      </c>
      <c r="H62" s="255" t="str">
        <f t="shared" si="2"/>
        <v>1</v>
      </c>
      <c r="I62" s="157">
        <f>'2B'!Q30</f>
        <v>90</v>
      </c>
      <c r="J62" s="255" t="str">
        <f t="shared" si="3"/>
        <v>1</v>
      </c>
      <c r="K62" s="157">
        <f>'2B'!S30</f>
        <v>92.857142857142861</v>
      </c>
      <c r="L62" s="255" t="str">
        <f t="shared" si="4"/>
        <v>1</v>
      </c>
      <c r="M62" s="157">
        <f>'2B'!U30</f>
        <v>95</v>
      </c>
      <c r="N62" s="255" t="str">
        <f t="shared" si="5"/>
        <v>1</v>
      </c>
      <c r="O62" s="255" t="s">
        <v>59</v>
      </c>
      <c r="P62" s="1">
        <f>RANK(E62,E22:E260)</f>
        <v>27</v>
      </c>
    </row>
    <row r="63" spans="1:16" ht="15" customHeight="1">
      <c r="A63" s="1">
        <v>42</v>
      </c>
      <c r="B63" s="254" t="s">
        <v>51</v>
      </c>
      <c r="C63" s="255">
        <v>11</v>
      </c>
      <c r="D63" s="254" t="s">
        <v>154</v>
      </c>
      <c r="E63" s="255">
        <v>86</v>
      </c>
      <c r="F63" s="255" t="str">
        <f t="shared" si="1"/>
        <v>1</v>
      </c>
      <c r="G63" s="157">
        <f>'2B'!I31</f>
        <v>95</v>
      </c>
      <c r="H63" s="255" t="str">
        <f t="shared" si="2"/>
        <v>1</v>
      </c>
      <c r="I63" s="157">
        <f>'2B'!Q31</f>
        <v>98</v>
      </c>
      <c r="J63" s="255" t="str">
        <f t="shared" si="3"/>
        <v>1</v>
      </c>
      <c r="K63" s="157">
        <f>'2B'!S31</f>
        <v>97.857142857142847</v>
      </c>
      <c r="L63" s="255" t="str">
        <f t="shared" si="4"/>
        <v>1</v>
      </c>
      <c r="M63" s="157">
        <f>'2B'!U31</f>
        <v>96.999999999999986</v>
      </c>
      <c r="N63" s="255" t="str">
        <f t="shared" si="5"/>
        <v>1</v>
      </c>
      <c r="O63" s="255" t="s">
        <v>59</v>
      </c>
      <c r="P63" s="1">
        <f>RANK(E63,E22:E260)</f>
        <v>91</v>
      </c>
    </row>
    <row r="64" spans="1:16" ht="15" customHeight="1">
      <c r="A64" s="1">
        <v>43</v>
      </c>
      <c r="B64" s="254" t="s">
        <v>51</v>
      </c>
      <c r="C64" s="255">
        <v>12</v>
      </c>
      <c r="D64" s="254" t="s">
        <v>155</v>
      </c>
      <c r="E64" s="255">
        <v>91</v>
      </c>
      <c r="F64" s="255" t="str">
        <f t="shared" si="1"/>
        <v>1</v>
      </c>
      <c r="G64" s="157">
        <f>'2B'!I32</f>
        <v>93.333333333333329</v>
      </c>
      <c r="H64" s="255" t="str">
        <f t="shared" si="2"/>
        <v>1</v>
      </c>
      <c r="I64" s="157">
        <f>'2B'!Q32</f>
        <v>98</v>
      </c>
      <c r="J64" s="255" t="str">
        <f t="shared" si="3"/>
        <v>1</v>
      </c>
      <c r="K64" s="157">
        <f>'2B'!S32</f>
        <v>97.857142857142847</v>
      </c>
      <c r="L64" s="255" t="str">
        <f t="shared" si="4"/>
        <v>1</v>
      </c>
      <c r="M64" s="157">
        <f>'2B'!U32</f>
        <v>96.499999999999986</v>
      </c>
      <c r="N64" s="255" t="str">
        <f t="shared" si="5"/>
        <v>1</v>
      </c>
      <c r="O64" s="255" t="s">
        <v>59</v>
      </c>
      <c r="P64" s="1">
        <f>RANK(E64,E22:E260)</f>
        <v>53</v>
      </c>
    </row>
    <row r="65" spans="1:16" ht="15" customHeight="1">
      <c r="A65" s="1">
        <v>44</v>
      </c>
      <c r="B65" s="254" t="s">
        <v>51</v>
      </c>
      <c r="C65" s="255">
        <v>13</v>
      </c>
      <c r="D65" s="254" t="s">
        <v>156</v>
      </c>
      <c r="E65" s="255">
        <v>34</v>
      </c>
      <c r="F65" s="255" t="str">
        <f t="shared" si="1"/>
        <v>4</v>
      </c>
      <c r="G65" s="157">
        <f>'2B'!I33</f>
        <v>23.333333333333332</v>
      </c>
      <c r="H65" s="255" t="str">
        <f t="shared" si="2"/>
        <v>4</v>
      </c>
      <c r="I65" s="157">
        <f>'2B'!Q33</f>
        <v>42</v>
      </c>
      <c r="J65" s="255" t="str">
        <f t="shared" si="3"/>
        <v>4</v>
      </c>
      <c r="K65" s="157">
        <f>'2B'!S33</f>
        <v>42.857142857142854</v>
      </c>
      <c r="L65" s="255" t="str">
        <f t="shared" si="4"/>
        <v>4</v>
      </c>
      <c r="M65" s="157">
        <f>'2B'!U33</f>
        <v>36.999999999999993</v>
      </c>
      <c r="N65" s="255" t="str">
        <f t="shared" si="5"/>
        <v>4</v>
      </c>
      <c r="O65" s="255" t="s">
        <v>60</v>
      </c>
      <c r="P65" s="1">
        <f>RANK(E65,E22:E260)</f>
        <v>229</v>
      </c>
    </row>
    <row r="66" spans="1:16" ht="15" customHeight="1">
      <c r="A66" s="1">
        <v>45</v>
      </c>
      <c r="B66" s="254" t="s">
        <v>51</v>
      </c>
      <c r="C66" s="255">
        <v>14</v>
      </c>
      <c r="D66" s="254" t="s">
        <v>157</v>
      </c>
      <c r="E66" s="255">
        <v>96</v>
      </c>
      <c r="F66" s="255" t="str">
        <f t="shared" si="1"/>
        <v>1</v>
      </c>
      <c r="G66" s="157">
        <f>'2B'!I34</f>
        <v>91.666666666666657</v>
      </c>
      <c r="H66" s="255" t="str">
        <f t="shared" si="2"/>
        <v>1</v>
      </c>
      <c r="I66" s="157">
        <f>'2B'!Q34</f>
        <v>98</v>
      </c>
      <c r="J66" s="255" t="str">
        <f t="shared" si="3"/>
        <v>1</v>
      </c>
      <c r="K66" s="157">
        <f>'2B'!S34</f>
        <v>95.714285714285722</v>
      </c>
      <c r="L66" s="255" t="str">
        <f t="shared" si="4"/>
        <v>1</v>
      </c>
      <c r="M66" s="157">
        <f>'2B'!U34</f>
        <v>94.5</v>
      </c>
      <c r="N66" s="255" t="str">
        <f t="shared" si="5"/>
        <v>1</v>
      </c>
      <c r="O66" s="255" t="s">
        <v>59</v>
      </c>
      <c r="P66" s="1">
        <f>RANK(E66,E22:E260)</f>
        <v>18</v>
      </c>
    </row>
    <row r="67" spans="1:16" ht="15" customHeight="1">
      <c r="A67" s="1">
        <v>46</v>
      </c>
      <c r="B67" s="254" t="s">
        <v>51</v>
      </c>
      <c r="C67" s="255">
        <v>15</v>
      </c>
      <c r="D67" s="254" t="s">
        <v>158</v>
      </c>
      <c r="E67" s="255">
        <v>89</v>
      </c>
      <c r="F67" s="255" t="str">
        <f t="shared" si="1"/>
        <v>1</v>
      </c>
      <c r="G67" s="157">
        <f>'2B'!I35</f>
        <v>91.666666666666657</v>
      </c>
      <c r="H67" s="255" t="str">
        <f t="shared" si="2"/>
        <v>1</v>
      </c>
      <c r="I67" s="157">
        <f>'2B'!Q35</f>
        <v>98</v>
      </c>
      <c r="J67" s="255" t="str">
        <f t="shared" si="3"/>
        <v>1</v>
      </c>
      <c r="K67" s="157">
        <f>'2B'!S35</f>
        <v>95.714285714285722</v>
      </c>
      <c r="L67" s="255" t="str">
        <f t="shared" si="4"/>
        <v>1</v>
      </c>
      <c r="M67" s="157">
        <f>'2B'!U35</f>
        <v>94.5</v>
      </c>
      <c r="N67" s="255" t="str">
        <f t="shared" si="5"/>
        <v>1</v>
      </c>
      <c r="O67" s="255" t="s">
        <v>59</v>
      </c>
      <c r="P67" s="1">
        <f>RANK(E67,E22:E260)</f>
        <v>65</v>
      </c>
    </row>
    <row r="68" spans="1:16" ht="15" customHeight="1">
      <c r="A68" s="1">
        <v>47</v>
      </c>
      <c r="B68" s="254" t="s">
        <v>51</v>
      </c>
      <c r="C68" s="255">
        <v>16</v>
      </c>
      <c r="D68" s="254" t="s">
        <v>159</v>
      </c>
      <c r="E68" s="255">
        <v>92</v>
      </c>
      <c r="F68" s="255" t="str">
        <f t="shared" si="1"/>
        <v>1</v>
      </c>
      <c r="G68" s="157">
        <f>'2B'!I36</f>
        <v>93.333333333333329</v>
      </c>
      <c r="H68" s="255" t="str">
        <f t="shared" si="2"/>
        <v>1</v>
      </c>
      <c r="I68" s="157">
        <f>'2B'!Q36</f>
        <v>94</v>
      </c>
      <c r="J68" s="255" t="str">
        <f t="shared" si="3"/>
        <v>1</v>
      </c>
      <c r="K68" s="157">
        <f>'2B'!S36</f>
        <v>95.714285714285722</v>
      </c>
      <c r="L68" s="255" t="str">
        <f t="shared" si="4"/>
        <v>1</v>
      </c>
      <c r="M68" s="157">
        <f>'2B'!U36</f>
        <v>95</v>
      </c>
      <c r="N68" s="255" t="str">
        <f t="shared" si="5"/>
        <v>1</v>
      </c>
      <c r="O68" s="255" t="s">
        <v>59</v>
      </c>
      <c r="P68" s="1">
        <f>RANK(E68,E22:E260)</f>
        <v>44</v>
      </c>
    </row>
    <row r="69" spans="1:16" ht="15" customHeight="1">
      <c r="A69" s="1">
        <v>48</v>
      </c>
      <c r="B69" s="254" t="s">
        <v>51</v>
      </c>
      <c r="C69" s="255">
        <v>17</v>
      </c>
      <c r="D69" s="254" t="s">
        <v>160</v>
      </c>
      <c r="E69" s="255">
        <v>91</v>
      </c>
      <c r="F69" s="255" t="str">
        <f t="shared" si="1"/>
        <v>1</v>
      </c>
      <c r="G69" s="157">
        <f>'2B'!I37</f>
        <v>98.333333333333329</v>
      </c>
      <c r="H69" s="255" t="str">
        <f t="shared" si="2"/>
        <v>1</v>
      </c>
      <c r="I69" s="157">
        <f>'2B'!Q37</f>
        <v>86</v>
      </c>
      <c r="J69" s="255" t="str">
        <f t="shared" si="3"/>
        <v>1</v>
      </c>
      <c r="K69" s="157">
        <f>'2B'!S37</f>
        <v>88.571428571428569</v>
      </c>
      <c r="L69" s="255" t="str">
        <f t="shared" si="4"/>
        <v>1</v>
      </c>
      <c r="M69" s="157">
        <f>'2B'!U37</f>
        <v>91.499999999999986</v>
      </c>
      <c r="N69" s="255" t="str">
        <f t="shared" si="5"/>
        <v>1</v>
      </c>
      <c r="O69" s="255" t="s">
        <v>59</v>
      </c>
      <c r="P69" s="1">
        <f>RANK(E69,E22:E260)</f>
        <v>53</v>
      </c>
    </row>
    <row r="70" spans="1:16" ht="15" customHeight="1">
      <c r="A70" s="1">
        <v>49</v>
      </c>
      <c r="B70" s="254" t="s">
        <v>51</v>
      </c>
      <c r="C70" s="255">
        <v>18</v>
      </c>
      <c r="D70" s="254" t="s">
        <v>161</v>
      </c>
      <c r="E70" s="255">
        <v>85</v>
      </c>
      <c r="F70" s="255" t="str">
        <f t="shared" si="1"/>
        <v>1</v>
      </c>
      <c r="G70" s="157">
        <f>'2B'!I38</f>
        <v>86.666666666666671</v>
      </c>
      <c r="H70" s="255" t="str">
        <f t="shared" si="2"/>
        <v>1</v>
      </c>
      <c r="I70" s="157">
        <f>'2B'!Q38</f>
        <v>70</v>
      </c>
      <c r="J70" s="255" t="str">
        <f t="shared" si="3"/>
        <v>2</v>
      </c>
      <c r="K70" s="157">
        <f>'2B'!S38</f>
        <v>75</v>
      </c>
      <c r="L70" s="255" t="str">
        <f t="shared" si="4"/>
        <v>2</v>
      </c>
      <c r="M70" s="157">
        <f>'2B'!U38</f>
        <v>78.5</v>
      </c>
      <c r="N70" s="255" t="str">
        <f t="shared" si="5"/>
        <v>2</v>
      </c>
      <c r="O70" s="255" t="s">
        <v>59</v>
      </c>
      <c r="P70" s="1">
        <f>RANK(E70,E22:E260)</f>
        <v>96</v>
      </c>
    </row>
    <row r="71" spans="1:16" ht="15" customHeight="1">
      <c r="A71" s="1">
        <v>50</v>
      </c>
      <c r="B71" s="254" t="s">
        <v>51</v>
      </c>
      <c r="C71" s="255">
        <v>19</v>
      </c>
      <c r="D71" s="254" t="s">
        <v>162</v>
      </c>
      <c r="E71" s="255">
        <v>84</v>
      </c>
      <c r="F71" s="255" t="str">
        <f t="shared" si="1"/>
        <v>2</v>
      </c>
      <c r="G71" s="157">
        <f>'2B'!I39</f>
        <v>95</v>
      </c>
      <c r="H71" s="255" t="str">
        <f t="shared" si="2"/>
        <v>1</v>
      </c>
      <c r="I71" s="157">
        <f>'2B'!Q39</f>
        <v>90</v>
      </c>
      <c r="J71" s="255" t="str">
        <f t="shared" si="3"/>
        <v>1</v>
      </c>
      <c r="K71" s="157">
        <f>'2B'!S39</f>
        <v>88.571428571428569</v>
      </c>
      <c r="L71" s="255" t="str">
        <f t="shared" si="4"/>
        <v>1</v>
      </c>
      <c r="M71" s="157">
        <f>'2B'!U39</f>
        <v>90.5</v>
      </c>
      <c r="N71" s="255" t="str">
        <f t="shared" si="5"/>
        <v>1</v>
      </c>
      <c r="O71" s="255" t="s">
        <v>59</v>
      </c>
      <c r="P71" s="1">
        <f>RANK(E71,E22:E260)</f>
        <v>98</v>
      </c>
    </row>
    <row r="72" spans="1:16" ht="15" customHeight="1">
      <c r="A72" s="1">
        <v>51</v>
      </c>
      <c r="B72" s="254" t="s">
        <v>51</v>
      </c>
      <c r="C72" s="255">
        <v>20</v>
      </c>
      <c r="D72" s="254" t="s">
        <v>163</v>
      </c>
      <c r="E72" s="255">
        <v>88</v>
      </c>
      <c r="F72" s="255" t="str">
        <f t="shared" si="1"/>
        <v>1</v>
      </c>
      <c r="G72" s="157">
        <f>'2B'!I40</f>
        <v>88.333333333333329</v>
      </c>
      <c r="H72" s="255" t="str">
        <f t="shared" si="2"/>
        <v>1</v>
      </c>
      <c r="I72" s="157">
        <f>'2B'!Q40</f>
        <v>86</v>
      </c>
      <c r="J72" s="255" t="str">
        <f t="shared" si="3"/>
        <v>1</v>
      </c>
      <c r="K72" s="157">
        <f>'2B'!S40</f>
        <v>88.571428571428569</v>
      </c>
      <c r="L72" s="255" t="str">
        <f t="shared" si="4"/>
        <v>1</v>
      </c>
      <c r="M72" s="157">
        <f>'2B'!U40</f>
        <v>88.499999999999986</v>
      </c>
      <c r="N72" s="255" t="str">
        <f t="shared" si="5"/>
        <v>1</v>
      </c>
      <c r="O72" s="255" t="s">
        <v>59</v>
      </c>
      <c r="P72" s="1">
        <f>RANK(E72,E22:E260)</f>
        <v>77</v>
      </c>
    </row>
    <row r="73" spans="1:16" ht="15" customHeight="1">
      <c r="A73" s="1">
        <v>52</v>
      </c>
      <c r="B73" s="254" t="s">
        <v>51</v>
      </c>
      <c r="C73" s="255">
        <v>21</v>
      </c>
      <c r="D73" s="254" t="s">
        <v>164</v>
      </c>
      <c r="E73" s="255">
        <v>83</v>
      </c>
      <c r="F73" s="255" t="str">
        <f t="shared" si="1"/>
        <v>2</v>
      </c>
      <c r="G73" s="157">
        <f>'2B'!I41</f>
        <v>80</v>
      </c>
      <c r="H73" s="255" t="str">
        <f t="shared" si="2"/>
        <v>2</v>
      </c>
      <c r="I73" s="157">
        <f>'2B'!Q41</f>
        <v>94</v>
      </c>
      <c r="J73" s="255" t="str">
        <f t="shared" si="3"/>
        <v>1</v>
      </c>
      <c r="K73" s="157">
        <f>'2B'!S41</f>
        <v>91.428571428571431</v>
      </c>
      <c r="L73" s="255" t="str">
        <f t="shared" si="4"/>
        <v>1</v>
      </c>
      <c r="M73" s="157">
        <f>'2B'!U41</f>
        <v>88</v>
      </c>
      <c r="N73" s="255" t="str">
        <f t="shared" si="5"/>
        <v>1</v>
      </c>
      <c r="O73" s="255" t="s">
        <v>59</v>
      </c>
      <c r="P73" s="1">
        <f>RANK(E73,E22:E260)</f>
        <v>102</v>
      </c>
    </row>
    <row r="74" spans="1:16" ht="15" customHeight="1">
      <c r="A74" s="1">
        <v>53</v>
      </c>
      <c r="B74" s="254" t="s">
        <v>51</v>
      </c>
      <c r="C74" s="255">
        <v>22</v>
      </c>
      <c r="D74" s="254" t="s">
        <v>165</v>
      </c>
      <c r="E74" s="255">
        <v>82</v>
      </c>
      <c r="F74" s="255" t="str">
        <f t="shared" si="1"/>
        <v>2</v>
      </c>
      <c r="G74" s="157">
        <f>'2B'!I42</f>
        <v>90</v>
      </c>
      <c r="H74" s="255" t="str">
        <f t="shared" si="2"/>
        <v>1</v>
      </c>
      <c r="I74" s="157">
        <f>'2B'!Q42</f>
        <v>86</v>
      </c>
      <c r="J74" s="255" t="str">
        <f t="shared" si="3"/>
        <v>1</v>
      </c>
      <c r="K74" s="157">
        <f>'2B'!S42</f>
        <v>82.857142857142861</v>
      </c>
      <c r="L74" s="255" t="str">
        <f t="shared" si="4"/>
        <v>2</v>
      </c>
      <c r="M74" s="157">
        <f>'2B'!U42</f>
        <v>85</v>
      </c>
      <c r="N74" s="255" t="str">
        <f t="shared" si="5"/>
        <v>1</v>
      </c>
      <c r="O74" s="255" t="s">
        <v>59</v>
      </c>
      <c r="P74" s="1">
        <f>RANK(E74,E22:E260)</f>
        <v>107</v>
      </c>
    </row>
    <row r="75" spans="1:16" ht="15" customHeight="1">
      <c r="A75" s="1">
        <v>54</v>
      </c>
      <c r="B75" s="254" t="s">
        <v>51</v>
      </c>
      <c r="C75" s="255">
        <v>23</v>
      </c>
      <c r="D75" s="254" t="s">
        <v>166</v>
      </c>
      <c r="E75" s="255">
        <v>100</v>
      </c>
      <c r="F75" s="255" t="str">
        <f t="shared" si="1"/>
        <v>1</v>
      </c>
      <c r="G75" s="157">
        <f>'2B'!I43</f>
        <v>100</v>
      </c>
      <c r="H75" s="255" t="str">
        <f t="shared" si="2"/>
        <v>1</v>
      </c>
      <c r="I75" s="157">
        <f>'2B'!Q43</f>
        <v>96</v>
      </c>
      <c r="J75" s="255" t="str">
        <f t="shared" si="3"/>
        <v>1</v>
      </c>
      <c r="K75" s="157">
        <f>'2B'!S43</f>
        <v>97.142857142857139</v>
      </c>
      <c r="L75" s="255" t="str">
        <f t="shared" si="4"/>
        <v>1</v>
      </c>
      <c r="M75" s="157">
        <f>'2B'!U43</f>
        <v>97.999999999999986</v>
      </c>
      <c r="N75" s="255" t="str">
        <f t="shared" si="5"/>
        <v>1</v>
      </c>
      <c r="O75" s="255" t="s">
        <v>59</v>
      </c>
      <c r="P75" s="1">
        <f>RANK(E75,E22:E260)</f>
        <v>1</v>
      </c>
    </row>
    <row r="76" spans="1:16" ht="15" customHeight="1">
      <c r="A76" s="1">
        <v>55</v>
      </c>
      <c r="B76" s="254" t="s">
        <v>51</v>
      </c>
      <c r="C76" s="255">
        <v>24</v>
      </c>
      <c r="D76" s="254" t="s">
        <v>167</v>
      </c>
      <c r="E76" s="255">
        <v>83</v>
      </c>
      <c r="F76" s="255" t="str">
        <f t="shared" si="1"/>
        <v>2</v>
      </c>
      <c r="G76" s="157">
        <f>'2B'!I44</f>
        <v>98.333333333333329</v>
      </c>
      <c r="H76" s="255" t="str">
        <f t="shared" si="2"/>
        <v>1</v>
      </c>
      <c r="I76" s="157">
        <f>'2B'!Q44</f>
        <v>90</v>
      </c>
      <c r="J76" s="255" t="str">
        <f t="shared" si="3"/>
        <v>1</v>
      </c>
      <c r="K76" s="157">
        <f>'2B'!S44</f>
        <v>87.857142857142861</v>
      </c>
      <c r="L76" s="255" t="str">
        <f t="shared" si="4"/>
        <v>1</v>
      </c>
      <c r="M76" s="157">
        <f>'2B'!U44</f>
        <v>91</v>
      </c>
      <c r="N76" s="255" t="str">
        <f t="shared" si="5"/>
        <v>1</v>
      </c>
      <c r="O76" s="255" t="s">
        <v>59</v>
      </c>
      <c r="P76" s="1">
        <f>RANK(E76,E22:E260)</f>
        <v>102</v>
      </c>
    </row>
    <row r="77" spans="1:16" ht="15" customHeight="1">
      <c r="A77" s="1">
        <v>56</v>
      </c>
      <c r="B77" s="254" t="s">
        <v>51</v>
      </c>
      <c r="C77" s="255">
        <v>25</v>
      </c>
      <c r="D77" s="254" t="s">
        <v>168</v>
      </c>
      <c r="E77" s="255">
        <v>74</v>
      </c>
      <c r="F77" s="255" t="str">
        <f t="shared" si="1"/>
        <v>2</v>
      </c>
      <c r="G77" s="157">
        <f>'2B'!I45</f>
        <v>96.666666666666671</v>
      </c>
      <c r="H77" s="255" t="str">
        <f t="shared" si="2"/>
        <v>1</v>
      </c>
      <c r="I77" s="157">
        <f>'2B'!Q45</f>
        <v>74</v>
      </c>
      <c r="J77" s="255" t="str">
        <f t="shared" si="3"/>
        <v>2</v>
      </c>
      <c r="K77" s="157">
        <f>'2B'!S45</f>
        <v>78.571428571428569</v>
      </c>
      <c r="L77" s="255" t="str">
        <f t="shared" si="4"/>
        <v>2</v>
      </c>
      <c r="M77" s="157">
        <f>'2B'!U45</f>
        <v>84</v>
      </c>
      <c r="N77" s="255" t="str">
        <f t="shared" si="5"/>
        <v>2</v>
      </c>
      <c r="O77" s="255" t="s">
        <v>59</v>
      </c>
      <c r="P77" s="1">
        <f>RANK(E77,E22:E260)</f>
        <v>152</v>
      </c>
    </row>
    <row r="78" spans="1:16" ht="15" customHeight="1">
      <c r="A78" s="1">
        <v>57</v>
      </c>
      <c r="B78" s="254" t="s">
        <v>51</v>
      </c>
      <c r="C78" s="255">
        <v>26</v>
      </c>
      <c r="D78" s="254" t="s">
        <v>169</v>
      </c>
      <c r="E78" s="255">
        <v>45</v>
      </c>
      <c r="F78" s="255" t="str">
        <f t="shared" si="1"/>
        <v>4</v>
      </c>
      <c r="G78" s="157">
        <f>'2B'!I46</f>
        <v>48.333333333333336</v>
      </c>
      <c r="H78" s="255" t="str">
        <f t="shared" si="2"/>
        <v>4</v>
      </c>
      <c r="I78" s="157">
        <f>'2B'!Q46</f>
        <v>52</v>
      </c>
      <c r="J78" s="255" t="str">
        <f t="shared" si="3"/>
        <v>3</v>
      </c>
      <c r="K78" s="157">
        <f>'2B'!S46</f>
        <v>53.571428571428569</v>
      </c>
      <c r="L78" s="255" t="str">
        <f t="shared" si="4"/>
        <v>3</v>
      </c>
      <c r="M78" s="157">
        <f>'2B'!U46</f>
        <v>51.999999999999993</v>
      </c>
      <c r="N78" s="255" t="str">
        <f t="shared" si="5"/>
        <v>3</v>
      </c>
      <c r="O78" s="255" t="s">
        <v>60</v>
      </c>
      <c r="P78" s="1">
        <f>RANK(E78,E22:E260)</f>
        <v>222</v>
      </c>
    </row>
    <row r="79" spans="1:16" ht="15" customHeight="1">
      <c r="A79" s="1">
        <v>58</v>
      </c>
      <c r="B79" s="254" t="s">
        <v>51</v>
      </c>
      <c r="C79" s="255">
        <v>27</v>
      </c>
      <c r="D79" s="254" t="s">
        <v>170</v>
      </c>
      <c r="E79" s="255">
        <v>50</v>
      </c>
      <c r="F79" s="255" t="str">
        <f t="shared" si="1"/>
        <v>3</v>
      </c>
      <c r="G79" s="157">
        <f>'2B'!I47</f>
        <v>45</v>
      </c>
      <c r="H79" s="255" t="str">
        <f t="shared" si="2"/>
        <v>4</v>
      </c>
      <c r="I79" s="157">
        <f>'2B'!Q47</f>
        <v>30</v>
      </c>
      <c r="J79" s="255" t="str">
        <f t="shared" si="3"/>
        <v>4</v>
      </c>
      <c r="K79" s="157">
        <f>'2B'!S47</f>
        <v>36.428571428571423</v>
      </c>
      <c r="L79" s="255" t="str">
        <f t="shared" si="4"/>
        <v>4</v>
      </c>
      <c r="M79" s="157">
        <f>'2B'!U47</f>
        <v>39</v>
      </c>
      <c r="N79" s="255" t="str">
        <f t="shared" si="5"/>
        <v>4</v>
      </c>
      <c r="O79" s="255" t="s">
        <v>60</v>
      </c>
      <c r="P79" s="1">
        <f>RANK(E79,E22:E260)</f>
        <v>214</v>
      </c>
    </row>
    <row r="80" spans="1:16" ht="15" customHeight="1">
      <c r="A80" s="1">
        <v>59</v>
      </c>
      <c r="B80" s="254" t="s">
        <v>51</v>
      </c>
      <c r="C80" s="255">
        <v>28</v>
      </c>
      <c r="D80" s="254" t="s">
        <v>171</v>
      </c>
      <c r="E80" s="255">
        <v>90</v>
      </c>
      <c r="F80" s="255" t="str">
        <f t="shared" si="1"/>
        <v>1</v>
      </c>
      <c r="G80" s="157">
        <f>'2B'!I48</f>
        <v>96.666666666666671</v>
      </c>
      <c r="H80" s="255" t="str">
        <f>IF(G80&gt;84.99,"1",IF(G80&gt;69.99,"2",IF(G80&gt;49.99,"3",IF(G80&gt;0,"4"))))</f>
        <v>1</v>
      </c>
      <c r="I80" s="157">
        <f>'2B'!Q48</f>
        <v>84</v>
      </c>
      <c r="J80" s="255" t="str">
        <f>IF(I80&gt;84.99,"1",IF(I80&gt;69.99,"2",IF(I80&gt;49.99,"3",IF(I80&gt;0,"4"))))</f>
        <v>2</v>
      </c>
      <c r="K80" s="157">
        <f>'2B'!S48</f>
        <v>87.857142857142861</v>
      </c>
      <c r="L80" s="255" t="str">
        <f>IF(K80&gt;84.99,"1",IF(K80&gt;69.99,"2",IF(K80&gt;49.99,"3",IF(K80&gt;0,"4"))))</f>
        <v>1</v>
      </c>
      <c r="M80" s="157">
        <f>'2B'!U48</f>
        <v>90.5</v>
      </c>
      <c r="N80" s="255" t="str">
        <f>IF(M80&gt;84.99,"1",IF(M80&gt;69.99,"2",IF(M80&gt;49.99,"3",IF(M80&gt;0,"4"))))</f>
        <v>1</v>
      </c>
      <c r="O80" s="255" t="s">
        <v>59</v>
      </c>
      <c r="P80" s="1">
        <f>RANK(E80,E22:E260)</f>
        <v>60</v>
      </c>
    </row>
    <row r="81" spans="1:16" ht="15" customHeight="1">
      <c r="A81" s="1">
        <v>60</v>
      </c>
      <c r="B81" s="254" t="s">
        <v>51</v>
      </c>
      <c r="C81" s="255">
        <v>29</v>
      </c>
      <c r="D81" s="254" t="s">
        <v>172</v>
      </c>
      <c r="E81" s="255">
        <v>91</v>
      </c>
      <c r="F81" s="255" t="str">
        <f t="shared" si="1"/>
        <v>1</v>
      </c>
      <c r="G81" s="157">
        <f>'2B'!I49</f>
        <v>100</v>
      </c>
      <c r="H81" s="255" t="str">
        <f t="shared" ref="H81:H110" si="6">IF(G81&gt;84.99,"1",IF(G81&gt;69.99,"2",IF(G81&gt;49.99,"3",IF(G81&gt;0,"4"))))</f>
        <v>1</v>
      </c>
      <c r="I81" s="157">
        <f>'2B'!Q49</f>
        <v>92</v>
      </c>
      <c r="J81" s="255" t="str">
        <f t="shared" ref="J81:J110" si="7">IF(I81&gt;84.99,"1",IF(I81&gt;69.99,"2",IF(I81&gt;49.99,"3",IF(I81&gt;0,"4"))))</f>
        <v>1</v>
      </c>
      <c r="K81" s="157">
        <f>'2B'!S49</f>
        <v>93.571428571428569</v>
      </c>
      <c r="L81" s="255" t="str">
        <f t="shared" ref="L81:L110" si="8">IF(K81&gt;84.99,"1",IF(K81&gt;69.99,"2",IF(K81&gt;49.99,"3",IF(K81&gt;0,"4"))))</f>
        <v>1</v>
      </c>
      <c r="M81" s="157">
        <f>'2B'!U49</f>
        <v>95.5</v>
      </c>
      <c r="N81" s="255" t="str">
        <f t="shared" ref="N81:N110" si="9">IF(M81&gt;84.99,"1",IF(M81&gt;69.99,"2",IF(M81&gt;49.99,"3",IF(M81&gt;0,"4"))))</f>
        <v>1</v>
      </c>
      <c r="O81" s="255" t="s">
        <v>59</v>
      </c>
      <c r="P81" s="1">
        <f>RANK(E81,E22:E260)</f>
        <v>53</v>
      </c>
    </row>
    <row r="82" spans="1:16" ht="15" customHeight="1">
      <c r="A82" s="1">
        <v>61</v>
      </c>
      <c r="B82" s="254" t="s">
        <v>51</v>
      </c>
      <c r="C82" s="255">
        <v>30</v>
      </c>
      <c r="D82" s="254" t="s">
        <v>173</v>
      </c>
      <c r="E82" s="255">
        <v>95</v>
      </c>
      <c r="F82" s="255" t="str">
        <f t="shared" si="1"/>
        <v>1</v>
      </c>
      <c r="G82" s="157">
        <f>'2B'!I50</f>
        <v>95</v>
      </c>
      <c r="H82" s="255" t="str">
        <f t="shared" si="6"/>
        <v>1</v>
      </c>
      <c r="I82" s="157">
        <f>'2B'!Q50</f>
        <v>86</v>
      </c>
      <c r="J82" s="255" t="str">
        <f t="shared" si="7"/>
        <v>1</v>
      </c>
      <c r="K82" s="157">
        <f>'2B'!S50</f>
        <v>88.571428571428569</v>
      </c>
      <c r="L82" s="255" t="str">
        <f t="shared" si="8"/>
        <v>1</v>
      </c>
      <c r="M82" s="157">
        <f>'2B'!U50</f>
        <v>90.5</v>
      </c>
      <c r="N82" s="255" t="str">
        <f t="shared" si="9"/>
        <v>1</v>
      </c>
      <c r="O82" s="255" t="s">
        <v>59</v>
      </c>
      <c r="P82" s="1">
        <f>RANK(E82,E22:E260)</f>
        <v>27</v>
      </c>
    </row>
    <row r="83" spans="1:16" ht="15" customHeight="1">
      <c r="A83" s="1">
        <v>62</v>
      </c>
      <c r="B83" s="254" t="s">
        <v>52</v>
      </c>
      <c r="C83" s="255">
        <v>1</v>
      </c>
      <c r="D83" s="254" t="s">
        <v>174</v>
      </c>
      <c r="E83" s="255">
        <v>57</v>
      </c>
      <c r="F83" s="255" t="str">
        <f t="shared" si="1"/>
        <v>3</v>
      </c>
      <c r="G83" s="157">
        <f>'2C'!I21</f>
        <v>85</v>
      </c>
      <c r="H83" s="255" t="str">
        <f t="shared" si="6"/>
        <v>1</v>
      </c>
      <c r="I83" s="157">
        <f>'2C'!Q21</f>
        <v>68</v>
      </c>
      <c r="J83" s="255" t="str">
        <f t="shared" si="7"/>
        <v>3</v>
      </c>
      <c r="K83" s="157">
        <f>'2C'!S21</f>
        <v>71.428571428571431</v>
      </c>
      <c r="L83" s="255" t="str">
        <f t="shared" si="8"/>
        <v>2</v>
      </c>
      <c r="M83" s="157">
        <f>'2C'!U21</f>
        <v>75.5</v>
      </c>
      <c r="N83" s="255" t="str">
        <f t="shared" si="9"/>
        <v>2</v>
      </c>
      <c r="O83" s="255" t="s">
        <v>60</v>
      </c>
      <c r="P83" s="1">
        <f>RANK(E83,E22:E260)</f>
        <v>197</v>
      </c>
    </row>
    <row r="84" spans="1:16" ht="15" customHeight="1">
      <c r="A84" s="1">
        <v>63</v>
      </c>
      <c r="B84" s="254" t="s">
        <v>52</v>
      </c>
      <c r="C84" s="255">
        <v>2</v>
      </c>
      <c r="D84" s="254" t="s">
        <v>175</v>
      </c>
      <c r="E84" s="255">
        <v>94</v>
      </c>
      <c r="F84" s="255" t="str">
        <f t="shared" si="1"/>
        <v>1</v>
      </c>
      <c r="G84" s="157">
        <f>'2C'!I22</f>
        <v>100</v>
      </c>
      <c r="H84" s="255" t="str">
        <f t="shared" si="6"/>
        <v>1</v>
      </c>
      <c r="I84" s="157">
        <f>'2C'!Q22</f>
        <v>90</v>
      </c>
      <c r="J84" s="255" t="str">
        <f t="shared" si="7"/>
        <v>1</v>
      </c>
      <c r="K84" s="157">
        <f>'2C'!S22</f>
        <v>91.428571428571431</v>
      </c>
      <c r="L84" s="255" t="str">
        <f t="shared" si="8"/>
        <v>1</v>
      </c>
      <c r="M84" s="157">
        <f>'2C'!U22</f>
        <v>94</v>
      </c>
      <c r="N84" s="255" t="str">
        <f t="shared" si="9"/>
        <v>1</v>
      </c>
      <c r="O84" s="255" t="s">
        <v>59</v>
      </c>
      <c r="P84" s="1">
        <f>RANK(E84,E22:E260)</f>
        <v>33</v>
      </c>
    </row>
    <row r="85" spans="1:16" ht="15" customHeight="1">
      <c r="A85" s="1">
        <v>64</v>
      </c>
      <c r="B85" s="254" t="s">
        <v>52</v>
      </c>
      <c r="C85" s="255">
        <v>3</v>
      </c>
      <c r="D85" s="254" t="s">
        <v>176</v>
      </c>
      <c r="E85" s="255">
        <v>79</v>
      </c>
      <c r="F85" s="255" t="str">
        <f t="shared" si="1"/>
        <v>2</v>
      </c>
      <c r="G85" s="157">
        <f>'2C'!I23</f>
        <v>85</v>
      </c>
      <c r="H85" s="255" t="str">
        <f t="shared" si="6"/>
        <v>1</v>
      </c>
      <c r="I85" s="157">
        <f>'2C'!Q23</f>
        <v>92</v>
      </c>
      <c r="J85" s="255" t="str">
        <f t="shared" si="7"/>
        <v>1</v>
      </c>
      <c r="K85" s="157">
        <f>'2C'!S23</f>
        <v>90.714285714285708</v>
      </c>
      <c r="L85" s="255" t="str">
        <f t="shared" si="8"/>
        <v>1</v>
      </c>
      <c r="M85" s="157">
        <f>'2C'!U23</f>
        <v>89</v>
      </c>
      <c r="N85" s="255" t="str">
        <f t="shared" si="9"/>
        <v>1</v>
      </c>
      <c r="O85" s="255" t="s">
        <v>59</v>
      </c>
      <c r="P85" s="1">
        <f>RANK(E85,E22:E260)</f>
        <v>128</v>
      </c>
    </row>
    <row r="86" spans="1:16" ht="15" customHeight="1">
      <c r="A86" s="1">
        <v>65</v>
      </c>
      <c r="B86" s="254" t="s">
        <v>52</v>
      </c>
      <c r="C86" s="255">
        <v>4</v>
      </c>
      <c r="D86" s="254" t="s">
        <v>177</v>
      </c>
      <c r="E86" s="255">
        <v>79</v>
      </c>
      <c r="F86" s="255" t="str">
        <f t="shared" si="1"/>
        <v>2</v>
      </c>
      <c r="G86" s="157">
        <f>'2C'!I24</f>
        <v>95</v>
      </c>
      <c r="H86" s="255" t="str">
        <f t="shared" si="6"/>
        <v>1</v>
      </c>
      <c r="I86" s="157">
        <f>'2C'!Q24</f>
        <v>90</v>
      </c>
      <c r="J86" s="255" t="str">
        <f t="shared" si="7"/>
        <v>1</v>
      </c>
      <c r="K86" s="157">
        <f>'2C'!S24</f>
        <v>92.142857142857139</v>
      </c>
      <c r="L86" s="255" t="str">
        <f t="shared" si="8"/>
        <v>1</v>
      </c>
      <c r="M86" s="157">
        <f>'2C'!U24</f>
        <v>93</v>
      </c>
      <c r="N86" s="255" t="str">
        <f t="shared" si="9"/>
        <v>1</v>
      </c>
      <c r="O86" s="255" t="s">
        <v>59</v>
      </c>
      <c r="P86" s="1">
        <f>RANK(E86,E22:E260)</f>
        <v>128</v>
      </c>
    </row>
    <row r="87" spans="1:16" ht="15" customHeight="1">
      <c r="A87" s="1">
        <v>66</v>
      </c>
      <c r="B87" s="254" t="s">
        <v>52</v>
      </c>
      <c r="C87" s="255">
        <v>5</v>
      </c>
      <c r="D87" s="254" t="s">
        <v>178</v>
      </c>
      <c r="E87" s="255">
        <v>89</v>
      </c>
      <c r="F87" s="255" t="str">
        <f t="shared" ref="F87:F150" si="10">IF(E87&gt;84.99,"1",IF(E87&gt;69.99,"2",IF(E87&gt;49.99,"3",IF(E87&gt;0,"4"))))</f>
        <v>1</v>
      </c>
      <c r="G87" s="157">
        <f>'2C'!I25</f>
        <v>98.333333333333329</v>
      </c>
      <c r="H87" s="255" t="str">
        <f t="shared" si="6"/>
        <v>1</v>
      </c>
      <c r="I87" s="157">
        <f>'2C'!Q25</f>
        <v>92</v>
      </c>
      <c r="J87" s="255" t="str">
        <f t="shared" si="7"/>
        <v>1</v>
      </c>
      <c r="K87" s="157">
        <f>'2C'!S25</f>
        <v>92.857142857142861</v>
      </c>
      <c r="L87" s="255" t="str">
        <f t="shared" si="8"/>
        <v>1</v>
      </c>
      <c r="M87" s="157">
        <f>'2C'!U25</f>
        <v>94.5</v>
      </c>
      <c r="N87" s="255" t="str">
        <f t="shared" si="9"/>
        <v>1</v>
      </c>
      <c r="O87" s="255" t="s">
        <v>59</v>
      </c>
      <c r="P87" s="1">
        <f>RANK(E87,E22:E260)</f>
        <v>65</v>
      </c>
    </row>
    <row r="88" spans="1:16" ht="15" customHeight="1">
      <c r="A88" s="1">
        <v>67</v>
      </c>
      <c r="B88" s="254" t="s">
        <v>52</v>
      </c>
      <c r="C88" s="255">
        <v>6</v>
      </c>
      <c r="D88" s="254" t="s">
        <v>179</v>
      </c>
      <c r="E88" s="255">
        <v>81</v>
      </c>
      <c r="F88" s="255" t="str">
        <f t="shared" si="10"/>
        <v>2</v>
      </c>
      <c r="G88" s="157">
        <f>'2C'!I26</f>
        <v>96.666666666666671</v>
      </c>
      <c r="H88" s="255" t="str">
        <f t="shared" si="6"/>
        <v>1</v>
      </c>
      <c r="I88" s="157">
        <f>'2C'!Q26</f>
        <v>88</v>
      </c>
      <c r="J88" s="255" t="str">
        <f t="shared" si="7"/>
        <v>1</v>
      </c>
      <c r="K88" s="157">
        <f>'2C'!S26</f>
        <v>90.714285714285708</v>
      </c>
      <c r="L88" s="255" t="str">
        <f t="shared" si="8"/>
        <v>1</v>
      </c>
      <c r="M88" s="157">
        <f>'2C'!U26</f>
        <v>92.5</v>
      </c>
      <c r="N88" s="255" t="str">
        <f t="shared" si="9"/>
        <v>1</v>
      </c>
      <c r="O88" s="255" t="s">
        <v>59</v>
      </c>
      <c r="P88" s="1">
        <f>RANK(E88,E22:E260)</f>
        <v>115</v>
      </c>
    </row>
    <row r="89" spans="1:16" ht="15" customHeight="1">
      <c r="A89" s="1">
        <v>68</v>
      </c>
      <c r="B89" s="254" t="s">
        <v>52</v>
      </c>
      <c r="C89" s="255">
        <v>7</v>
      </c>
      <c r="D89" s="254" t="s">
        <v>180</v>
      </c>
      <c r="E89" s="255">
        <v>95</v>
      </c>
      <c r="F89" s="255" t="str">
        <f t="shared" si="10"/>
        <v>1</v>
      </c>
      <c r="G89" s="157">
        <f>'2C'!I27</f>
        <v>96.666666666666671</v>
      </c>
      <c r="H89" s="255" t="str">
        <f t="shared" si="6"/>
        <v>1</v>
      </c>
      <c r="I89" s="157">
        <f>'2C'!Q27</f>
        <v>96</v>
      </c>
      <c r="J89" s="255" t="str">
        <f t="shared" si="7"/>
        <v>1</v>
      </c>
      <c r="K89" s="157">
        <f>'2C'!S27</f>
        <v>96.428571428571431</v>
      </c>
      <c r="L89" s="255" t="str">
        <f t="shared" si="8"/>
        <v>1</v>
      </c>
      <c r="M89" s="157">
        <f>'2C'!U27</f>
        <v>96.5</v>
      </c>
      <c r="N89" s="255" t="str">
        <f t="shared" si="9"/>
        <v>1</v>
      </c>
      <c r="O89" s="255" t="s">
        <v>59</v>
      </c>
      <c r="P89" s="1">
        <f>RANK(E89,E22:E260)</f>
        <v>27</v>
      </c>
    </row>
    <row r="90" spans="1:16" ht="15" customHeight="1">
      <c r="A90" s="1">
        <v>69</v>
      </c>
      <c r="B90" s="254" t="s">
        <v>52</v>
      </c>
      <c r="C90" s="255">
        <v>8</v>
      </c>
      <c r="D90" s="254" t="s">
        <v>181</v>
      </c>
      <c r="E90" s="255">
        <v>94</v>
      </c>
      <c r="F90" s="255" t="str">
        <f t="shared" si="10"/>
        <v>1</v>
      </c>
      <c r="G90" s="157">
        <f>'2C'!I28</f>
        <v>93.333333333333329</v>
      </c>
      <c r="H90" s="255" t="str">
        <f t="shared" si="6"/>
        <v>1</v>
      </c>
      <c r="I90" s="157">
        <f>'2C'!Q28</f>
        <v>96</v>
      </c>
      <c r="J90" s="255" t="str">
        <f t="shared" si="7"/>
        <v>1</v>
      </c>
      <c r="K90" s="157">
        <f>'2C'!S28</f>
        <v>96.428571428571431</v>
      </c>
      <c r="L90" s="255" t="str">
        <f t="shared" si="8"/>
        <v>1</v>
      </c>
      <c r="M90" s="157">
        <f>'2C'!U28</f>
        <v>95.5</v>
      </c>
      <c r="N90" s="255" t="str">
        <f t="shared" si="9"/>
        <v>1</v>
      </c>
      <c r="O90" s="255" t="s">
        <v>59</v>
      </c>
      <c r="P90" s="1">
        <f>RANK(E90,E22:E260)</f>
        <v>33</v>
      </c>
    </row>
    <row r="91" spans="1:16" ht="15" customHeight="1">
      <c r="A91" s="1">
        <v>70</v>
      </c>
      <c r="B91" s="254" t="s">
        <v>52</v>
      </c>
      <c r="C91" s="255">
        <v>9</v>
      </c>
      <c r="D91" s="254" t="s">
        <v>182</v>
      </c>
      <c r="E91" s="255">
        <v>87</v>
      </c>
      <c r="F91" s="255" t="str">
        <f t="shared" si="10"/>
        <v>1</v>
      </c>
      <c r="G91" s="157">
        <f>'2C'!I29</f>
        <v>80</v>
      </c>
      <c r="H91" s="255" t="str">
        <f t="shared" si="6"/>
        <v>2</v>
      </c>
      <c r="I91" s="157">
        <f>'2C'!Q29</f>
        <v>90</v>
      </c>
      <c r="J91" s="255" t="str">
        <f t="shared" si="7"/>
        <v>1</v>
      </c>
      <c r="K91" s="157">
        <f>'2C'!S29</f>
        <v>90</v>
      </c>
      <c r="L91" s="255" t="str">
        <f t="shared" si="8"/>
        <v>1</v>
      </c>
      <c r="M91" s="157">
        <f>'2C'!U29</f>
        <v>87</v>
      </c>
      <c r="N91" s="255" t="str">
        <f t="shared" si="9"/>
        <v>1</v>
      </c>
      <c r="O91" s="255" t="s">
        <v>59</v>
      </c>
      <c r="P91" s="1">
        <f>RANK(E91,E22:E260)</f>
        <v>83</v>
      </c>
    </row>
    <row r="92" spans="1:16" ht="15" customHeight="1">
      <c r="A92" s="1">
        <v>71</v>
      </c>
      <c r="B92" s="254" t="s">
        <v>52</v>
      </c>
      <c r="C92" s="255">
        <v>10</v>
      </c>
      <c r="D92" s="254" t="s">
        <v>183</v>
      </c>
      <c r="E92" s="255">
        <v>88</v>
      </c>
      <c r="F92" s="255" t="str">
        <f t="shared" si="10"/>
        <v>1</v>
      </c>
      <c r="G92" s="157">
        <f>'2C'!I30</f>
        <v>100</v>
      </c>
      <c r="H92" s="255" t="str">
        <f t="shared" si="6"/>
        <v>1</v>
      </c>
      <c r="I92" s="157">
        <f>'2C'!Q30</f>
        <v>90</v>
      </c>
      <c r="J92" s="255" t="str">
        <f t="shared" si="7"/>
        <v>1</v>
      </c>
      <c r="K92" s="157">
        <f>'2C'!S30</f>
        <v>92.857142857142861</v>
      </c>
      <c r="L92" s="255" t="str">
        <f t="shared" si="8"/>
        <v>1</v>
      </c>
      <c r="M92" s="157">
        <f>'2C'!U30</f>
        <v>95</v>
      </c>
      <c r="N92" s="255" t="str">
        <f t="shared" si="9"/>
        <v>1</v>
      </c>
      <c r="O92" s="255" t="s">
        <v>59</v>
      </c>
      <c r="P92" s="1">
        <f>RANK(E92,E22:E260)</f>
        <v>77</v>
      </c>
    </row>
    <row r="93" spans="1:16" ht="15" customHeight="1">
      <c r="A93" s="1">
        <v>72</v>
      </c>
      <c r="B93" s="254" t="s">
        <v>52</v>
      </c>
      <c r="C93" s="255">
        <v>11</v>
      </c>
      <c r="D93" s="254" t="s">
        <v>184</v>
      </c>
      <c r="E93" s="255">
        <v>56</v>
      </c>
      <c r="F93" s="255" t="str">
        <f t="shared" si="10"/>
        <v>3</v>
      </c>
      <c r="G93" s="157">
        <f>'2C'!I31</f>
        <v>71.666666666666671</v>
      </c>
      <c r="H93" s="255" t="str">
        <f t="shared" si="6"/>
        <v>2</v>
      </c>
      <c r="I93" s="157">
        <f>'2C'!Q31</f>
        <v>76</v>
      </c>
      <c r="J93" s="255" t="str">
        <f t="shared" si="7"/>
        <v>2</v>
      </c>
      <c r="K93" s="157">
        <f>'2C'!S31</f>
        <v>76.428571428571416</v>
      </c>
      <c r="L93" s="255" t="str">
        <f t="shared" si="8"/>
        <v>2</v>
      </c>
      <c r="M93" s="157">
        <f>'2C'!U31</f>
        <v>74.999999999999986</v>
      </c>
      <c r="N93" s="255" t="str">
        <f t="shared" si="9"/>
        <v>2</v>
      </c>
      <c r="O93" s="255" t="s">
        <v>60</v>
      </c>
      <c r="P93" s="1">
        <f>RANK(E93,E22:E260)</f>
        <v>198</v>
      </c>
    </row>
    <row r="94" spans="1:16" ht="15" customHeight="1">
      <c r="A94" s="1">
        <v>73</v>
      </c>
      <c r="B94" s="254" t="s">
        <v>52</v>
      </c>
      <c r="C94" s="255">
        <v>12</v>
      </c>
      <c r="D94" s="254" t="s">
        <v>185</v>
      </c>
      <c r="E94" s="255">
        <v>91</v>
      </c>
      <c r="F94" s="255" t="str">
        <f t="shared" si="10"/>
        <v>1</v>
      </c>
      <c r="G94" s="157">
        <f>'2C'!I32</f>
        <v>100</v>
      </c>
      <c r="H94" s="255" t="str">
        <f t="shared" si="6"/>
        <v>1</v>
      </c>
      <c r="I94" s="157">
        <f>'2C'!Q32</f>
        <v>100</v>
      </c>
      <c r="J94" s="255" t="str">
        <f t="shared" si="7"/>
        <v>1</v>
      </c>
      <c r="K94" s="157">
        <f>'2C'!S32</f>
        <v>100</v>
      </c>
      <c r="L94" s="255" t="str">
        <f t="shared" si="8"/>
        <v>1</v>
      </c>
      <c r="M94" s="157">
        <f>'2C'!U32</f>
        <v>100</v>
      </c>
      <c r="N94" s="255" t="str">
        <f t="shared" si="9"/>
        <v>1</v>
      </c>
      <c r="O94" s="255" t="s">
        <v>59</v>
      </c>
      <c r="P94" s="1">
        <f>RANK(E94,E22:E260)</f>
        <v>53</v>
      </c>
    </row>
    <row r="95" spans="1:16" ht="15" customHeight="1">
      <c r="A95" s="1">
        <v>74</v>
      </c>
      <c r="B95" s="254" t="s">
        <v>52</v>
      </c>
      <c r="C95" s="255">
        <v>13</v>
      </c>
      <c r="D95" s="254" t="s">
        <v>186</v>
      </c>
      <c r="E95" s="255">
        <v>95</v>
      </c>
      <c r="F95" s="255" t="str">
        <f t="shared" si="10"/>
        <v>1</v>
      </c>
      <c r="G95" s="157">
        <f>'2C'!I33</f>
        <v>96.666666666666671</v>
      </c>
      <c r="H95" s="255" t="str">
        <f t="shared" si="6"/>
        <v>1</v>
      </c>
      <c r="I95" s="157">
        <f>'2C'!Q33</f>
        <v>96</v>
      </c>
      <c r="J95" s="255" t="str">
        <f t="shared" si="7"/>
        <v>1</v>
      </c>
      <c r="K95" s="157">
        <f>'2C'!S33</f>
        <v>92.857142857142861</v>
      </c>
      <c r="L95" s="255" t="str">
        <f t="shared" si="8"/>
        <v>1</v>
      </c>
      <c r="M95" s="157">
        <f>'2C'!U33</f>
        <v>94</v>
      </c>
      <c r="N95" s="255" t="str">
        <f t="shared" si="9"/>
        <v>1</v>
      </c>
      <c r="O95" s="255" t="s">
        <v>59</v>
      </c>
      <c r="P95" s="1">
        <f>RANK(E95,E22:E260)</f>
        <v>27</v>
      </c>
    </row>
    <row r="96" spans="1:16" ht="15" customHeight="1">
      <c r="A96" s="1">
        <v>75</v>
      </c>
      <c r="B96" s="254" t="s">
        <v>52</v>
      </c>
      <c r="C96" s="255">
        <v>14</v>
      </c>
      <c r="D96" s="254" t="s">
        <v>187</v>
      </c>
      <c r="E96" s="255">
        <v>50</v>
      </c>
      <c r="F96" s="255" t="str">
        <f t="shared" si="10"/>
        <v>3</v>
      </c>
      <c r="G96" s="157">
        <f>'2C'!I34</f>
        <v>65</v>
      </c>
      <c r="H96" s="255" t="str">
        <f t="shared" si="6"/>
        <v>3</v>
      </c>
      <c r="I96" s="157">
        <f>'2C'!Q34</f>
        <v>50</v>
      </c>
      <c r="J96" s="255" t="str">
        <f t="shared" si="7"/>
        <v>3</v>
      </c>
      <c r="K96" s="157">
        <f>'2C'!S34</f>
        <v>52.857142857142861</v>
      </c>
      <c r="L96" s="255" t="str">
        <f t="shared" si="8"/>
        <v>3</v>
      </c>
      <c r="M96" s="157">
        <f>'2C'!U34</f>
        <v>56.5</v>
      </c>
      <c r="N96" s="255" t="str">
        <f t="shared" si="9"/>
        <v>3</v>
      </c>
      <c r="O96" s="255" t="s">
        <v>60</v>
      </c>
      <c r="P96" s="1">
        <f>RANK(E96,E22:E260)</f>
        <v>214</v>
      </c>
    </row>
    <row r="97" spans="1:16" ht="15" customHeight="1">
      <c r="A97" s="1">
        <v>76</v>
      </c>
      <c r="B97" s="254" t="s">
        <v>52</v>
      </c>
      <c r="C97" s="255">
        <v>15</v>
      </c>
      <c r="D97" s="254" t="s">
        <v>188</v>
      </c>
      <c r="E97" s="255">
        <v>78</v>
      </c>
      <c r="F97" s="255" t="str">
        <f t="shared" si="10"/>
        <v>2</v>
      </c>
      <c r="G97" s="157">
        <f>'2C'!I35</f>
        <v>93.333333333333329</v>
      </c>
      <c r="H97" s="255" t="str">
        <f t="shared" si="6"/>
        <v>1</v>
      </c>
      <c r="I97" s="157">
        <f>'2C'!Q35</f>
        <v>82</v>
      </c>
      <c r="J97" s="255" t="str">
        <f t="shared" si="7"/>
        <v>2</v>
      </c>
      <c r="K97" s="157">
        <f>'2C'!S35</f>
        <v>85.714285714285708</v>
      </c>
      <c r="L97" s="255" t="str">
        <f t="shared" si="8"/>
        <v>1</v>
      </c>
      <c r="M97" s="157">
        <f>'2C'!U35</f>
        <v>87.999999999999986</v>
      </c>
      <c r="N97" s="255" t="str">
        <f t="shared" si="9"/>
        <v>1</v>
      </c>
      <c r="O97" s="255" t="s">
        <v>59</v>
      </c>
      <c r="P97" s="1">
        <f>RANK(E97,E22:E260)</f>
        <v>133</v>
      </c>
    </row>
    <row r="98" spans="1:16" ht="15" customHeight="1">
      <c r="A98" s="1">
        <v>77</v>
      </c>
      <c r="B98" s="254" t="s">
        <v>52</v>
      </c>
      <c r="C98" s="255">
        <v>16</v>
      </c>
      <c r="D98" s="254" t="s">
        <v>189</v>
      </c>
      <c r="E98" s="255">
        <v>67</v>
      </c>
      <c r="F98" s="255" t="str">
        <f t="shared" si="10"/>
        <v>3</v>
      </c>
      <c r="G98" s="157">
        <f>'2C'!I36</f>
        <v>58.333333333333336</v>
      </c>
      <c r="H98" s="255" t="str">
        <f t="shared" si="6"/>
        <v>3</v>
      </c>
      <c r="I98" s="157">
        <f>'2C'!Q36</f>
        <v>54</v>
      </c>
      <c r="J98" s="255" t="str">
        <f t="shared" si="7"/>
        <v>3</v>
      </c>
      <c r="K98" s="157">
        <f>'2C'!S36</f>
        <v>63.571428571428569</v>
      </c>
      <c r="L98" s="255" t="str">
        <f t="shared" si="8"/>
        <v>3</v>
      </c>
      <c r="M98" s="157">
        <f>'2C'!U36</f>
        <v>61.999999999999993</v>
      </c>
      <c r="N98" s="255" t="str">
        <f t="shared" si="9"/>
        <v>3</v>
      </c>
      <c r="O98" s="255" t="s">
        <v>60</v>
      </c>
      <c r="P98" s="1">
        <f>RANK(E98,E22:E260)</f>
        <v>170</v>
      </c>
    </row>
    <row r="99" spans="1:16" ht="15" customHeight="1">
      <c r="A99" s="1">
        <v>78</v>
      </c>
      <c r="B99" s="254" t="s">
        <v>52</v>
      </c>
      <c r="C99" s="255">
        <v>17</v>
      </c>
      <c r="D99" s="254" t="s">
        <v>190</v>
      </c>
      <c r="E99" s="255">
        <v>40</v>
      </c>
      <c r="F99" s="255" t="str">
        <f t="shared" si="10"/>
        <v>4</v>
      </c>
      <c r="G99" s="157">
        <f>'2C'!I37</f>
        <v>60</v>
      </c>
      <c r="H99" s="255" t="str">
        <f t="shared" si="6"/>
        <v>3</v>
      </c>
      <c r="I99" s="157">
        <f>'2C'!Q37</f>
        <v>32</v>
      </c>
      <c r="J99" s="255" t="str">
        <f t="shared" si="7"/>
        <v>4</v>
      </c>
      <c r="K99" s="157">
        <f>'2C'!S37</f>
        <v>42.857142857142854</v>
      </c>
      <c r="L99" s="255" t="str">
        <f t="shared" si="8"/>
        <v>4</v>
      </c>
      <c r="M99" s="157">
        <f>'2C'!U37</f>
        <v>48</v>
      </c>
      <c r="N99" s="255" t="str">
        <f t="shared" si="9"/>
        <v>4</v>
      </c>
      <c r="O99" s="255" t="s">
        <v>60</v>
      </c>
      <c r="P99" s="1">
        <f>RANK(E99,E22:E260)</f>
        <v>227</v>
      </c>
    </row>
    <row r="100" spans="1:16" ht="15.75" customHeight="1">
      <c r="A100" s="1">
        <v>79</v>
      </c>
      <c r="B100" s="254" t="s">
        <v>52</v>
      </c>
      <c r="C100" s="255">
        <v>18</v>
      </c>
      <c r="D100" s="254" t="s">
        <v>191</v>
      </c>
      <c r="E100" s="255">
        <v>74</v>
      </c>
      <c r="F100" s="255" t="str">
        <f t="shared" si="10"/>
        <v>2</v>
      </c>
      <c r="G100" s="157">
        <f>'2C'!I38</f>
        <v>95</v>
      </c>
      <c r="H100" s="255" t="str">
        <f t="shared" si="6"/>
        <v>1</v>
      </c>
      <c r="I100" s="157">
        <f>'2C'!Q38</f>
        <v>84</v>
      </c>
      <c r="J100" s="255" t="str">
        <f t="shared" si="7"/>
        <v>2</v>
      </c>
      <c r="K100" s="157">
        <f>'2C'!S38</f>
        <v>87.857142857142861</v>
      </c>
      <c r="L100" s="255" t="str">
        <f t="shared" si="8"/>
        <v>1</v>
      </c>
      <c r="M100" s="157">
        <f>'2C'!U38</f>
        <v>90</v>
      </c>
      <c r="N100" s="255" t="str">
        <f t="shared" si="9"/>
        <v>1</v>
      </c>
      <c r="O100" s="255" t="s">
        <v>59</v>
      </c>
      <c r="P100" s="1">
        <f>RANK(E100,E22:E260)</f>
        <v>152</v>
      </c>
    </row>
    <row r="101" spans="1:16" ht="15" customHeight="1">
      <c r="A101" s="1">
        <v>80</v>
      </c>
      <c r="B101" s="254" t="s">
        <v>52</v>
      </c>
      <c r="C101" s="255">
        <v>19</v>
      </c>
      <c r="D101" s="254" t="s">
        <v>192</v>
      </c>
      <c r="E101" s="255">
        <v>71</v>
      </c>
      <c r="F101" s="255" t="str">
        <f t="shared" si="10"/>
        <v>2</v>
      </c>
      <c r="G101" s="157">
        <f>'2C'!I39</f>
        <v>96.666666666666671</v>
      </c>
      <c r="H101" s="255" t="str">
        <f t="shared" si="6"/>
        <v>1</v>
      </c>
      <c r="I101" s="157">
        <f>'2C'!Q39</f>
        <v>90</v>
      </c>
      <c r="J101" s="255" t="str">
        <f t="shared" si="7"/>
        <v>1</v>
      </c>
      <c r="K101" s="157">
        <f>'2C'!S39</f>
        <v>91.428571428571431</v>
      </c>
      <c r="L101" s="255" t="str">
        <f t="shared" si="8"/>
        <v>1</v>
      </c>
      <c r="M101" s="157">
        <f>'2C'!U39</f>
        <v>93</v>
      </c>
      <c r="N101" s="255" t="str">
        <f t="shared" si="9"/>
        <v>1</v>
      </c>
      <c r="O101" s="255" t="s">
        <v>59</v>
      </c>
      <c r="P101" s="1">
        <f>RANK(E101,E22:E260)</f>
        <v>162</v>
      </c>
    </row>
    <row r="102" spans="1:16" ht="15" customHeight="1">
      <c r="A102" s="1">
        <v>81</v>
      </c>
      <c r="B102" s="254" t="s">
        <v>52</v>
      </c>
      <c r="C102" s="255">
        <v>20</v>
      </c>
      <c r="D102" s="254" t="s">
        <v>193</v>
      </c>
      <c r="E102" s="255">
        <v>53</v>
      </c>
      <c r="F102" s="255" t="str">
        <f t="shared" si="10"/>
        <v>3</v>
      </c>
      <c r="G102" s="157">
        <f>'2C'!I40</f>
        <v>75</v>
      </c>
      <c r="H102" s="255" t="str">
        <f t="shared" si="6"/>
        <v>2</v>
      </c>
      <c r="I102" s="157">
        <f>'2C'!Q40</f>
        <v>60</v>
      </c>
      <c r="J102" s="255" t="str">
        <f t="shared" si="7"/>
        <v>3</v>
      </c>
      <c r="K102" s="157">
        <f>'2C'!S40</f>
        <v>65</v>
      </c>
      <c r="L102" s="255" t="str">
        <f t="shared" si="8"/>
        <v>3</v>
      </c>
      <c r="M102" s="157">
        <f>'2C'!U40</f>
        <v>68</v>
      </c>
      <c r="N102" s="255" t="str">
        <f t="shared" si="9"/>
        <v>3</v>
      </c>
      <c r="O102" s="255" t="s">
        <v>60</v>
      </c>
      <c r="P102" s="1">
        <f>RANK(E102,E22:E260)</f>
        <v>208</v>
      </c>
    </row>
    <row r="103" spans="1:16" ht="15" customHeight="1">
      <c r="A103" s="1">
        <v>82</v>
      </c>
      <c r="B103" s="254" t="s">
        <v>52</v>
      </c>
      <c r="C103" s="255">
        <v>21</v>
      </c>
      <c r="D103" s="254" t="s">
        <v>194</v>
      </c>
      <c r="E103" s="255">
        <v>27</v>
      </c>
      <c r="F103" s="255" t="str">
        <f t="shared" si="10"/>
        <v>4</v>
      </c>
      <c r="G103" s="157">
        <f>'2C'!I41</f>
        <v>45</v>
      </c>
      <c r="H103" s="255" t="str">
        <f t="shared" si="6"/>
        <v>4</v>
      </c>
      <c r="I103" s="157">
        <f>'2C'!Q41</f>
        <v>18</v>
      </c>
      <c r="J103" s="255" t="str">
        <f t="shared" si="7"/>
        <v>4</v>
      </c>
      <c r="K103" s="157">
        <f>'2C'!S41</f>
        <v>26.428571428571431</v>
      </c>
      <c r="L103" s="255" t="str">
        <f t="shared" si="8"/>
        <v>4</v>
      </c>
      <c r="M103" s="157">
        <f>'2C'!U41</f>
        <v>32</v>
      </c>
      <c r="N103" s="255" t="str">
        <f t="shared" si="9"/>
        <v>4</v>
      </c>
      <c r="O103" s="255" t="s">
        <v>60</v>
      </c>
      <c r="P103" s="1">
        <f>RANK(E103,E22:E260)</f>
        <v>231</v>
      </c>
    </row>
    <row r="104" spans="1:16" ht="15" customHeight="1">
      <c r="A104" s="1">
        <v>83</v>
      </c>
      <c r="B104" s="254" t="s">
        <v>52</v>
      </c>
      <c r="C104" s="255">
        <v>22</v>
      </c>
      <c r="D104" s="254" t="s">
        <v>195</v>
      </c>
      <c r="E104" s="255">
        <v>75</v>
      </c>
      <c r="F104" s="255" t="str">
        <f t="shared" si="10"/>
        <v>2</v>
      </c>
      <c r="G104" s="157">
        <f>'2C'!I42</f>
        <v>88.333333333333329</v>
      </c>
      <c r="H104" s="255" t="str">
        <f t="shared" si="6"/>
        <v>1</v>
      </c>
      <c r="I104" s="157">
        <f>'2C'!Q42</f>
        <v>72</v>
      </c>
      <c r="J104" s="255" t="str">
        <f t="shared" si="7"/>
        <v>2</v>
      </c>
      <c r="K104" s="157">
        <f>'2C'!S42</f>
        <v>75.714285714285708</v>
      </c>
      <c r="L104" s="255" t="str">
        <f t="shared" si="8"/>
        <v>2</v>
      </c>
      <c r="M104" s="157">
        <f>'2C'!U42</f>
        <v>79.499999999999986</v>
      </c>
      <c r="N104" s="255" t="str">
        <f t="shared" si="9"/>
        <v>2</v>
      </c>
      <c r="O104" s="255" t="s">
        <v>59</v>
      </c>
      <c r="P104" s="1">
        <f>RANK(E104,E22:E260)</f>
        <v>149</v>
      </c>
    </row>
    <row r="105" spans="1:16" ht="15" customHeight="1">
      <c r="A105" s="1">
        <v>84</v>
      </c>
      <c r="B105" s="254" t="s">
        <v>52</v>
      </c>
      <c r="C105" s="255">
        <v>23</v>
      </c>
      <c r="D105" s="254" t="s">
        <v>196</v>
      </c>
      <c r="E105" s="255">
        <v>63</v>
      </c>
      <c r="F105" s="255" t="str">
        <f t="shared" si="10"/>
        <v>3</v>
      </c>
      <c r="G105" s="157">
        <f>'2C'!I43</f>
        <v>78.333333333333329</v>
      </c>
      <c r="H105" s="255" t="str">
        <f t="shared" si="6"/>
        <v>2</v>
      </c>
      <c r="I105" s="157">
        <f>'2C'!Q43</f>
        <v>68</v>
      </c>
      <c r="J105" s="255" t="str">
        <f t="shared" si="7"/>
        <v>3</v>
      </c>
      <c r="K105" s="157">
        <f>'2C'!S43</f>
        <v>75</v>
      </c>
      <c r="L105" s="255" t="str">
        <f t="shared" si="8"/>
        <v>2</v>
      </c>
      <c r="M105" s="157">
        <f>'2C'!U43</f>
        <v>76</v>
      </c>
      <c r="N105" s="255" t="str">
        <f t="shared" si="9"/>
        <v>2</v>
      </c>
      <c r="O105" s="255" t="s">
        <v>60</v>
      </c>
      <c r="P105" s="1">
        <f>RANK(E105,E22:E260)</f>
        <v>184</v>
      </c>
    </row>
    <row r="106" spans="1:16" ht="15" customHeight="1">
      <c r="A106" s="1">
        <v>85</v>
      </c>
      <c r="B106" s="254" t="s">
        <v>52</v>
      </c>
      <c r="C106" s="255">
        <v>24</v>
      </c>
      <c r="D106" s="254" t="s">
        <v>197</v>
      </c>
      <c r="E106" s="255">
        <v>92</v>
      </c>
      <c r="F106" s="255" t="str">
        <f t="shared" si="10"/>
        <v>1</v>
      </c>
      <c r="G106" s="157">
        <f>'2C'!I44</f>
        <v>96.666666666666671</v>
      </c>
      <c r="H106" s="255" t="str">
        <f t="shared" si="6"/>
        <v>1</v>
      </c>
      <c r="I106" s="157">
        <f>'2C'!Q44</f>
        <v>100</v>
      </c>
      <c r="J106" s="255" t="str">
        <f t="shared" si="7"/>
        <v>1</v>
      </c>
      <c r="K106" s="157">
        <f>'2C'!S44</f>
        <v>99.285714285714292</v>
      </c>
      <c r="L106" s="255" t="str">
        <f t="shared" si="8"/>
        <v>1</v>
      </c>
      <c r="M106" s="157">
        <f>'2C'!U44</f>
        <v>98.5</v>
      </c>
      <c r="N106" s="255" t="str">
        <f t="shared" si="9"/>
        <v>1</v>
      </c>
      <c r="O106" s="255" t="s">
        <v>59</v>
      </c>
      <c r="P106" s="1">
        <f>RANK(E106,E22:E260)</f>
        <v>44</v>
      </c>
    </row>
    <row r="107" spans="1:16" ht="15" customHeight="1">
      <c r="A107" s="1">
        <v>86</v>
      </c>
      <c r="B107" s="254" t="s">
        <v>52</v>
      </c>
      <c r="C107" s="255">
        <v>25</v>
      </c>
      <c r="D107" s="254" t="s">
        <v>198</v>
      </c>
      <c r="E107" s="255">
        <v>63</v>
      </c>
      <c r="F107" s="255" t="str">
        <f t="shared" si="10"/>
        <v>3</v>
      </c>
      <c r="G107" s="157">
        <f>'2C'!I45</f>
        <v>80</v>
      </c>
      <c r="H107" s="255" t="str">
        <f t="shared" si="6"/>
        <v>2</v>
      </c>
      <c r="I107" s="157">
        <f>'2C'!Q45</f>
        <v>70</v>
      </c>
      <c r="J107" s="255" t="str">
        <f t="shared" si="7"/>
        <v>2</v>
      </c>
      <c r="K107" s="157">
        <f>'2C'!S45</f>
        <v>74.285714285714292</v>
      </c>
      <c r="L107" s="255" t="str">
        <f t="shared" si="8"/>
        <v>2</v>
      </c>
      <c r="M107" s="157">
        <f>'2C'!U45</f>
        <v>76</v>
      </c>
      <c r="N107" s="255" t="str">
        <f t="shared" si="9"/>
        <v>2</v>
      </c>
      <c r="O107" s="255" t="s">
        <v>60</v>
      </c>
      <c r="P107" s="1">
        <f>RANK(E107,E22:E260)</f>
        <v>184</v>
      </c>
    </row>
    <row r="108" spans="1:16" ht="15" customHeight="1">
      <c r="A108" s="1">
        <v>87</v>
      </c>
      <c r="B108" s="254" t="s">
        <v>52</v>
      </c>
      <c r="C108" s="255">
        <v>26</v>
      </c>
      <c r="D108" s="254" t="s">
        <v>199</v>
      </c>
      <c r="E108" s="255">
        <v>92</v>
      </c>
      <c r="F108" s="255" t="str">
        <f t="shared" si="10"/>
        <v>1</v>
      </c>
      <c r="G108" s="157">
        <f>'2C'!I46</f>
        <v>95</v>
      </c>
      <c r="H108" s="255" t="str">
        <f t="shared" si="6"/>
        <v>1</v>
      </c>
      <c r="I108" s="157">
        <f>'2C'!Q46</f>
        <v>96</v>
      </c>
      <c r="J108" s="255" t="str">
        <f t="shared" si="7"/>
        <v>1</v>
      </c>
      <c r="K108" s="157">
        <f>'2C'!S46</f>
        <v>97.142857142857139</v>
      </c>
      <c r="L108" s="255" t="str">
        <f t="shared" si="8"/>
        <v>1</v>
      </c>
      <c r="M108" s="157">
        <f>'2C'!U46</f>
        <v>96.499999999999986</v>
      </c>
      <c r="N108" s="255" t="str">
        <f t="shared" si="9"/>
        <v>1</v>
      </c>
      <c r="O108" s="255" t="s">
        <v>59</v>
      </c>
      <c r="P108" s="1">
        <f>RANK(E108,E22:E260)</f>
        <v>44</v>
      </c>
    </row>
    <row r="109" spans="1:16" ht="15" customHeight="1">
      <c r="A109" s="1">
        <v>88</v>
      </c>
      <c r="B109" s="254" t="s">
        <v>52</v>
      </c>
      <c r="C109" s="255">
        <v>27</v>
      </c>
      <c r="D109" s="254" t="s">
        <v>200</v>
      </c>
      <c r="E109" s="255">
        <v>65</v>
      </c>
      <c r="F109" s="255" t="str">
        <f t="shared" si="10"/>
        <v>3</v>
      </c>
      <c r="G109" s="157">
        <f>'2C'!I47</f>
        <v>86.666666666666671</v>
      </c>
      <c r="H109" s="255" t="str">
        <f t="shared" si="6"/>
        <v>1</v>
      </c>
      <c r="I109" s="157">
        <f>'2C'!Q47</f>
        <v>66</v>
      </c>
      <c r="J109" s="255" t="str">
        <f t="shared" si="7"/>
        <v>3</v>
      </c>
      <c r="K109" s="157">
        <f>'2C'!S47</f>
        <v>67.857142857142861</v>
      </c>
      <c r="L109" s="255" t="str">
        <f t="shared" si="8"/>
        <v>3</v>
      </c>
      <c r="M109" s="157">
        <f>'2C'!U47</f>
        <v>73.5</v>
      </c>
      <c r="N109" s="255" t="str">
        <f t="shared" si="9"/>
        <v>2</v>
      </c>
      <c r="O109" s="255" t="s">
        <v>60</v>
      </c>
      <c r="P109" s="1">
        <f>RANK(E109,E22:E260)</f>
        <v>180</v>
      </c>
    </row>
    <row r="110" spans="1:16" ht="15" customHeight="1">
      <c r="A110" s="1">
        <v>89</v>
      </c>
      <c r="B110" s="254" t="s">
        <v>52</v>
      </c>
      <c r="C110" s="255">
        <v>28</v>
      </c>
      <c r="D110" s="254" t="s">
        <v>201</v>
      </c>
      <c r="E110" s="255">
        <v>97</v>
      </c>
      <c r="F110" s="255" t="str">
        <f t="shared" si="10"/>
        <v>1</v>
      </c>
      <c r="G110" s="157">
        <f>'2C'!I48</f>
        <v>96.666666666666671</v>
      </c>
      <c r="H110" s="255" t="str">
        <f t="shared" si="6"/>
        <v>1</v>
      </c>
      <c r="I110" s="157">
        <f>'2C'!Q48</f>
        <v>92</v>
      </c>
      <c r="J110" s="255" t="str">
        <f t="shared" si="7"/>
        <v>1</v>
      </c>
      <c r="K110" s="157">
        <f>'2C'!S48</f>
        <v>94.285714285714278</v>
      </c>
      <c r="L110" s="255" t="str">
        <f t="shared" si="8"/>
        <v>1</v>
      </c>
      <c r="M110" s="157">
        <f>'2C'!U48</f>
        <v>94.999999999999986</v>
      </c>
      <c r="N110" s="255" t="str">
        <f t="shared" si="9"/>
        <v>1</v>
      </c>
      <c r="O110" s="255" t="s">
        <v>59</v>
      </c>
      <c r="P110" s="1">
        <f>RANK(E110,E22:E260)</f>
        <v>11</v>
      </c>
    </row>
    <row r="111" spans="1:16" ht="15" customHeight="1">
      <c r="A111" s="1">
        <v>90</v>
      </c>
      <c r="B111" s="254" t="s">
        <v>52</v>
      </c>
      <c r="C111" s="255">
        <v>29</v>
      </c>
      <c r="D111" s="254" t="s">
        <v>202</v>
      </c>
      <c r="E111" s="255">
        <v>91</v>
      </c>
      <c r="F111" s="255" t="str">
        <f t="shared" si="10"/>
        <v>1</v>
      </c>
      <c r="G111" s="157">
        <f>'2C'!I49</f>
        <v>88.333333333333329</v>
      </c>
      <c r="H111" s="255" t="str">
        <f t="shared" ref="H111:H141" si="11">IF(G111&gt;84.99,"1",IF(G111&gt;69.99,"2",IF(G111&gt;49.99,"3",IF(G111&gt;0,"4"))))</f>
        <v>1</v>
      </c>
      <c r="I111" s="157">
        <f>'2C'!Q49</f>
        <v>96</v>
      </c>
      <c r="J111" s="255" t="str">
        <f>IF(I111&gt;84.99,"1",IF(I111&gt;69.99,"2",IF(I111&gt;49.99,"3",IF(I111&gt;0,"4"))))</f>
        <v>1</v>
      </c>
      <c r="K111" s="157">
        <f>'2C'!S49</f>
        <v>97.142857142857139</v>
      </c>
      <c r="L111" s="255" t="str">
        <f>IF(K111&gt;84.99,"1",IF(K111&gt;69.99,"2",IF(K111&gt;49.99,"3",IF(K111&gt;0,"4"))))</f>
        <v>1</v>
      </c>
      <c r="M111" s="157">
        <f>'2C'!U49</f>
        <v>94.499999999999986</v>
      </c>
      <c r="N111" s="255" t="str">
        <f t="shared" ref="N111:N141" si="12">IF(M111&gt;84.99,"1",IF(M111&gt;69.99,"2",IF(M111&gt;49.99,"3",IF(M111&gt;0,"4"))))</f>
        <v>1</v>
      </c>
      <c r="O111" s="255" t="s">
        <v>59</v>
      </c>
      <c r="P111" s="1">
        <f>RANK(E111,E22:E260)</f>
        <v>53</v>
      </c>
    </row>
    <row r="112" spans="1:16" ht="15" customHeight="1">
      <c r="A112" s="1">
        <v>91</v>
      </c>
      <c r="B112" s="254" t="s">
        <v>52</v>
      </c>
      <c r="C112" s="255">
        <v>30</v>
      </c>
      <c r="D112" s="254" t="s">
        <v>203</v>
      </c>
      <c r="E112" s="255">
        <v>92</v>
      </c>
      <c r="F112" s="255" t="str">
        <f t="shared" si="10"/>
        <v>1</v>
      </c>
      <c r="G112" s="157">
        <f>'2C'!I50</f>
        <v>100</v>
      </c>
      <c r="H112" s="255" t="str">
        <f t="shared" si="11"/>
        <v>1</v>
      </c>
      <c r="I112" s="157">
        <f>'2C'!Q50</f>
        <v>94</v>
      </c>
      <c r="J112" s="255" t="str">
        <f t="shared" ref="J112:J140" si="13">IF(I112&gt;84.99,"1",IF(I112&gt;69.99,"2",IF(I112&gt;49.99,"3",IF(I112&gt;0,"4"))))</f>
        <v>1</v>
      </c>
      <c r="K112" s="157">
        <f>'2C'!S50</f>
        <v>95.714285714285722</v>
      </c>
      <c r="L112" s="255" t="str">
        <f t="shared" ref="L112:L140" si="14">IF(K112&gt;84.99,"1",IF(K112&gt;69.99,"2",IF(K112&gt;49.99,"3",IF(K112&gt;0,"4"))))</f>
        <v>1</v>
      </c>
      <c r="M112" s="157">
        <f>'2C'!U50</f>
        <v>97</v>
      </c>
      <c r="N112" s="255" t="str">
        <f t="shared" si="12"/>
        <v>1</v>
      </c>
      <c r="O112" s="255" t="s">
        <v>59</v>
      </c>
      <c r="P112" s="1">
        <f>RANK(E112,E22:E260)</f>
        <v>44</v>
      </c>
    </row>
    <row r="113" spans="1:16" ht="15" customHeight="1">
      <c r="A113" s="1">
        <v>92</v>
      </c>
      <c r="B113" s="254" t="s">
        <v>52</v>
      </c>
      <c r="C113" s="255">
        <v>31</v>
      </c>
      <c r="D113" s="254" t="s">
        <v>204</v>
      </c>
      <c r="E113" s="255">
        <v>84</v>
      </c>
      <c r="F113" s="255" t="str">
        <f t="shared" si="10"/>
        <v>2</v>
      </c>
      <c r="G113" s="157">
        <f>'2C'!I51</f>
        <v>91.666666666666657</v>
      </c>
      <c r="H113" s="255" t="str">
        <f t="shared" si="11"/>
        <v>1</v>
      </c>
      <c r="I113" s="157">
        <f>'2C'!Q51</f>
        <v>76</v>
      </c>
      <c r="J113" s="255" t="str">
        <f t="shared" si="13"/>
        <v>2</v>
      </c>
      <c r="K113" s="157">
        <f>'2C'!S51</f>
        <v>80.714285714285722</v>
      </c>
      <c r="L113" s="255" t="str">
        <f t="shared" si="14"/>
        <v>2</v>
      </c>
      <c r="M113" s="157">
        <f>'2C'!U51</f>
        <v>84</v>
      </c>
      <c r="N113" s="255" t="str">
        <f t="shared" si="12"/>
        <v>2</v>
      </c>
      <c r="O113" s="255" t="s">
        <v>59</v>
      </c>
      <c r="P113" s="1">
        <f>RANK(E113,E22:E260)</f>
        <v>98</v>
      </c>
    </row>
    <row r="114" spans="1:16" ht="15" customHeight="1">
      <c r="A114" s="1">
        <v>93</v>
      </c>
      <c r="B114" s="254" t="s">
        <v>53</v>
      </c>
      <c r="C114" s="255">
        <v>1</v>
      </c>
      <c r="D114" s="254" t="s">
        <v>205</v>
      </c>
      <c r="E114" s="255">
        <v>55</v>
      </c>
      <c r="F114" s="255" t="str">
        <f t="shared" si="10"/>
        <v>3</v>
      </c>
      <c r="G114" s="157">
        <f>'2D'!I21</f>
        <v>68.333333333333329</v>
      </c>
      <c r="H114" s="255" t="str">
        <f t="shared" si="11"/>
        <v>3</v>
      </c>
      <c r="I114" s="157">
        <f>'2D'!Q21</f>
        <v>68</v>
      </c>
      <c r="J114" s="255" t="str">
        <f t="shared" si="13"/>
        <v>3</v>
      </c>
      <c r="K114" s="157">
        <f>'2D'!S21</f>
        <v>69.285714285714278</v>
      </c>
      <c r="L114" s="255" t="str">
        <f t="shared" si="14"/>
        <v>3</v>
      </c>
      <c r="M114" s="157">
        <f>'2D'!U21</f>
        <v>68.999999999999986</v>
      </c>
      <c r="N114" s="255" t="str">
        <f t="shared" si="12"/>
        <v>3</v>
      </c>
      <c r="O114" s="255" t="s">
        <v>60</v>
      </c>
      <c r="P114" s="1">
        <f>RANK(E114,E22:E260)</f>
        <v>205</v>
      </c>
    </row>
    <row r="115" spans="1:16" ht="15" customHeight="1">
      <c r="A115" s="1">
        <v>94</v>
      </c>
      <c r="B115" s="254" t="s">
        <v>53</v>
      </c>
      <c r="C115" s="255">
        <v>2</v>
      </c>
      <c r="D115" s="254" t="s">
        <v>206</v>
      </c>
      <c r="E115" s="255">
        <v>100</v>
      </c>
      <c r="F115" s="255" t="str">
        <f t="shared" si="10"/>
        <v>1</v>
      </c>
      <c r="G115" s="157">
        <f>'2D'!I22</f>
        <v>100</v>
      </c>
      <c r="H115" s="255" t="str">
        <f t="shared" si="11"/>
        <v>1</v>
      </c>
      <c r="I115" s="157">
        <f>'2D'!Q22</f>
        <v>92</v>
      </c>
      <c r="J115" s="255" t="str">
        <f t="shared" si="13"/>
        <v>1</v>
      </c>
      <c r="K115" s="157">
        <f>'2D'!S22</f>
        <v>94.285714285714278</v>
      </c>
      <c r="L115" s="255" t="str">
        <f t="shared" si="14"/>
        <v>1</v>
      </c>
      <c r="M115" s="157">
        <f>'2D'!U22</f>
        <v>95.999999999999986</v>
      </c>
      <c r="N115" s="255" t="str">
        <f t="shared" si="12"/>
        <v>1</v>
      </c>
      <c r="O115" s="255" t="s">
        <v>59</v>
      </c>
      <c r="P115" s="1">
        <f>RANK(E115,E22:E260)</f>
        <v>1</v>
      </c>
    </row>
    <row r="116" spans="1:16" ht="15" customHeight="1">
      <c r="A116" s="1">
        <v>95</v>
      </c>
      <c r="B116" s="254" t="s">
        <v>53</v>
      </c>
      <c r="C116" s="255">
        <v>3</v>
      </c>
      <c r="D116" s="254" t="s">
        <v>207</v>
      </c>
      <c r="E116" s="255">
        <v>74</v>
      </c>
      <c r="F116" s="255" t="str">
        <f t="shared" si="10"/>
        <v>2</v>
      </c>
      <c r="G116" s="157">
        <f>'2D'!I23</f>
        <v>85</v>
      </c>
      <c r="H116" s="255" t="str">
        <f t="shared" si="11"/>
        <v>1</v>
      </c>
      <c r="I116" s="157">
        <f>'2D'!Q23</f>
        <v>78</v>
      </c>
      <c r="J116" s="255" t="str">
        <f t="shared" si="13"/>
        <v>2</v>
      </c>
      <c r="K116" s="157">
        <f>'2D'!S23</f>
        <v>77.857142857142861</v>
      </c>
      <c r="L116" s="255" t="str">
        <f t="shared" si="14"/>
        <v>2</v>
      </c>
      <c r="M116" s="157">
        <f>'2D'!U23</f>
        <v>80</v>
      </c>
      <c r="N116" s="255" t="str">
        <f t="shared" si="12"/>
        <v>2</v>
      </c>
      <c r="O116" s="255" t="s">
        <v>59</v>
      </c>
      <c r="P116" s="1">
        <f>RANK(E116,E22:E260)</f>
        <v>152</v>
      </c>
    </row>
    <row r="117" spans="1:16" ht="15" customHeight="1">
      <c r="A117" s="1">
        <v>96</v>
      </c>
      <c r="B117" s="254" t="s">
        <v>53</v>
      </c>
      <c r="C117" s="255">
        <v>4</v>
      </c>
      <c r="D117" s="254" t="s">
        <v>208</v>
      </c>
      <c r="E117" s="255">
        <v>75</v>
      </c>
      <c r="F117" s="255" t="str">
        <f t="shared" si="10"/>
        <v>2</v>
      </c>
      <c r="G117" s="157">
        <f>'2D'!I24</f>
        <v>88.333333333333329</v>
      </c>
      <c r="H117" s="255" t="str">
        <f t="shared" si="11"/>
        <v>1</v>
      </c>
      <c r="I117" s="157">
        <f>'2D'!Q24</f>
        <v>88</v>
      </c>
      <c r="J117" s="255" t="str">
        <f t="shared" si="13"/>
        <v>1</v>
      </c>
      <c r="K117" s="157">
        <f>'2D'!S24</f>
        <v>90</v>
      </c>
      <c r="L117" s="255" t="str">
        <f t="shared" si="14"/>
        <v>1</v>
      </c>
      <c r="M117" s="157">
        <f>'2D'!U24</f>
        <v>89.499999999999986</v>
      </c>
      <c r="N117" s="255" t="str">
        <f t="shared" si="12"/>
        <v>1</v>
      </c>
      <c r="O117" s="255" t="s">
        <v>59</v>
      </c>
      <c r="P117" s="1">
        <f>RANK(E117,E22:E260)</f>
        <v>149</v>
      </c>
    </row>
    <row r="118" spans="1:16" ht="15" customHeight="1">
      <c r="A118" s="1">
        <v>97</v>
      </c>
      <c r="B118" s="254" t="s">
        <v>53</v>
      </c>
      <c r="C118" s="255">
        <v>5</v>
      </c>
      <c r="D118" s="254" t="s">
        <v>209</v>
      </c>
      <c r="E118" s="255">
        <v>90</v>
      </c>
      <c r="F118" s="255" t="str">
        <f t="shared" si="10"/>
        <v>1</v>
      </c>
      <c r="G118" s="157">
        <f>'2D'!I25</f>
        <v>95</v>
      </c>
      <c r="H118" s="255" t="str">
        <f t="shared" si="11"/>
        <v>1</v>
      </c>
      <c r="I118" s="157">
        <f>'2D'!Q25</f>
        <v>84</v>
      </c>
      <c r="J118" s="255" t="str">
        <f t="shared" si="13"/>
        <v>2</v>
      </c>
      <c r="K118" s="157">
        <f>'2D'!S25</f>
        <v>87.142857142857139</v>
      </c>
      <c r="L118" s="255" t="str">
        <f t="shared" si="14"/>
        <v>1</v>
      </c>
      <c r="M118" s="157">
        <f>'2D'!U25</f>
        <v>89.5</v>
      </c>
      <c r="N118" s="255" t="str">
        <f t="shared" si="12"/>
        <v>1</v>
      </c>
      <c r="O118" s="255" t="s">
        <v>59</v>
      </c>
      <c r="P118" s="1">
        <f>RANK(E118,E22:E260)</f>
        <v>60</v>
      </c>
    </row>
    <row r="119" spans="1:16" ht="15" customHeight="1">
      <c r="A119" s="1">
        <v>98</v>
      </c>
      <c r="B119" s="254" t="s">
        <v>53</v>
      </c>
      <c r="C119" s="255">
        <v>6</v>
      </c>
      <c r="D119" s="254" t="s">
        <v>210</v>
      </c>
      <c r="E119" s="255">
        <v>60</v>
      </c>
      <c r="F119" s="255" t="str">
        <f t="shared" si="10"/>
        <v>3</v>
      </c>
      <c r="G119" s="157">
        <f>'2D'!I26</f>
        <v>100</v>
      </c>
      <c r="H119" s="255" t="str">
        <f t="shared" si="11"/>
        <v>1</v>
      </c>
      <c r="I119" s="157">
        <f>'2D'!Q26</f>
        <v>78</v>
      </c>
      <c r="J119" s="255" t="str">
        <f t="shared" si="13"/>
        <v>2</v>
      </c>
      <c r="K119" s="157">
        <f>'2D'!S26</f>
        <v>80</v>
      </c>
      <c r="L119" s="255" t="str">
        <f t="shared" si="14"/>
        <v>2</v>
      </c>
      <c r="M119" s="157">
        <f>'2D'!U26</f>
        <v>86</v>
      </c>
      <c r="N119" s="255" t="str">
        <f t="shared" si="12"/>
        <v>1</v>
      </c>
      <c r="O119" s="255" t="s">
        <v>60</v>
      </c>
      <c r="P119" s="1">
        <f>RANK(E119,E22:E260)</f>
        <v>189</v>
      </c>
    </row>
    <row r="120" spans="1:16" ht="15" customHeight="1">
      <c r="A120" s="1">
        <v>99</v>
      </c>
      <c r="B120" s="254" t="s">
        <v>53</v>
      </c>
      <c r="C120" s="255">
        <v>7</v>
      </c>
      <c r="D120" s="254" t="s">
        <v>211</v>
      </c>
      <c r="E120" s="255">
        <v>43</v>
      </c>
      <c r="F120" s="255" t="str">
        <f t="shared" si="10"/>
        <v>4</v>
      </c>
      <c r="G120" s="157">
        <f>'2D'!I27</f>
        <v>51.666666666666671</v>
      </c>
      <c r="H120" s="255" t="str">
        <f t="shared" si="11"/>
        <v>3</v>
      </c>
      <c r="I120" s="157">
        <f>'2D'!Q27</f>
        <v>60</v>
      </c>
      <c r="J120" s="255" t="str">
        <f t="shared" si="13"/>
        <v>3</v>
      </c>
      <c r="K120" s="157">
        <f>'2D'!S27</f>
        <v>67.857142857142861</v>
      </c>
      <c r="L120" s="255" t="str">
        <f t="shared" si="14"/>
        <v>3</v>
      </c>
      <c r="M120" s="157">
        <f>'2D'!U27</f>
        <v>63</v>
      </c>
      <c r="N120" s="255" t="str">
        <f t="shared" si="12"/>
        <v>3</v>
      </c>
      <c r="O120" s="255" t="s">
        <v>60</v>
      </c>
      <c r="P120" s="1">
        <f>RANK(E120,E22:E260)</f>
        <v>225</v>
      </c>
    </row>
    <row r="121" spans="1:16" ht="15" customHeight="1">
      <c r="A121" s="1">
        <v>100</v>
      </c>
      <c r="B121" s="254" t="s">
        <v>53</v>
      </c>
      <c r="C121" s="255">
        <v>8</v>
      </c>
      <c r="D121" s="254" t="s">
        <v>212</v>
      </c>
      <c r="E121" s="255">
        <v>87</v>
      </c>
      <c r="F121" s="255" t="str">
        <f t="shared" si="10"/>
        <v>1</v>
      </c>
      <c r="G121" s="157">
        <f>'2D'!I28</f>
        <v>91.666666666666657</v>
      </c>
      <c r="H121" s="255" t="str">
        <f t="shared" si="11"/>
        <v>1</v>
      </c>
      <c r="I121" s="157">
        <f>'2D'!Q28</f>
        <v>94</v>
      </c>
      <c r="J121" s="255" t="str">
        <f t="shared" si="13"/>
        <v>1</v>
      </c>
      <c r="K121" s="157">
        <f>'2D'!S28</f>
        <v>95.714285714285722</v>
      </c>
      <c r="L121" s="255" t="str">
        <f t="shared" si="14"/>
        <v>1</v>
      </c>
      <c r="M121" s="157">
        <f>'2D'!U28</f>
        <v>94.5</v>
      </c>
      <c r="N121" s="255" t="str">
        <f t="shared" si="12"/>
        <v>1</v>
      </c>
      <c r="O121" s="255" t="s">
        <v>59</v>
      </c>
      <c r="P121" s="1">
        <f>RANK(E121,E22:E260)</f>
        <v>83</v>
      </c>
    </row>
    <row r="122" spans="1:16" ht="15" customHeight="1">
      <c r="A122" s="1">
        <v>101</v>
      </c>
      <c r="B122" s="254" t="s">
        <v>53</v>
      </c>
      <c r="C122" s="255">
        <v>9</v>
      </c>
      <c r="D122" s="254" t="s">
        <v>213</v>
      </c>
      <c r="E122" s="255">
        <v>58</v>
      </c>
      <c r="F122" s="255" t="str">
        <f t="shared" si="10"/>
        <v>3</v>
      </c>
      <c r="G122" s="157">
        <f>'2D'!I29</f>
        <v>75</v>
      </c>
      <c r="H122" s="255" t="str">
        <f t="shared" si="11"/>
        <v>2</v>
      </c>
      <c r="I122" s="157">
        <f>'2D'!Q29</f>
        <v>70</v>
      </c>
      <c r="J122" s="255" t="str">
        <f t="shared" si="13"/>
        <v>2</v>
      </c>
      <c r="K122" s="157">
        <f>'2D'!S29</f>
        <v>71.428571428571431</v>
      </c>
      <c r="L122" s="255" t="str">
        <f t="shared" si="14"/>
        <v>2</v>
      </c>
      <c r="M122" s="157">
        <f>'2D'!U29</f>
        <v>72.5</v>
      </c>
      <c r="N122" s="255" t="str">
        <f t="shared" si="12"/>
        <v>2</v>
      </c>
      <c r="O122" s="255" t="s">
        <v>60</v>
      </c>
      <c r="P122" s="1">
        <f>RANK(E122,E22:E260)</f>
        <v>194</v>
      </c>
    </row>
    <row r="123" spans="1:16" ht="15" customHeight="1">
      <c r="A123" s="1">
        <v>102</v>
      </c>
      <c r="B123" s="254" t="s">
        <v>53</v>
      </c>
      <c r="C123" s="255">
        <v>10</v>
      </c>
      <c r="D123" s="254" t="s">
        <v>214</v>
      </c>
      <c r="E123" s="255">
        <v>86</v>
      </c>
      <c r="F123" s="255" t="str">
        <f t="shared" si="10"/>
        <v>1</v>
      </c>
      <c r="G123" s="157">
        <f>'2D'!I30</f>
        <v>100</v>
      </c>
      <c r="H123" s="255" t="str">
        <f t="shared" si="11"/>
        <v>1</v>
      </c>
      <c r="I123" s="157">
        <f>'2D'!Q30</f>
        <v>96</v>
      </c>
      <c r="J123" s="255" t="str">
        <f t="shared" si="13"/>
        <v>1</v>
      </c>
      <c r="K123" s="157">
        <f>'2D'!S30</f>
        <v>92.857142857142861</v>
      </c>
      <c r="L123" s="255" t="str">
        <f t="shared" si="14"/>
        <v>1</v>
      </c>
      <c r="M123" s="157">
        <f>'2D'!U30</f>
        <v>95</v>
      </c>
      <c r="N123" s="255" t="str">
        <f t="shared" si="12"/>
        <v>1</v>
      </c>
      <c r="O123" s="255" t="s">
        <v>59</v>
      </c>
      <c r="P123" s="1">
        <f>RANK(E123,E22:E260)</f>
        <v>91</v>
      </c>
    </row>
    <row r="124" spans="1:16" ht="15" customHeight="1">
      <c r="A124" s="1">
        <v>103</v>
      </c>
      <c r="B124" s="254" t="s">
        <v>53</v>
      </c>
      <c r="C124" s="255">
        <v>11</v>
      </c>
      <c r="D124" s="254" t="s">
        <v>215</v>
      </c>
      <c r="E124" s="255">
        <v>87</v>
      </c>
      <c r="F124" s="255" t="str">
        <f t="shared" si="10"/>
        <v>1</v>
      </c>
      <c r="G124" s="157">
        <f>'2D'!I31</f>
        <v>98.333333333333329</v>
      </c>
      <c r="H124" s="255" t="str">
        <f t="shared" si="11"/>
        <v>1</v>
      </c>
      <c r="I124" s="157">
        <f>'2D'!Q31</f>
        <v>100</v>
      </c>
      <c r="J124" s="255" t="str">
        <f t="shared" si="13"/>
        <v>1</v>
      </c>
      <c r="K124" s="157">
        <f>'2D'!S31</f>
        <v>99.285714285714292</v>
      </c>
      <c r="L124" s="255" t="str">
        <f t="shared" si="14"/>
        <v>1</v>
      </c>
      <c r="M124" s="157">
        <f>'2D'!U31</f>
        <v>99</v>
      </c>
      <c r="N124" s="255" t="str">
        <f t="shared" si="12"/>
        <v>1</v>
      </c>
      <c r="O124" s="255" t="s">
        <v>59</v>
      </c>
      <c r="P124" s="1">
        <f>RANK(E124,E22:E260)</f>
        <v>83</v>
      </c>
    </row>
    <row r="125" spans="1:16" ht="15" customHeight="1">
      <c r="A125" s="1">
        <v>104</v>
      </c>
      <c r="B125" s="254" t="s">
        <v>53</v>
      </c>
      <c r="C125" s="255">
        <v>12</v>
      </c>
      <c r="D125" s="254" t="s">
        <v>216</v>
      </c>
      <c r="E125" s="255">
        <v>82</v>
      </c>
      <c r="F125" s="255" t="str">
        <f t="shared" si="10"/>
        <v>2</v>
      </c>
      <c r="G125" s="157">
        <f>'2D'!I32</f>
        <v>90</v>
      </c>
      <c r="H125" s="255" t="str">
        <f t="shared" si="11"/>
        <v>1</v>
      </c>
      <c r="I125" s="157">
        <f>'2D'!Q32</f>
        <v>94</v>
      </c>
      <c r="J125" s="255" t="str">
        <f t="shared" si="13"/>
        <v>1</v>
      </c>
      <c r="K125" s="157">
        <f>'2D'!S32</f>
        <v>94.285714285714278</v>
      </c>
      <c r="L125" s="255" t="str">
        <f t="shared" si="14"/>
        <v>1</v>
      </c>
      <c r="M125" s="157">
        <f>'2D'!U32</f>
        <v>92.999999999999986</v>
      </c>
      <c r="N125" s="255" t="str">
        <f t="shared" si="12"/>
        <v>1</v>
      </c>
      <c r="O125" s="255" t="s">
        <v>59</v>
      </c>
      <c r="P125" s="1">
        <f>RANK(E125,E22:E260)</f>
        <v>107</v>
      </c>
    </row>
    <row r="126" spans="1:16" ht="15" customHeight="1">
      <c r="A126" s="1">
        <v>105</v>
      </c>
      <c r="B126" s="254" t="s">
        <v>53</v>
      </c>
      <c r="C126" s="255">
        <v>13</v>
      </c>
      <c r="D126" s="254" t="s">
        <v>217</v>
      </c>
      <c r="E126" s="255">
        <v>98</v>
      </c>
      <c r="F126" s="255" t="str">
        <f t="shared" si="10"/>
        <v>1</v>
      </c>
      <c r="G126" s="157">
        <f>'2D'!I33</f>
        <v>100</v>
      </c>
      <c r="H126" s="255" t="str">
        <f t="shared" si="11"/>
        <v>1</v>
      </c>
      <c r="I126" s="157">
        <f>'2D'!Q33</f>
        <v>100</v>
      </c>
      <c r="J126" s="255" t="str">
        <f t="shared" si="13"/>
        <v>1</v>
      </c>
      <c r="K126" s="157">
        <f>'2D'!S33</f>
        <v>100</v>
      </c>
      <c r="L126" s="255" t="str">
        <f t="shared" si="14"/>
        <v>1</v>
      </c>
      <c r="M126" s="157">
        <f>'2D'!U33</f>
        <v>100</v>
      </c>
      <c r="N126" s="255" t="str">
        <f t="shared" si="12"/>
        <v>1</v>
      </c>
      <c r="O126" s="255" t="s">
        <v>59</v>
      </c>
      <c r="P126" s="1">
        <f>RANK(E126,E22:E260)</f>
        <v>5</v>
      </c>
    </row>
    <row r="127" spans="1:16" ht="15" customHeight="1">
      <c r="A127" s="1">
        <v>106</v>
      </c>
      <c r="B127" s="254" t="s">
        <v>53</v>
      </c>
      <c r="C127" s="255">
        <v>14</v>
      </c>
      <c r="D127" s="254" t="s">
        <v>218</v>
      </c>
      <c r="E127" s="255">
        <v>90</v>
      </c>
      <c r="F127" s="255" t="str">
        <f t="shared" si="10"/>
        <v>1</v>
      </c>
      <c r="G127" s="157">
        <f>'2D'!I34</f>
        <v>91.666666666666657</v>
      </c>
      <c r="H127" s="255" t="str">
        <f t="shared" si="11"/>
        <v>1</v>
      </c>
      <c r="I127" s="157">
        <f>'2D'!Q34</f>
        <v>92</v>
      </c>
      <c r="J127" s="255" t="str">
        <f t="shared" si="13"/>
        <v>1</v>
      </c>
      <c r="K127" s="157">
        <f>'2D'!S34</f>
        <v>92.142857142857139</v>
      </c>
      <c r="L127" s="255" t="str">
        <f t="shared" si="14"/>
        <v>1</v>
      </c>
      <c r="M127" s="157">
        <f>'2D'!U34</f>
        <v>92</v>
      </c>
      <c r="N127" s="255" t="str">
        <f t="shared" si="12"/>
        <v>1</v>
      </c>
      <c r="O127" s="255" t="s">
        <v>59</v>
      </c>
      <c r="P127" s="1">
        <f>RANK(E127,E22:E260)</f>
        <v>60</v>
      </c>
    </row>
    <row r="128" spans="1:16" ht="15" customHeight="1">
      <c r="A128" s="1">
        <v>107</v>
      </c>
      <c r="B128" s="254" t="s">
        <v>53</v>
      </c>
      <c r="C128" s="255">
        <v>15</v>
      </c>
      <c r="D128" s="254" t="s">
        <v>219</v>
      </c>
      <c r="E128" s="255">
        <v>69</v>
      </c>
      <c r="F128" s="255" t="str">
        <f t="shared" si="10"/>
        <v>3</v>
      </c>
      <c r="G128" s="157">
        <f>'2D'!I35</f>
        <v>86.666666666666671</v>
      </c>
      <c r="H128" s="255" t="str">
        <f t="shared" si="11"/>
        <v>1</v>
      </c>
      <c r="I128" s="157">
        <f>'2D'!Q35</f>
        <v>92</v>
      </c>
      <c r="J128" s="255" t="str">
        <f t="shared" si="13"/>
        <v>1</v>
      </c>
      <c r="K128" s="157">
        <f>'2D'!S35</f>
        <v>92.142857142857139</v>
      </c>
      <c r="L128" s="255" t="str">
        <f t="shared" si="14"/>
        <v>1</v>
      </c>
      <c r="M128" s="157">
        <f>'2D'!U35</f>
        <v>90.5</v>
      </c>
      <c r="N128" s="255" t="str">
        <f t="shared" si="12"/>
        <v>1</v>
      </c>
      <c r="O128" s="255" t="s">
        <v>59</v>
      </c>
      <c r="P128" s="1">
        <f>RANK(E128,E22:E260)</f>
        <v>165</v>
      </c>
    </row>
    <row r="129" spans="1:16" ht="15" customHeight="1">
      <c r="A129" s="1">
        <v>108</v>
      </c>
      <c r="B129" s="254" t="s">
        <v>53</v>
      </c>
      <c r="C129" s="255">
        <v>16</v>
      </c>
      <c r="D129" s="254" t="s">
        <v>220</v>
      </c>
      <c r="E129" s="255">
        <v>17</v>
      </c>
      <c r="F129" s="255" t="str">
        <f t="shared" si="10"/>
        <v>4</v>
      </c>
      <c r="G129" s="157">
        <f>'2D'!I36</f>
        <v>40</v>
      </c>
      <c r="H129" s="255" t="str">
        <f t="shared" si="11"/>
        <v>4</v>
      </c>
      <c r="I129" s="157">
        <f>'2D'!Q36</f>
        <v>42</v>
      </c>
      <c r="J129" s="255" t="str">
        <f t="shared" si="13"/>
        <v>4</v>
      </c>
      <c r="K129" s="157">
        <f>'2D'!S36</f>
        <v>44.285714285714285</v>
      </c>
      <c r="L129" s="255" t="str">
        <f t="shared" si="14"/>
        <v>4</v>
      </c>
      <c r="M129" s="157">
        <f>'2D'!U36</f>
        <v>43</v>
      </c>
      <c r="N129" s="255" t="str">
        <f t="shared" si="12"/>
        <v>4</v>
      </c>
      <c r="O129" s="255" t="s">
        <v>60</v>
      </c>
      <c r="P129" s="1">
        <f>RANK(E129,E22:E260)</f>
        <v>236</v>
      </c>
    </row>
    <row r="130" spans="1:16" ht="15" customHeight="1">
      <c r="A130" s="1">
        <v>109</v>
      </c>
      <c r="B130" s="254" t="s">
        <v>53</v>
      </c>
      <c r="C130" s="255">
        <v>17</v>
      </c>
      <c r="D130" s="254" t="s">
        <v>221</v>
      </c>
      <c r="E130" s="255">
        <v>19</v>
      </c>
      <c r="F130" s="255" t="str">
        <f t="shared" si="10"/>
        <v>4</v>
      </c>
      <c r="G130" s="157">
        <f>'2D'!I37</f>
        <v>48.333333333333336</v>
      </c>
      <c r="H130" s="255" t="str">
        <f t="shared" si="11"/>
        <v>4</v>
      </c>
      <c r="I130" s="157">
        <f>'2D'!Q37</f>
        <v>28</v>
      </c>
      <c r="J130" s="255" t="str">
        <f t="shared" si="13"/>
        <v>4</v>
      </c>
      <c r="K130" s="157">
        <f>'2D'!S37</f>
        <v>28.571428571428569</v>
      </c>
      <c r="L130" s="255" t="str">
        <f t="shared" si="14"/>
        <v>4</v>
      </c>
      <c r="M130" s="157">
        <f>'2D'!U37</f>
        <v>34.5</v>
      </c>
      <c r="N130" s="255" t="str">
        <f t="shared" si="12"/>
        <v>4</v>
      </c>
      <c r="O130" s="255" t="s">
        <v>60</v>
      </c>
      <c r="P130" s="1">
        <f>RANK(E130,E22:E260)</f>
        <v>234</v>
      </c>
    </row>
    <row r="131" spans="1:16" ht="15" customHeight="1">
      <c r="A131" s="1">
        <v>110</v>
      </c>
      <c r="B131" s="254" t="s">
        <v>53</v>
      </c>
      <c r="C131" s="255">
        <v>18</v>
      </c>
      <c r="D131" s="254" t="s">
        <v>222</v>
      </c>
      <c r="E131" s="255">
        <v>96</v>
      </c>
      <c r="F131" s="255" t="str">
        <f t="shared" si="10"/>
        <v>1</v>
      </c>
      <c r="G131" s="157">
        <f>'2D'!I38</f>
        <v>95</v>
      </c>
      <c r="H131" s="255" t="str">
        <f t="shared" si="11"/>
        <v>1</v>
      </c>
      <c r="I131" s="157">
        <f>'2D'!Q38</f>
        <v>84</v>
      </c>
      <c r="J131" s="255" t="str">
        <f t="shared" si="13"/>
        <v>2</v>
      </c>
      <c r="K131" s="157">
        <f>'2D'!S38</f>
        <v>87.857142857142861</v>
      </c>
      <c r="L131" s="255" t="str">
        <f t="shared" si="14"/>
        <v>1</v>
      </c>
      <c r="M131" s="157">
        <f>'2D'!U38</f>
        <v>90</v>
      </c>
      <c r="N131" s="255" t="str">
        <f t="shared" si="12"/>
        <v>1</v>
      </c>
      <c r="O131" s="255" t="s">
        <v>59</v>
      </c>
      <c r="P131" s="1">
        <f>RANK(E131,E22:E260)</f>
        <v>18</v>
      </c>
    </row>
    <row r="132" spans="1:16" ht="15" customHeight="1">
      <c r="A132" s="1">
        <v>111</v>
      </c>
      <c r="B132" s="254" t="s">
        <v>53</v>
      </c>
      <c r="C132" s="255">
        <v>19</v>
      </c>
      <c r="D132" s="254" t="s">
        <v>223</v>
      </c>
      <c r="E132" s="255">
        <v>56</v>
      </c>
      <c r="F132" s="255" t="str">
        <f t="shared" si="10"/>
        <v>3</v>
      </c>
      <c r="G132" s="157">
        <f>'2D'!I39</f>
        <v>88.333333333333329</v>
      </c>
      <c r="H132" s="255" t="str">
        <f t="shared" si="11"/>
        <v>1</v>
      </c>
      <c r="I132" s="157">
        <f>'2D'!Q39</f>
        <v>52</v>
      </c>
      <c r="J132" s="255" t="str">
        <f t="shared" si="13"/>
        <v>3</v>
      </c>
      <c r="K132" s="157">
        <f>'2D'!S39</f>
        <v>51.428571428571423</v>
      </c>
      <c r="L132" s="255" t="str">
        <f t="shared" si="14"/>
        <v>3</v>
      </c>
      <c r="M132" s="157">
        <f>'2D'!U39</f>
        <v>62.499999999999986</v>
      </c>
      <c r="N132" s="255" t="str">
        <f t="shared" si="12"/>
        <v>3</v>
      </c>
      <c r="O132" s="255" t="s">
        <v>60</v>
      </c>
      <c r="P132" s="1">
        <f>RANK(E132,E22:E260)</f>
        <v>198</v>
      </c>
    </row>
    <row r="133" spans="1:16" ht="15" customHeight="1">
      <c r="A133" s="1">
        <v>112</v>
      </c>
      <c r="B133" s="254" t="s">
        <v>53</v>
      </c>
      <c r="C133" s="255">
        <v>20</v>
      </c>
      <c r="D133" s="254" t="s">
        <v>224</v>
      </c>
      <c r="E133" s="255">
        <v>88</v>
      </c>
      <c r="F133" s="255" t="str">
        <f t="shared" si="10"/>
        <v>1</v>
      </c>
      <c r="G133" s="157">
        <f>'2D'!I40</f>
        <v>95</v>
      </c>
      <c r="H133" s="255" t="str">
        <f t="shared" si="11"/>
        <v>1</v>
      </c>
      <c r="I133" s="157">
        <f>'2D'!Q40</f>
        <v>90</v>
      </c>
      <c r="J133" s="255" t="str">
        <f t="shared" si="13"/>
        <v>1</v>
      </c>
      <c r="K133" s="157">
        <f>'2D'!S40</f>
        <v>92.857142857142861</v>
      </c>
      <c r="L133" s="255" t="str">
        <f t="shared" si="14"/>
        <v>1</v>
      </c>
      <c r="M133" s="157">
        <f>'2D'!U40</f>
        <v>93.5</v>
      </c>
      <c r="N133" s="255" t="str">
        <f t="shared" si="12"/>
        <v>1</v>
      </c>
      <c r="O133" s="255" t="s">
        <v>59</v>
      </c>
      <c r="P133" s="1">
        <f>RANK(E133,E22:E260)</f>
        <v>77</v>
      </c>
    </row>
    <row r="134" spans="1:16" ht="15" customHeight="1">
      <c r="A134" s="1">
        <v>113</v>
      </c>
      <c r="B134" s="254" t="s">
        <v>53</v>
      </c>
      <c r="C134" s="255">
        <v>21</v>
      </c>
      <c r="D134" s="254" t="s">
        <v>225</v>
      </c>
      <c r="E134" s="255">
        <v>73</v>
      </c>
      <c r="F134" s="255" t="str">
        <f t="shared" si="10"/>
        <v>2</v>
      </c>
      <c r="G134" s="157">
        <f>'2D'!I41</f>
        <v>91.666666666666657</v>
      </c>
      <c r="H134" s="255" t="str">
        <f t="shared" si="11"/>
        <v>1</v>
      </c>
      <c r="I134" s="157">
        <f>'2D'!Q41</f>
        <v>80</v>
      </c>
      <c r="J134" s="255" t="str">
        <f t="shared" si="13"/>
        <v>2</v>
      </c>
      <c r="K134" s="157">
        <f>'2D'!S41</f>
        <v>78.571428571428569</v>
      </c>
      <c r="L134" s="255" t="str">
        <f t="shared" si="14"/>
        <v>2</v>
      </c>
      <c r="M134" s="157">
        <f>'2D'!U41</f>
        <v>82.499999999999986</v>
      </c>
      <c r="N134" s="255" t="str">
        <f t="shared" si="12"/>
        <v>2</v>
      </c>
      <c r="O134" s="255" t="s">
        <v>59</v>
      </c>
      <c r="P134" s="1">
        <f>RANK(E134,E22:E260)</f>
        <v>159</v>
      </c>
    </row>
    <row r="135" spans="1:16" ht="15" customHeight="1">
      <c r="A135" s="1">
        <v>114</v>
      </c>
      <c r="B135" s="254" t="s">
        <v>53</v>
      </c>
      <c r="C135" s="255">
        <v>22</v>
      </c>
      <c r="D135" s="254" t="s">
        <v>226</v>
      </c>
      <c r="E135" s="255">
        <v>60</v>
      </c>
      <c r="F135" s="255" t="str">
        <f t="shared" si="10"/>
        <v>3</v>
      </c>
      <c r="G135" s="157">
        <f>'2D'!I42</f>
        <v>61.666666666666671</v>
      </c>
      <c r="H135" s="255" t="str">
        <f t="shared" si="11"/>
        <v>3</v>
      </c>
      <c r="I135" s="157">
        <f>'2D'!Q42</f>
        <v>46</v>
      </c>
      <c r="J135" s="255" t="str">
        <f t="shared" si="13"/>
        <v>4</v>
      </c>
      <c r="K135" s="157">
        <f>'2D'!S42</f>
        <v>51.428571428571423</v>
      </c>
      <c r="L135" s="255" t="str">
        <f t="shared" si="14"/>
        <v>3</v>
      </c>
      <c r="M135" s="157">
        <f>'2D'!U42</f>
        <v>54.499999999999993</v>
      </c>
      <c r="N135" s="255" t="str">
        <f t="shared" si="12"/>
        <v>3</v>
      </c>
      <c r="O135" s="255" t="s">
        <v>60</v>
      </c>
      <c r="P135" s="1">
        <f>RANK(E135,E22:E260)</f>
        <v>189</v>
      </c>
    </row>
    <row r="136" spans="1:16" ht="15" customHeight="1">
      <c r="A136" s="1">
        <v>115</v>
      </c>
      <c r="B136" s="254" t="s">
        <v>53</v>
      </c>
      <c r="C136" s="255">
        <v>23</v>
      </c>
      <c r="D136" s="254" t="s">
        <v>227</v>
      </c>
      <c r="E136" s="255">
        <v>69</v>
      </c>
      <c r="F136" s="255" t="str">
        <f t="shared" si="10"/>
        <v>3</v>
      </c>
      <c r="G136" s="157">
        <f>'2D'!I43</f>
        <v>93.333333333333329</v>
      </c>
      <c r="H136" s="255" t="str">
        <f t="shared" si="11"/>
        <v>1</v>
      </c>
      <c r="I136" s="157">
        <f>'2D'!Q43</f>
        <v>72</v>
      </c>
      <c r="J136" s="255" t="str">
        <f t="shared" si="13"/>
        <v>2</v>
      </c>
      <c r="K136" s="157">
        <f>'2D'!S43</f>
        <v>80</v>
      </c>
      <c r="L136" s="255" t="str">
        <f t="shared" si="14"/>
        <v>2</v>
      </c>
      <c r="M136" s="157">
        <f>'2D'!U43</f>
        <v>84</v>
      </c>
      <c r="N136" s="255" t="str">
        <f t="shared" si="12"/>
        <v>2</v>
      </c>
      <c r="O136" s="255" t="s">
        <v>59</v>
      </c>
      <c r="P136" s="1">
        <f>RANK(E136,E22:E260)</f>
        <v>165</v>
      </c>
    </row>
    <row r="137" spans="1:16" ht="15" customHeight="1">
      <c r="A137" s="1">
        <v>116</v>
      </c>
      <c r="B137" s="254" t="s">
        <v>53</v>
      </c>
      <c r="C137" s="255">
        <v>24</v>
      </c>
      <c r="D137" s="254" t="s">
        <v>228</v>
      </c>
      <c r="E137" s="255">
        <v>89</v>
      </c>
      <c r="F137" s="255" t="str">
        <f t="shared" si="10"/>
        <v>1</v>
      </c>
      <c r="G137" s="157">
        <f>'2D'!I44</f>
        <v>96.666666666666671</v>
      </c>
      <c r="H137" s="255" t="str">
        <f t="shared" si="11"/>
        <v>1</v>
      </c>
      <c r="I137" s="157">
        <f>'2D'!Q44</f>
        <v>90</v>
      </c>
      <c r="J137" s="255" t="str">
        <f t="shared" si="13"/>
        <v>1</v>
      </c>
      <c r="K137" s="157">
        <f>'2D'!S44</f>
        <v>92.142857142857139</v>
      </c>
      <c r="L137" s="255" t="str">
        <f t="shared" si="14"/>
        <v>1</v>
      </c>
      <c r="M137" s="157">
        <f>'2D'!U44</f>
        <v>93.5</v>
      </c>
      <c r="N137" s="255" t="str">
        <f t="shared" si="12"/>
        <v>1</v>
      </c>
      <c r="O137" s="255" t="s">
        <v>59</v>
      </c>
      <c r="P137" s="1">
        <f>RANK(E137,E22:E260)</f>
        <v>65</v>
      </c>
    </row>
    <row r="138" spans="1:16" ht="15.75" customHeight="1">
      <c r="A138" s="1">
        <v>117</v>
      </c>
      <c r="B138" s="254" t="s">
        <v>53</v>
      </c>
      <c r="C138" s="255">
        <v>25</v>
      </c>
      <c r="D138" s="254" t="s">
        <v>229</v>
      </c>
      <c r="E138" s="255">
        <v>84</v>
      </c>
      <c r="F138" s="255" t="str">
        <f t="shared" si="10"/>
        <v>2</v>
      </c>
      <c r="G138" s="157">
        <f>'2D'!I45</f>
        <v>95</v>
      </c>
      <c r="H138" s="255" t="str">
        <f t="shared" si="11"/>
        <v>1</v>
      </c>
      <c r="I138" s="157">
        <f>'2D'!Q45</f>
        <v>86</v>
      </c>
      <c r="J138" s="255" t="str">
        <f t="shared" si="13"/>
        <v>1</v>
      </c>
      <c r="K138" s="157">
        <f>'2D'!S45</f>
        <v>89.285714285714292</v>
      </c>
      <c r="L138" s="255" t="str">
        <f t="shared" si="14"/>
        <v>1</v>
      </c>
      <c r="M138" s="157">
        <f>'2D'!U45</f>
        <v>91</v>
      </c>
      <c r="N138" s="255" t="str">
        <f t="shared" si="12"/>
        <v>1</v>
      </c>
      <c r="O138" s="255" t="s">
        <v>59</v>
      </c>
      <c r="P138" s="441">
        <f>RANK(E138,E22:E260)</f>
        <v>98</v>
      </c>
    </row>
    <row r="139" spans="1:16" ht="15.75" customHeight="1">
      <c r="A139" s="1">
        <v>118</v>
      </c>
      <c r="B139" s="254" t="s">
        <v>53</v>
      </c>
      <c r="C139" s="255">
        <v>26</v>
      </c>
      <c r="D139" s="254" t="s">
        <v>230</v>
      </c>
      <c r="E139" s="255">
        <v>93</v>
      </c>
      <c r="F139" s="255" t="str">
        <f t="shared" si="10"/>
        <v>1</v>
      </c>
      <c r="G139" s="157">
        <f>'2D'!I46</f>
        <v>96.666666666666671</v>
      </c>
      <c r="H139" s="255" t="str">
        <f t="shared" ref="H139" si="15">IF(G139&gt;84.99,"1",IF(G139&gt;69.99,"2",IF(G139&gt;49.99,"3",IF(G139&gt;0,"4"))))</f>
        <v>1</v>
      </c>
      <c r="I139" s="157">
        <f>'2D'!Q46</f>
        <v>94</v>
      </c>
      <c r="J139" s="255" t="str">
        <f t="shared" ref="J139" si="16">IF(I139&gt;84.99,"1",IF(I139&gt;69.99,"2",IF(I139&gt;49.99,"3",IF(I139&gt;0,"4"))))</f>
        <v>1</v>
      </c>
      <c r="K139" s="157">
        <f>'2D'!S46</f>
        <v>95</v>
      </c>
      <c r="L139" s="255" t="str">
        <f t="shared" ref="L139" si="17">IF(K139&gt;84.99,"1",IF(K139&gt;69.99,"2",IF(K139&gt;49.99,"3",IF(K139&gt;0,"4"))))</f>
        <v>1</v>
      </c>
      <c r="M139" s="157">
        <f>'2D'!U46</f>
        <v>95.5</v>
      </c>
      <c r="N139" s="255" t="str">
        <f t="shared" ref="N139" si="18">IF(M139&gt;84.99,"1",IF(M139&gt;69.99,"2",IF(M139&gt;49.99,"3",IF(M139&gt;0,"4"))))</f>
        <v>1</v>
      </c>
      <c r="O139" s="255" t="s">
        <v>59</v>
      </c>
      <c r="P139" s="1">
        <f>RANK(E139,E22:E260)</f>
        <v>41</v>
      </c>
    </row>
    <row r="140" spans="1:16" ht="15" customHeight="1">
      <c r="A140" s="1">
        <v>119</v>
      </c>
      <c r="B140" s="254" t="s">
        <v>53</v>
      </c>
      <c r="C140" s="255">
        <v>27</v>
      </c>
      <c r="D140" s="254" t="s">
        <v>231</v>
      </c>
      <c r="E140" s="255">
        <v>56</v>
      </c>
      <c r="F140" s="255" t="str">
        <f t="shared" si="10"/>
        <v>3</v>
      </c>
      <c r="G140" s="157">
        <f>'2D'!I47</f>
        <v>41.666666666666671</v>
      </c>
      <c r="H140" s="255" t="str">
        <f t="shared" si="11"/>
        <v>4</v>
      </c>
      <c r="I140" s="157">
        <f>'2D'!Q47</f>
        <v>42</v>
      </c>
      <c r="J140" s="255" t="str">
        <f t="shared" si="13"/>
        <v>4</v>
      </c>
      <c r="K140" s="157">
        <f>'2D'!S47</f>
        <v>45.714285714285715</v>
      </c>
      <c r="L140" s="255" t="str">
        <f t="shared" si="14"/>
        <v>4</v>
      </c>
      <c r="M140" s="157">
        <f>'2D'!U47</f>
        <v>44.5</v>
      </c>
      <c r="N140" s="255" t="str">
        <f t="shared" si="12"/>
        <v>4</v>
      </c>
      <c r="O140" s="255" t="s">
        <v>60</v>
      </c>
      <c r="P140" s="1">
        <f>RANK(E140,E22:E260)</f>
        <v>198</v>
      </c>
    </row>
    <row r="141" spans="1:16" ht="15" customHeight="1">
      <c r="A141" s="1">
        <v>120</v>
      </c>
      <c r="B141" s="254" t="s">
        <v>53</v>
      </c>
      <c r="C141" s="255">
        <v>28</v>
      </c>
      <c r="D141" s="254" t="s">
        <v>232</v>
      </c>
      <c r="E141" s="255">
        <v>56</v>
      </c>
      <c r="F141" s="255" t="str">
        <f t="shared" si="10"/>
        <v>3</v>
      </c>
      <c r="G141" s="157">
        <f>'2D'!I48</f>
        <v>71.666666666666671</v>
      </c>
      <c r="H141" s="255" t="str">
        <f t="shared" si="11"/>
        <v>2</v>
      </c>
      <c r="I141" s="157">
        <f>'2D'!Q48</f>
        <v>70</v>
      </c>
      <c r="J141" s="255" t="str">
        <f>IF(I141&gt;84.99,"1",IF(I141&gt;69.99,"2",IF(I141&gt;49.99,"3",IF(I141&gt;0,"4"))))</f>
        <v>2</v>
      </c>
      <c r="K141" s="157">
        <f>'2D'!S48</f>
        <v>73.571428571428584</v>
      </c>
      <c r="L141" s="255" t="str">
        <f>IF(K141&gt;84.99,"1",IF(K141&gt;69.99,"2",IF(K141&gt;49.99,"3",IF(K141&gt;0,"4"))))</f>
        <v>2</v>
      </c>
      <c r="M141" s="157">
        <f>'2D'!U48</f>
        <v>73</v>
      </c>
      <c r="N141" s="255" t="str">
        <f t="shared" si="12"/>
        <v>2</v>
      </c>
      <c r="O141" s="255" t="s">
        <v>60</v>
      </c>
      <c r="P141" s="1">
        <f>RANK(E141,E22:E260)</f>
        <v>198</v>
      </c>
    </row>
    <row r="142" spans="1:16" ht="15" customHeight="1">
      <c r="A142" s="1">
        <v>121</v>
      </c>
      <c r="B142" s="254" t="s">
        <v>53</v>
      </c>
      <c r="C142" s="255">
        <v>29</v>
      </c>
      <c r="D142" s="254" t="s">
        <v>233</v>
      </c>
      <c r="E142" s="255">
        <v>74</v>
      </c>
      <c r="F142" s="255" t="str">
        <f t="shared" si="10"/>
        <v>2</v>
      </c>
      <c r="G142" s="157">
        <f>'2D'!I49</f>
        <v>76.666666666666671</v>
      </c>
      <c r="H142" s="255" t="str">
        <f t="shared" ref="H142:H170" si="19">IF(G142&gt;84.99,"1",IF(G142&gt;69.99,"2",IF(G142&gt;49.99,"3",IF(G142&gt;0,"4"))))</f>
        <v>2</v>
      </c>
      <c r="I142" s="157">
        <f>'2D'!Q49</f>
        <v>88</v>
      </c>
      <c r="J142" s="255" t="str">
        <f t="shared" ref="J142:J170" si="20">IF(I142&gt;84.99,"1",IF(I142&gt;69.99,"2",IF(I142&gt;49.99,"3",IF(I142&gt;0,"4"))))</f>
        <v>1</v>
      </c>
      <c r="K142" s="157">
        <f>'2D'!S49</f>
        <v>89.285714285714292</v>
      </c>
      <c r="L142" s="255" t="str">
        <f t="shared" ref="L142:L170" si="21">IF(K142&gt;84.99,"1",IF(K142&gt;69.99,"2",IF(K142&gt;49.99,"3",IF(K142&gt;0,"4"))))</f>
        <v>1</v>
      </c>
      <c r="M142" s="157">
        <f>'2D'!U49</f>
        <v>85.5</v>
      </c>
      <c r="N142" s="255" t="str">
        <f t="shared" ref="N142:N170" si="22">IF(M142&gt;84.99,"1",IF(M142&gt;69.99,"2",IF(M142&gt;49.99,"3",IF(M142&gt;0,"4"))))</f>
        <v>1</v>
      </c>
      <c r="O142" s="255" t="s">
        <v>59</v>
      </c>
      <c r="P142" s="1">
        <f>RANK(E142,E22:E260)</f>
        <v>152</v>
      </c>
    </row>
    <row r="143" spans="1:16" ht="15" customHeight="1">
      <c r="A143" s="1">
        <v>122</v>
      </c>
      <c r="B143" s="254" t="s">
        <v>54</v>
      </c>
      <c r="C143" s="255">
        <v>1</v>
      </c>
      <c r="D143" s="254" t="s">
        <v>234</v>
      </c>
      <c r="E143" s="255">
        <v>89</v>
      </c>
      <c r="F143" s="255" t="str">
        <f t="shared" si="10"/>
        <v>1</v>
      </c>
      <c r="G143" s="157">
        <f>'2E'!I21</f>
        <v>96.666666666666671</v>
      </c>
      <c r="H143" s="255" t="str">
        <f t="shared" si="19"/>
        <v>1</v>
      </c>
      <c r="I143" s="157">
        <f>'2E'!Q21</f>
        <v>94</v>
      </c>
      <c r="J143" s="255" t="str">
        <f t="shared" si="20"/>
        <v>1</v>
      </c>
      <c r="K143" s="157">
        <f>'2E'!S21</f>
        <v>95</v>
      </c>
      <c r="L143" s="255" t="str">
        <f t="shared" si="21"/>
        <v>1</v>
      </c>
      <c r="M143" s="157">
        <f>'2E'!U21</f>
        <v>95.5</v>
      </c>
      <c r="N143" s="255" t="str">
        <f t="shared" si="22"/>
        <v>1</v>
      </c>
      <c r="O143" s="255" t="s">
        <v>59</v>
      </c>
      <c r="P143" s="1">
        <f>RANK(E143,E22:E260)</f>
        <v>65</v>
      </c>
    </row>
    <row r="144" spans="1:16" ht="15" customHeight="1">
      <c r="A144" s="1">
        <v>123</v>
      </c>
      <c r="B144" s="254" t="s">
        <v>54</v>
      </c>
      <c r="C144" s="255">
        <v>2</v>
      </c>
      <c r="D144" s="254" t="s">
        <v>235</v>
      </c>
      <c r="E144" s="255">
        <v>72</v>
      </c>
      <c r="F144" s="255" t="str">
        <f t="shared" si="10"/>
        <v>2</v>
      </c>
      <c r="G144" s="157">
        <f>'2E'!I22</f>
        <v>76.666666666666671</v>
      </c>
      <c r="H144" s="255" t="str">
        <f t="shared" si="19"/>
        <v>2</v>
      </c>
      <c r="I144" s="157">
        <f>'2E'!Q22</f>
        <v>64</v>
      </c>
      <c r="J144" s="255" t="str">
        <f t="shared" si="20"/>
        <v>3</v>
      </c>
      <c r="K144" s="157">
        <f>'2E'!S22</f>
        <v>69.285714285714278</v>
      </c>
      <c r="L144" s="255" t="str">
        <f t="shared" si="21"/>
        <v>3</v>
      </c>
      <c r="M144" s="157">
        <f>'2E'!U22</f>
        <v>71.5</v>
      </c>
      <c r="N144" s="255" t="str">
        <f t="shared" si="22"/>
        <v>2</v>
      </c>
      <c r="O144" s="255" t="s">
        <v>59</v>
      </c>
      <c r="P144" s="1">
        <f>RANK(E144,E22:E260)</f>
        <v>160</v>
      </c>
    </row>
    <row r="145" spans="1:16" ht="15" customHeight="1">
      <c r="A145" s="1">
        <v>124</v>
      </c>
      <c r="B145" s="254" t="s">
        <v>54</v>
      </c>
      <c r="C145" s="255">
        <v>3</v>
      </c>
      <c r="D145" s="254" t="s">
        <v>236</v>
      </c>
      <c r="E145" s="255">
        <v>49</v>
      </c>
      <c r="F145" s="255" t="str">
        <f t="shared" si="10"/>
        <v>4</v>
      </c>
      <c r="G145" s="157">
        <f>'2E'!I23</f>
        <v>55.000000000000007</v>
      </c>
      <c r="H145" s="255" t="str">
        <f t="shared" si="19"/>
        <v>3</v>
      </c>
      <c r="I145" s="157">
        <f>'2E'!Q23</f>
        <v>36</v>
      </c>
      <c r="J145" s="255" t="str">
        <f t="shared" si="20"/>
        <v>4</v>
      </c>
      <c r="K145" s="157">
        <f>'2E'!S23</f>
        <v>42.142857142857146</v>
      </c>
      <c r="L145" s="255" t="str">
        <f t="shared" si="21"/>
        <v>4</v>
      </c>
      <c r="M145" s="157">
        <f>'2E'!U23</f>
        <v>46</v>
      </c>
      <c r="N145" s="255" t="str">
        <f t="shared" si="22"/>
        <v>4</v>
      </c>
      <c r="O145" s="255" t="s">
        <v>60</v>
      </c>
      <c r="P145" s="1">
        <f>RANK(E145,E22:E260)</f>
        <v>218</v>
      </c>
    </row>
    <row r="146" spans="1:16" ht="15" customHeight="1">
      <c r="A146" s="1">
        <v>125</v>
      </c>
      <c r="B146" s="254" t="s">
        <v>54</v>
      </c>
      <c r="C146" s="255">
        <v>4</v>
      </c>
      <c r="D146" s="254" t="s">
        <v>237</v>
      </c>
      <c r="E146" s="255">
        <v>87</v>
      </c>
      <c r="F146" s="255" t="str">
        <f t="shared" si="10"/>
        <v>1</v>
      </c>
      <c r="G146" s="157">
        <f>'2E'!I24</f>
        <v>98.333333333333329</v>
      </c>
      <c r="H146" s="255" t="str">
        <f t="shared" si="19"/>
        <v>1</v>
      </c>
      <c r="I146" s="157">
        <f>'2E'!Q24</f>
        <v>92</v>
      </c>
      <c r="J146" s="255" t="str">
        <f t="shared" si="20"/>
        <v>1</v>
      </c>
      <c r="K146" s="157">
        <f>'2E'!S24</f>
        <v>91.428571428571431</v>
      </c>
      <c r="L146" s="255" t="str">
        <f t="shared" si="21"/>
        <v>1</v>
      </c>
      <c r="M146" s="157">
        <f>'2E'!U24</f>
        <v>93.5</v>
      </c>
      <c r="N146" s="255" t="str">
        <f t="shared" si="22"/>
        <v>1</v>
      </c>
      <c r="O146" s="255" t="s">
        <v>59</v>
      </c>
      <c r="P146" s="1">
        <f>RANK(E146,E22:E260)</f>
        <v>83</v>
      </c>
    </row>
    <row r="147" spans="1:16" ht="15" customHeight="1">
      <c r="A147" s="1">
        <v>126</v>
      </c>
      <c r="B147" s="254" t="s">
        <v>54</v>
      </c>
      <c r="C147" s="255">
        <v>5</v>
      </c>
      <c r="D147" s="254" t="s">
        <v>238</v>
      </c>
      <c r="E147" s="255">
        <v>83</v>
      </c>
      <c r="F147" s="255" t="str">
        <f t="shared" si="10"/>
        <v>2</v>
      </c>
      <c r="G147" s="157">
        <f>'2E'!I25</f>
        <v>56.666666666666664</v>
      </c>
      <c r="H147" s="255" t="str">
        <f t="shared" si="19"/>
        <v>3</v>
      </c>
      <c r="I147" s="157">
        <f>'2E'!Q25</f>
        <v>80</v>
      </c>
      <c r="J147" s="255" t="str">
        <f t="shared" si="20"/>
        <v>2</v>
      </c>
      <c r="K147" s="157">
        <f>'2E'!S25</f>
        <v>84.285714285714292</v>
      </c>
      <c r="L147" s="255" t="str">
        <f t="shared" si="21"/>
        <v>2</v>
      </c>
      <c r="M147" s="157">
        <f>'2E'!U25</f>
        <v>76</v>
      </c>
      <c r="N147" s="255" t="str">
        <f t="shared" si="22"/>
        <v>2</v>
      </c>
      <c r="O147" s="255" t="s">
        <v>59</v>
      </c>
      <c r="P147" s="1">
        <f>RANK(E147,E22:E260)</f>
        <v>102</v>
      </c>
    </row>
    <row r="148" spans="1:16" ht="15" customHeight="1">
      <c r="A148" s="1">
        <v>127</v>
      </c>
      <c r="B148" s="254" t="s">
        <v>54</v>
      </c>
      <c r="C148" s="255">
        <v>6</v>
      </c>
      <c r="D148" s="254" t="s">
        <v>239</v>
      </c>
      <c r="E148" s="255">
        <v>97</v>
      </c>
      <c r="F148" s="255" t="str">
        <f t="shared" si="10"/>
        <v>1</v>
      </c>
      <c r="G148" s="157">
        <f>'2E'!I26</f>
        <v>93.333333333333329</v>
      </c>
      <c r="H148" s="255" t="str">
        <f t="shared" si="19"/>
        <v>1</v>
      </c>
      <c r="I148" s="157">
        <f>'2E'!Q26</f>
        <v>100</v>
      </c>
      <c r="J148" s="255" t="str">
        <f t="shared" si="20"/>
        <v>1</v>
      </c>
      <c r="K148" s="157">
        <f>'2E'!S26</f>
        <v>99.285714285714292</v>
      </c>
      <c r="L148" s="255" t="str">
        <f t="shared" si="21"/>
        <v>1</v>
      </c>
      <c r="M148" s="157">
        <f>'2E'!U26</f>
        <v>97.5</v>
      </c>
      <c r="N148" s="255" t="str">
        <f t="shared" si="22"/>
        <v>1</v>
      </c>
      <c r="O148" s="255" t="s">
        <v>59</v>
      </c>
      <c r="P148" s="441">
        <f>RANK(E148,E22:E260)</f>
        <v>11</v>
      </c>
    </row>
    <row r="149" spans="1:16" ht="15" customHeight="1">
      <c r="A149" s="1">
        <v>128</v>
      </c>
      <c r="B149" s="254" t="s">
        <v>54</v>
      </c>
      <c r="C149" s="255">
        <v>7</v>
      </c>
      <c r="D149" s="254" t="s">
        <v>240</v>
      </c>
      <c r="E149" s="255">
        <v>77</v>
      </c>
      <c r="F149" s="255" t="str">
        <f t="shared" si="10"/>
        <v>2</v>
      </c>
      <c r="G149" s="157">
        <f>'2E'!I27</f>
        <v>85</v>
      </c>
      <c r="H149" s="255" t="str">
        <f t="shared" si="19"/>
        <v>1</v>
      </c>
      <c r="I149" s="157">
        <f>'2E'!Q27</f>
        <v>94</v>
      </c>
      <c r="J149" s="255" t="str">
        <f t="shared" si="20"/>
        <v>1</v>
      </c>
      <c r="K149" s="157">
        <f>'2E'!S27</f>
        <v>95</v>
      </c>
      <c r="L149" s="255" t="str">
        <f t="shared" si="21"/>
        <v>1</v>
      </c>
      <c r="M149" s="157">
        <f>'2E'!U27</f>
        <v>92</v>
      </c>
      <c r="N149" s="255" t="str">
        <f t="shared" si="22"/>
        <v>1</v>
      </c>
      <c r="O149" s="255" t="s">
        <v>59</v>
      </c>
      <c r="P149" s="1">
        <f>RANK(E149,E22:E260)</f>
        <v>139</v>
      </c>
    </row>
    <row r="150" spans="1:16" ht="15" customHeight="1">
      <c r="A150" s="1">
        <v>129</v>
      </c>
      <c r="B150" s="254" t="s">
        <v>54</v>
      </c>
      <c r="C150" s="255">
        <v>8</v>
      </c>
      <c r="D150" s="254" t="s">
        <v>241</v>
      </c>
      <c r="E150" s="255">
        <v>88</v>
      </c>
      <c r="F150" s="255" t="str">
        <f t="shared" si="10"/>
        <v>1</v>
      </c>
      <c r="G150" s="157">
        <f>'2E'!I28</f>
        <v>86.666666666666671</v>
      </c>
      <c r="H150" s="255" t="str">
        <f t="shared" si="19"/>
        <v>1</v>
      </c>
      <c r="I150" s="157">
        <f>'2E'!Q28</f>
        <v>90</v>
      </c>
      <c r="J150" s="255" t="str">
        <f t="shared" si="20"/>
        <v>1</v>
      </c>
      <c r="K150" s="157">
        <f>'2E'!S28</f>
        <v>86.428571428571431</v>
      </c>
      <c r="L150" s="255" t="str">
        <f t="shared" si="21"/>
        <v>1</v>
      </c>
      <c r="M150" s="157">
        <f>'2E'!U28</f>
        <v>86.5</v>
      </c>
      <c r="N150" s="255" t="str">
        <f t="shared" si="22"/>
        <v>1</v>
      </c>
      <c r="O150" s="255" t="s">
        <v>59</v>
      </c>
      <c r="P150" s="1">
        <f>RANK(E150,E22:E260)</f>
        <v>77</v>
      </c>
    </row>
    <row r="151" spans="1:16" ht="15.75" customHeight="1">
      <c r="A151" s="1">
        <v>130</v>
      </c>
      <c r="B151" s="254" t="s">
        <v>54</v>
      </c>
      <c r="C151" s="255">
        <v>9</v>
      </c>
      <c r="D151" s="254" t="s">
        <v>242</v>
      </c>
      <c r="E151" s="255">
        <v>100</v>
      </c>
      <c r="F151" s="255" t="str">
        <f t="shared" ref="F151:F216" si="23">IF(E151&gt;84.99,"1",IF(E151&gt;69.99,"2",IF(E151&gt;49.99,"3",IF(E151&gt;0,"4"))))</f>
        <v>1</v>
      </c>
      <c r="G151" s="157">
        <f>'2E'!I29</f>
        <v>96.666666666666671</v>
      </c>
      <c r="H151" s="255" t="str">
        <f t="shared" si="19"/>
        <v>1</v>
      </c>
      <c r="I151" s="157">
        <f>'2E'!Q29</f>
        <v>100</v>
      </c>
      <c r="J151" s="255" t="str">
        <f t="shared" si="20"/>
        <v>1</v>
      </c>
      <c r="K151" s="157">
        <f>'2E'!S29</f>
        <v>98.571428571428584</v>
      </c>
      <c r="L151" s="255" t="str">
        <f t="shared" si="21"/>
        <v>1</v>
      </c>
      <c r="M151" s="157">
        <f>'2E'!U29</f>
        <v>98</v>
      </c>
      <c r="N151" s="255" t="str">
        <f t="shared" si="22"/>
        <v>1</v>
      </c>
      <c r="O151" s="255" t="s">
        <v>59</v>
      </c>
      <c r="P151" s="1">
        <f>RANK(E151,E22:E260)</f>
        <v>1</v>
      </c>
    </row>
    <row r="152" spans="1:16" ht="15.75" customHeight="1">
      <c r="A152" s="1">
        <v>131</v>
      </c>
      <c r="B152" s="254" t="s">
        <v>54</v>
      </c>
      <c r="C152" s="255">
        <v>10</v>
      </c>
      <c r="D152" s="254" t="s">
        <v>243</v>
      </c>
      <c r="E152" s="255">
        <v>81</v>
      </c>
      <c r="F152" s="255" t="str">
        <f t="shared" ref="F152" si="24">IF(E152&gt;84.99,"1",IF(E152&gt;69.99,"2",IF(E152&gt;49.99,"3",IF(E152&gt;0,"4"))))</f>
        <v>2</v>
      </c>
      <c r="G152" s="157">
        <f>'2E'!I30</f>
        <v>86.666666666666671</v>
      </c>
      <c r="H152" s="255" t="str">
        <f t="shared" ref="H152" si="25">IF(G152&gt;84.99,"1",IF(G152&gt;69.99,"2",IF(G152&gt;49.99,"3",IF(G152&gt;0,"4"))))</f>
        <v>1</v>
      </c>
      <c r="I152" s="157">
        <f>'2E'!Q30</f>
        <v>84</v>
      </c>
      <c r="J152" s="255" t="str">
        <f t="shared" ref="J152" si="26">IF(I152&gt;84.99,"1",IF(I152&gt;69.99,"2",IF(I152&gt;49.99,"3",IF(I152&gt;0,"4"))))</f>
        <v>2</v>
      </c>
      <c r="K152" s="157">
        <f>'2E'!S30</f>
        <v>85</v>
      </c>
      <c r="L152" s="255" t="str">
        <f t="shared" ref="L152" si="27">IF(K152&gt;84.99,"1",IF(K152&gt;69.99,"2",IF(K152&gt;49.99,"3",IF(K152&gt;0,"4"))))</f>
        <v>1</v>
      </c>
      <c r="M152" s="157">
        <f>'2E'!U30</f>
        <v>85.5</v>
      </c>
      <c r="N152" s="255" t="str">
        <f t="shared" ref="N152" si="28">IF(M152&gt;84.99,"1",IF(M152&gt;69.99,"2",IF(M152&gt;49.99,"3",IF(M152&gt;0,"4"))))</f>
        <v>1</v>
      </c>
      <c r="O152" s="255" t="s">
        <v>59</v>
      </c>
      <c r="P152" s="1">
        <f>RANK(E152,E22:E260)</f>
        <v>115</v>
      </c>
    </row>
    <row r="153" spans="1:16" ht="15" customHeight="1">
      <c r="A153" s="1">
        <v>132</v>
      </c>
      <c r="B153" s="254" t="s">
        <v>54</v>
      </c>
      <c r="C153" s="255">
        <v>11</v>
      </c>
      <c r="D153" s="254" t="s">
        <v>244</v>
      </c>
      <c r="E153" s="255">
        <v>67</v>
      </c>
      <c r="F153" s="255" t="str">
        <f t="shared" si="23"/>
        <v>3</v>
      </c>
      <c r="G153" s="157">
        <f>'2E'!I31</f>
        <v>75</v>
      </c>
      <c r="H153" s="255" t="str">
        <f t="shared" si="19"/>
        <v>2</v>
      </c>
      <c r="I153" s="157">
        <f>'2E'!Q31</f>
        <v>88</v>
      </c>
      <c r="J153" s="255" t="str">
        <f t="shared" si="20"/>
        <v>1</v>
      </c>
      <c r="K153" s="157">
        <f>'2E'!S31</f>
        <v>88.571428571428569</v>
      </c>
      <c r="L153" s="255" t="str">
        <f t="shared" si="21"/>
        <v>1</v>
      </c>
      <c r="M153" s="157">
        <f>'2E'!U31</f>
        <v>84.5</v>
      </c>
      <c r="N153" s="255" t="str">
        <f t="shared" si="22"/>
        <v>2</v>
      </c>
      <c r="O153" s="255" t="s">
        <v>60</v>
      </c>
      <c r="P153" s="1">
        <f>RANK(E153,E22:E260)</f>
        <v>170</v>
      </c>
    </row>
    <row r="154" spans="1:16" ht="15" customHeight="1">
      <c r="A154" s="1">
        <v>133</v>
      </c>
      <c r="B154" s="254" t="s">
        <v>54</v>
      </c>
      <c r="C154" s="255">
        <v>12</v>
      </c>
      <c r="D154" s="254" t="s">
        <v>245</v>
      </c>
      <c r="E154" s="255">
        <v>89</v>
      </c>
      <c r="F154" s="255" t="str">
        <f t="shared" si="23"/>
        <v>1</v>
      </c>
      <c r="G154" s="157">
        <f>'2E'!I32</f>
        <v>90</v>
      </c>
      <c r="H154" s="255" t="str">
        <f t="shared" si="19"/>
        <v>1</v>
      </c>
      <c r="I154" s="157">
        <f>'2E'!Q32</f>
        <v>98</v>
      </c>
      <c r="J154" s="255" t="str">
        <f t="shared" si="20"/>
        <v>1</v>
      </c>
      <c r="K154" s="157">
        <f>'2E'!S32</f>
        <v>98.571428571428584</v>
      </c>
      <c r="L154" s="255" t="str">
        <f t="shared" si="21"/>
        <v>1</v>
      </c>
      <c r="M154" s="157">
        <f>'2E'!U32</f>
        <v>96</v>
      </c>
      <c r="N154" s="255" t="str">
        <f t="shared" si="22"/>
        <v>1</v>
      </c>
      <c r="O154" s="255" t="s">
        <v>59</v>
      </c>
      <c r="P154" s="1">
        <f>RANK(E154,E22:E260)</f>
        <v>65</v>
      </c>
    </row>
    <row r="155" spans="1:16" ht="15" customHeight="1">
      <c r="A155" s="1">
        <v>134</v>
      </c>
      <c r="B155" s="254" t="s">
        <v>54</v>
      </c>
      <c r="C155" s="255">
        <v>13</v>
      </c>
      <c r="D155" s="254" t="s">
        <v>246</v>
      </c>
      <c r="E155" s="255">
        <v>59</v>
      </c>
      <c r="F155" s="255" t="str">
        <f t="shared" si="23"/>
        <v>3</v>
      </c>
      <c r="G155" s="157">
        <f>'2E'!I33</f>
        <v>70</v>
      </c>
      <c r="H155" s="255" t="str">
        <f t="shared" si="19"/>
        <v>2</v>
      </c>
      <c r="I155" s="157">
        <f>'2E'!Q33</f>
        <v>68</v>
      </c>
      <c r="J155" s="255" t="str">
        <f t="shared" si="20"/>
        <v>3</v>
      </c>
      <c r="K155" s="157">
        <f>'2E'!S33</f>
        <v>65.714285714285708</v>
      </c>
      <c r="L155" s="255" t="str">
        <f t="shared" si="21"/>
        <v>3</v>
      </c>
      <c r="M155" s="157">
        <f>'2E'!U33</f>
        <v>67</v>
      </c>
      <c r="N155" s="255" t="str">
        <f t="shared" si="22"/>
        <v>3</v>
      </c>
      <c r="O155" s="255" t="s">
        <v>60</v>
      </c>
      <c r="P155" s="1">
        <f>RANK(E155,E22:E260)</f>
        <v>193</v>
      </c>
    </row>
    <row r="156" spans="1:16" ht="15" customHeight="1">
      <c r="A156" s="1">
        <v>135</v>
      </c>
      <c r="B156" s="254" t="s">
        <v>54</v>
      </c>
      <c r="C156" s="255">
        <v>14</v>
      </c>
      <c r="D156" s="254" t="s">
        <v>247</v>
      </c>
      <c r="E156" s="255">
        <v>95</v>
      </c>
      <c r="F156" s="255" t="str">
        <f t="shared" si="23"/>
        <v>1</v>
      </c>
      <c r="G156" s="157">
        <f>'2E'!I34</f>
        <v>98.333333333333329</v>
      </c>
      <c r="H156" s="255" t="str">
        <f t="shared" si="19"/>
        <v>1</v>
      </c>
      <c r="I156" s="157">
        <f>'2E'!Q34</f>
        <v>96</v>
      </c>
      <c r="J156" s="255" t="str">
        <f t="shared" si="20"/>
        <v>1</v>
      </c>
      <c r="K156" s="157">
        <f>'2E'!S34</f>
        <v>96.428571428571431</v>
      </c>
      <c r="L156" s="255" t="str">
        <f t="shared" si="21"/>
        <v>1</v>
      </c>
      <c r="M156" s="157">
        <f>'2E'!U34</f>
        <v>97</v>
      </c>
      <c r="N156" s="255" t="str">
        <f t="shared" si="22"/>
        <v>1</v>
      </c>
      <c r="O156" s="255" t="s">
        <v>59</v>
      </c>
      <c r="P156" s="1">
        <f>RANK(E156,E22:E260)</f>
        <v>27</v>
      </c>
    </row>
    <row r="157" spans="1:16" ht="15" customHeight="1">
      <c r="A157" s="1">
        <v>136</v>
      </c>
      <c r="B157" s="254" t="s">
        <v>54</v>
      </c>
      <c r="C157" s="255">
        <v>15</v>
      </c>
      <c r="D157" s="254" t="s">
        <v>248</v>
      </c>
      <c r="E157" s="255">
        <v>83</v>
      </c>
      <c r="F157" s="255" t="str">
        <f t="shared" si="23"/>
        <v>2</v>
      </c>
      <c r="G157" s="157">
        <f>'2E'!I35</f>
        <v>93.333333333333329</v>
      </c>
      <c r="H157" s="255" t="str">
        <f t="shared" si="19"/>
        <v>1</v>
      </c>
      <c r="I157" s="157">
        <f>'2E'!Q35</f>
        <v>90</v>
      </c>
      <c r="J157" s="255" t="str">
        <f t="shared" si="20"/>
        <v>1</v>
      </c>
      <c r="K157" s="157">
        <f>'2E'!S35</f>
        <v>87.857142857142861</v>
      </c>
      <c r="L157" s="255" t="str">
        <f t="shared" si="21"/>
        <v>1</v>
      </c>
      <c r="M157" s="157">
        <f>'2E'!U35</f>
        <v>89.5</v>
      </c>
      <c r="N157" s="255" t="str">
        <f t="shared" si="22"/>
        <v>1</v>
      </c>
      <c r="O157" s="255" t="s">
        <v>59</v>
      </c>
      <c r="P157" s="1">
        <f>RANK(E157,E22:E260)</f>
        <v>102</v>
      </c>
    </row>
    <row r="158" spans="1:16" ht="15" customHeight="1">
      <c r="A158" s="1">
        <v>137</v>
      </c>
      <c r="B158" s="254" t="s">
        <v>54</v>
      </c>
      <c r="C158" s="255">
        <v>16</v>
      </c>
      <c r="D158" s="254" t="s">
        <v>249</v>
      </c>
      <c r="E158" s="255">
        <v>82</v>
      </c>
      <c r="F158" s="255" t="str">
        <f t="shared" si="23"/>
        <v>2</v>
      </c>
      <c r="G158" s="157">
        <f>'2E'!I36</f>
        <v>91.666666666666657</v>
      </c>
      <c r="H158" s="255" t="str">
        <f t="shared" si="19"/>
        <v>1</v>
      </c>
      <c r="I158" s="157">
        <f>'2E'!Q36</f>
        <v>92</v>
      </c>
      <c r="J158" s="255" t="str">
        <f t="shared" si="20"/>
        <v>1</v>
      </c>
      <c r="K158" s="157">
        <f>'2E'!S36</f>
        <v>92.857142857142861</v>
      </c>
      <c r="L158" s="255" t="str">
        <f t="shared" si="21"/>
        <v>1</v>
      </c>
      <c r="M158" s="157">
        <f>'2E'!U36</f>
        <v>92.5</v>
      </c>
      <c r="N158" s="255" t="str">
        <f t="shared" si="22"/>
        <v>1</v>
      </c>
      <c r="O158" s="255" t="s">
        <v>59</v>
      </c>
      <c r="P158" s="1">
        <f>RANK(E158,E22:E260)</f>
        <v>107</v>
      </c>
    </row>
    <row r="159" spans="1:16" ht="15" customHeight="1">
      <c r="A159" s="1">
        <v>138</v>
      </c>
      <c r="B159" s="254" t="s">
        <v>54</v>
      </c>
      <c r="C159" s="255">
        <v>17</v>
      </c>
      <c r="D159" s="254" t="s">
        <v>250</v>
      </c>
      <c r="E159" s="255">
        <v>62</v>
      </c>
      <c r="F159" s="255" t="str">
        <f t="shared" si="23"/>
        <v>3</v>
      </c>
      <c r="G159" s="157">
        <f>'2E'!I37</f>
        <v>76.666666666666671</v>
      </c>
      <c r="H159" s="255" t="str">
        <f t="shared" si="19"/>
        <v>2</v>
      </c>
      <c r="I159" s="157">
        <f>'2E'!Q37</f>
        <v>68</v>
      </c>
      <c r="J159" s="255" t="str">
        <f t="shared" si="20"/>
        <v>3</v>
      </c>
      <c r="K159" s="157">
        <f>'2E'!S37</f>
        <v>72.857142857142847</v>
      </c>
      <c r="L159" s="255" t="str">
        <f t="shared" si="21"/>
        <v>2</v>
      </c>
      <c r="M159" s="157">
        <f>'2E'!U37</f>
        <v>74</v>
      </c>
      <c r="N159" s="255" t="str">
        <f t="shared" si="22"/>
        <v>2</v>
      </c>
      <c r="O159" s="255" t="s">
        <v>60</v>
      </c>
      <c r="P159" s="1">
        <f>RANK(E159,E22:E260)</f>
        <v>188</v>
      </c>
    </row>
    <row r="160" spans="1:16" ht="15" customHeight="1">
      <c r="A160" s="1">
        <v>139</v>
      </c>
      <c r="B160" s="254" t="s">
        <v>54</v>
      </c>
      <c r="C160" s="255">
        <v>18</v>
      </c>
      <c r="D160" s="254" t="s">
        <v>251</v>
      </c>
      <c r="E160" s="255">
        <v>79</v>
      </c>
      <c r="F160" s="255" t="str">
        <f t="shared" si="23"/>
        <v>2</v>
      </c>
      <c r="G160" s="157">
        <f>'2E'!I38</f>
        <v>90</v>
      </c>
      <c r="H160" s="255" t="str">
        <f t="shared" si="19"/>
        <v>1</v>
      </c>
      <c r="I160" s="157">
        <f>'2E'!Q38</f>
        <v>84</v>
      </c>
      <c r="J160" s="255" t="str">
        <f t="shared" si="20"/>
        <v>2</v>
      </c>
      <c r="K160" s="157">
        <f>'2E'!S38</f>
        <v>85</v>
      </c>
      <c r="L160" s="255" t="str">
        <f t="shared" si="21"/>
        <v>1</v>
      </c>
      <c r="M160" s="157">
        <f>'2E'!U38</f>
        <v>86.5</v>
      </c>
      <c r="N160" s="255" t="str">
        <f t="shared" si="22"/>
        <v>1</v>
      </c>
      <c r="O160" s="255" t="s">
        <v>59</v>
      </c>
      <c r="P160" s="1">
        <f>RANK(E160,E22:E260)</f>
        <v>128</v>
      </c>
    </row>
    <row r="161" spans="1:16" ht="15" customHeight="1">
      <c r="A161" s="1">
        <v>140</v>
      </c>
      <c r="B161" s="254" t="s">
        <v>54</v>
      </c>
      <c r="C161" s="255">
        <v>19</v>
      </c>
      <c r="D161" s="254" t="s">
        <v>252</v>
      </c>
      <c r="E161" s="255">
        <v>82</v>
      </c>
      <c r="F161" s="255" t="str">
        <f t="shared" si="23"/>
        <v>2</v>
      </c>
      <c r="G161" s="157">
        <f>'2E'!I39</f>
        <v>91.666666666666657</v>
      </c>
      <c r="H161" s="255" t="str">
        <f t="shared" si="19"/>
        <v>1</v>
      </c>
      <c r="I161" s="157">
        <f>'2E'!Q39</f>
        <v>90</v>
      </c>
      <c r="J161" s="255" t="str">
        <f t="shared" si="20"/>
        <v>1</v>
      </c>
      <c r="K161" s="157">
        <f>'2E'!S39</f>
        <v>86.428571428571431</v>
      </c>
      <c r="L161" s="255" t="str">
        <f t="shared" si="21"/>
        <v>1</v>
      </c>
      <c r="M161" s="157">
        <f>'2E'!U39</f>
        <v>88</v>
      </c>
      <c r="N161" s="255" t="str">
        <f t="shared" si="22"/>
        <v>1</v>
      </c>
      <c r="O161" s="255" t="s">
        <v>59</v>
      </c>
      <c r="P161" s="1">
        <f>RANK(E161,E22:E260)</f>
        <v>107</v>
      </c>
    </row>
    <row r="162" spans="1:16" ht="15" customHeight="1">
      <c r="A162" s="1">
        <v>141</v>
      </c>
      <c r="B162" s="254" t="s">
        <v>54</v>
      </c>
      <c r="C162" s="255">
        <v>20</v>
      </c>
      <c r="D162" s="254" t="s">
        <v>253</v>
      </c>
      <c r="E162" s="255">
        <v>64</v>
      </c>
      <c r="F162" s="255" t="str">
        <f t="shared" si="23"/>
        <v>3</v>
      </c>
      <c r="G162" s="157">
        <f>'2E'!I40</f>
        <v>76.666666666666671</v>
      </c>
      <c r="H162" s="255" t="str">
        <f t="shared" si="19"/>
        <v>2</v>
      </c>
      <c r="I162" s="157">
        <f>'2E'!Q40</f>
        <v>80</v>
      </c>
      <c r="J162" s="255" t="str">
        <f t="shared" si="20"/>
        <v>2</v>
      </c>
      <c r="K162" s="157">
        <f>'2E'!S40</f>
        <v>79.285714285714278</v>
      </c>
      <c r="L162" s="255" t="str">
        <f t="shared" si="21"/>
        <v>2</v>
      </c>
      <c r="M162" s="157">
        <f>'2E'!U40</f>
        <v>78.5</v>
      </c>
      <c r="N162" s="255" t="str">
        <f t="shared" si="22"/>
        <v>2</v>
      </c>
      <c r="O162" s="255" t="s">
        <v>60</v>
      </c>
      <c r="P162" s="1">
        <f>RANK(E162,E22:E260)</f>
        <v>181</v>
      </c>
    </row>
    <row r="163" spans="1:16" ht="15" customHeight="1">
      <c r="A163" s="1">
        <v>142</v>
      </c>
      <c r="B163" s="254" t="s">
        <v>54</v>
      </c>
      <c r="C163" s="255">
        <v>21</v>
      </c>
      <c r="D163" s="254" t="s">
        <v>254</v>
      </c>
      <c r="E163" s="255">
        <v>93</v>
      </c>
      <c r="F163" s="255" t="str">
        <f t="shared" si="23"/>
        <v>1</v>
      </c>
      <c r="G163" s="157">
        <f>'2E'!I41</f>
        <v>95</v>
      </c>
      <c r="H163" s="255" t="str">
        <f t="shared" si="19"/>
        <v>1</v>
      </c>
      <c r="I163" s="157">
        <f>'2E'!Q41</f>
        <v>96</v>
      </c>
      <c r="J163" s="255" t="str">
        <f t="shared" si="20"/>
        <v>1</v>
      </c>
      <c r="K163" s="157">
        <f>'2E'!S41</f>
        <v>97.142857142857139</v>
      </c>
      <c r="L163" s="255" t="str">
        <f t="shared" si="21"/>
        <v>1</v>
      </c>
      <c r="M163" s="157">
        <f>'2E'!U41</f>
        <v>96.499999999999986</v>
      </c>
      <c r="N163" s="255" t="str">
        <f t="shared" si="22"/>
        <v>1</v>
      </c>
      <c r="O163" s="255" t="s">
        <v>59</v>
      </c>
      <c r="P163" s="1">
        <f>RANK(E163,E22:E260)</f>
        <v>41</v>
      </c>
    </row>
    <row r="164" spans="1:16" ht="15" customHeight="1">
      <c r="A164" s="1">
        <v>143</v>
      </c>
      <c r="B164" s="254" t="s">
        <v>54</v>
      </c>
      <c r="C164" s="255">
        <v>22</v>
      </c>
      <c r="D164" s="254" t="s">
        <v>255</v>
      </c>
      <c r="E164" s="255">
        <v>58</v>
      </c>
      <c r="F164" s="255" t="str">
        <f t="shared" si="23"/>
        <v>3</v>
      </c>
      <c r="G164" s="157">
        <f>'2E'!I42</f>
        <v>78.333333333333329</v>
      </c>
      <c r="H164" s="255" t="str">
        <f t="shared" si="19"/>
        <v>2</v>
      </c>
      <c r="I164" s="157">
        <f>'2E'!Q42</f>
        <v>44</v>
      </c>
      <c r="J164" s="255" t="str">
        <f t="shared" si="20"/>
        <v>4</v>
      </c>
      <c r="K164" s="157">
        <f>'2E'!S42</f>
        <v>50.714285714285708</v>
      </c>
      <c r="L164" s="255" t="str">
        <f t="shared" si="21"/>
        <v>3</v>
      </c>
      <c r="M164" s="157">
        <f>'2E'!U42</f>
        <v>58.999999999999986</v>
      </c>
      <c r="N164" s="255" t="str">
        <f t="shared" si="22"/>
        <v>3</v>
      </c>
      <c r="O164" s="255" t="s">
        <v>60</v>
      </c>
      <c r="P164" s="1">
        <f>RANK(E164,E22:E260)</f>
        <v>194</v>
      </c>
    </row>
    <row r="165" spans="1:16" ht="15" customHeight="1">
      <c r="A165" s="1">
        <v>144</v>
      </c>
      <c r="B165" s="254" t="s">
        <v>54</v>
      </c>
      <c r="C165" s="255">
        <v>23</v>
      </c>
      <c r="D165" s="254" t="s">
        <v>256</v>
      </c>
      <c r="E165" s="255">
        <v>63</v>
      </c>
      <c r="F165" s="255" t="str">
        <f t="shared" si="23"/>
        <v>3</v>
      </c>
      <c r="G165" s="157">
        <f>'2E'!I43</f>
        <v>55.000000000000007</v>
      </c>
      <c r="H165" s="255" t="str">
        <f t="shared" si="19"/>
        <v>3</v>
      </c>
      <c r="I165" s="157">
        <f>'2E'!Q43</f>
        <v>42</v>
      </c>
      <c r="J165" s="255" t="str">
        <f t="shared" si="20"/>
        <v>4</v>
      </c>
      <c r="K165" s="157">
        <f>'2E'!S43</f>
        <v>45.714285714285715</v>
      </c>
      <c r="L165" s="255" t="str">
        <f t="shared" si="21"/>
        <v>4</v>
      </c>
      <c r="M165" s="157">
        <f>'2E'!U43</f>
        <v>48.5</v>
      </c>
      <c r="N165" s="255" t="str">
        <f t="shared" si="22"/>
        <v>4</v>
      </c>
      <c r="O165" s="255" t="s">
        <v>60</v>
      </c>
      <c r="P165" s="1">
        <f>RANK(E165,E22:E260)</f>
        <v>184</v>
      </c>
    </row>
    <row r="166" spans="1:16" ht="15" customHeight="1">
      <c r="A166" s="1">
        <v>145</v>
      </c>
      <c r="B166" s="254" t="s">
        <v>54</v>
      </c>
      <c r="C166" s="255">
        <v>24</v>
      </c>
      <c r="D166" s="254" t="s">
        <v>257</v>
      </c>
      <c r="E166" s="255">
        <v>98</v>
      </c>
      <c r="F166" s="255" t="str">
        <f t="shared" si="23"/>
        <v>1</v>
      </c>
      <c r="G166" s="157">
        <f>'2E'!I44</f>
        <v>96.666666666666671</v>
      </c>
      <c r="H166" s="255" t="str">
        <f t="shared" si="19"/>
        <v>1</v>
      </c>
      <c r="I166" s="157">
        <f>'2E'!Q44</f>
        <v>96</v>
      </c>
      <c r="J166" s="255" t="str">
        <f t="shared" si="20"/>
        <v>1</v>
      </c>
      <c r="K166" s="157">
        <f>'2E'!S44</f>
        <v>97.142857142857139</v>
      </c>
      <c r="L166" s="255" t="str">
        <f t="shared" si="21"/>
        <v>1</v>
      </c>
      <c r="M166" s="157">
        <f>'2E'!U44</f>
        <v>96.999999999999986</v>
      </c>
      <c r="N166" s="255" t="str">
        <f t="shared" si="22"/>
        <v>1</v>
      </c>
      <c r="O166" s="255" t="s">
        <v>59</v>
      </c>
      <c r="P166" s="1">
        <f>RANK(E166,E22:E260)</f>
        <v>5</v>
      </c>
    </row>
    <row r="167" spans="1:16" ht="15" customHeight="1">
      <c r="A167" s="1">
        <v>146</v>
      </c>
      <c r="B167" s="254" t="s">
        <v>54</v>
      </c>
      <c r="C167" s="255">
        <v>25</v>
      </c>
      <c r="D167" s="254" t="s">
        <v>258</v>
      </c>
      <c r="E167" s="255">
        <v>98</v>
      </c>
      <c r="F167" s="255" t="str">
        <f t="shared" si="23"/>
        <v>1</v>
      </c>
      <c r="G167" s="157">
        <f>'2E'!I45</f>
        <v>98.333333333333329</v>
      </c>
      <c r="H167" s="255" t="str">
        <f t="shared" si="19"/>
        <v>1</v>
      </c>
      <c r="I167" s="157">
        <f>'2E'!Q45</f>
        <v>100</v>
      </c>
      <c r="J167" s="255" t="str">
        <f t="shared" si="20"/>
        <v>1</v>
      </c>
      <c r="K167" s="157">
        <f>'2E'!S45</f>
        <v>100</v>
      </c>
      <c r="L167" s="255" t="str">
        <f t="shared" si="21"/>
        <v>1</v>
      </c>
      <c r="M167" s="157">
        <f>'2E'!U45</f>
        <v>99.5</v>
      </c>
      <c r="N167" s="255" t="str">
        <f t="shared" si="22"/>
        <v>1</v>
      </c>
      <c r="O167" s="255" t="s">
        <v>59</v>
      </c>
      <c r="P167" s="1">
        <f>RANK(E167,E22:E260)</f>
        <v>5</v>
      </c>
    </row>
    <row r="168" spans="1:16" ht="15" customHeight="1">
      <c r="A168" s="1">
        <v>147</v>
      </c>
      <c r="B168" s="254" t="s">
        <v>54</v>
      </c>
      <c r="C168" s="255">
        <v>26</v>
      </c>
      <c r="D168" s="254" t="s">
        <v>259</v>
      </c>
      <c r="E168" s="255">
        <v>56</v>
      </c>
      <c r="F168" s="255" t="str">
        <f t="shared" si="23"/>
        <v>3</v>
      </c>
      <c r="G168" s="157">
        <f>'2E'!I46</f>
        <v>86.666666666666671</v>
      </c>
      <c r="H168" s="255" t="str">
        <f t="shared" si="19"/>
        <v>1</v>
      </c>
      <c r="I168" s="157">
        <f>'2E'!Q46</f>
        <v>58</v>
      </c>
      <c r="J168" s="255" t="str">
        <f t="shared" si="20"/>
        <v>3</v>
      </c>
      <c r="K168" s="157">
        <f>'2E'!S46</f>
        <v>57.857142857142861</v>
      </c>
      <c r="L168" s="255" t="str">
        <f t="shared" si="21"/>
        <v>3</v>
      </c>
      <c r="M168" s="157">
        <f>'2E'!U46</f>
        <v>66.5</v>
      </c>
      <c r="N168" s="255" t="str">
        <f t="shared" si="22"/>
        <v>3</v>
      </c>
      <c r="O168" s="255" t="s">
        <v>60</v>
      </c>
      <c r="P168" s="1">
        <f>RANK(E168,E22:E260)</f>
        <v>198</v>
      </c>
    </row>
    <row r="169" spans="1:16" ht="15" customHeight="1">
      <c r="A169" s="1">
        <v>148</v>
      </c>
      <c r="B169" s="254" t="s">
        <v>54</v>
      </c>
      <c r="C169" s="255">
        <v>27</v>
      </c>
      <c r="D169" s="254" t="s">
        <v>260</v>
      </c>
      <c r="E169" s="255">
        <v>53</v>
      </c>
      <c r="F169" s="255" t="str">
        <f t="shared" si="23"/>
        <v>3</v>
      </c>
      <c r="G169" s="157">
        <f>'2E'!I47</f>
        <v>68.333333333333329</v>
      </c>
      <c r="H169" s="255" t="str">
        <f t="shared" si="19"/>
        <v>3</v>
      </c>
      <c r="I169" s="157">
        <f>'2E'!Q47</f>
        <v>38</v>
      </c>
      <c r="J169" s="255" t="str">
        <f t="shared" si="20"/>
        <v>4</v>
      </c>
      <c r="K169" s="157">
        <f>'2E'!S47</f>
        <v>45</v>
      </c>
      <c r="L169" s="255" t="str">
        <f t="shared" si="21"/>
        <v>4</v>
      </c>
      <c r="M169" s="157">
        <f>'2E'!U47</f>
        <v>51.999999999999993</v>
      </c>
      <c r="N169" s="255" t="str">
        <f t="shared" si="22"/>
        <v>3</v>
      </c>
      <c r="O169" s="255" t="s">
        <v>60</v>
      </c>
      <c r="P169" s="1">
        <f>RANK(E169,E22:E260)</f>
        <v>208</v>
      </c>
    </row>
    <row r="170" spans="1:16" ht="15" customHeight="1">
      <c r="A170" s="1">
        <v>149</v>
      </c>
      <c r="B170" s="254" t="s">
        <v>54</v>
      </c>
      <c r="C170" s="255">
        <v>28</v>
      </c>
      <c r="D170" s="254" t="s">
        <v>261</v>
      </c>
      <c r="E170" s="255">
        <v>74</v>
      </c>
      <c r="F170" s="255" t="str">
        <f t="shared" si="23"/>
        <v>2</v>
      </c>
      <c r="G170" s="157">
        <f>'2E'!I48</f>
        <v>85</v>
      </c>
      <c r="H170" s="255" t="str">
        <f t="shared" si="19"/>
        <v>1</v>
      </c>
      <c r="I170" s="157">
        <f>'2E'!Q48</f>
        <v>90</v>
      </c>
      <c r="J170" s="255" t="str">
        <f t="shared" si="20"/>
        <v>1</v>
      </c>
      <c r="K170" s="157">
        <f>'2E'!S48</f>
        <v>87.857142857142861</v>
      </c>
      <c r="L170" s="255" t="str">
        <f t="shared" si="21"/>
        <v>1</v>
      </c>
      <c r="M170" s="157">
        <f>'2E'!U48</f>
        <v>87</v>
      </c>
      <c r="N170" s="255" t="str">
        <f t="shared" si="22"/>
        <v>1</v>
      </c>
      <c r="O170" s="255" t="s">
        <v>59</v>
      </c>
      <c r="P170" s="1">
        <f>RANK(E170,E22:E260)</f>
        <v>152</v>
      </c>
    </row>
    <row r="171" spans="1:16" ht="15" customHeight="1">
      <c r="A171" s="1">
        <v>150</v>
      </c>
      <c r="B171" s="254" t="s">
        <v>54</v>
      </c>
      <c r="C171" s="255">
        <v>29</v>
      </c>
      <c r="D171" s="339" t="s">
        <v>375</v>
      </c>
      <c r="E171" s="255"/>
      <c r="F171" s="255" t="b">
        <f t="shared" ref="F171" si="29">IF(E171&gt;84.99,"1",IF(E171&gt;69.99,"2",IF(E171&gt;49.99,"3",IF(E171&gt;0,"4"))))</f>
        <v>0</v>
      </c>
      <c r="G171" s="157"/>
      <c r="H171" s="255" t="b">
        <f t="shared" ref="H171" si="30">IF(G171&gt;84.99,"1",IF(G171&gt;69.99,"2",IF(G171&gt;49.99,"3",IF(G171&gt;0,"4"))))</f>
        <v>0</v>
      </c>
      <c r="I171" s="157">
        <f>'2E'!Q49</f>
        <v>88</v>
      </c>
      <c r="J171" s="255" t="str">
        <f t="shared" ref="J171" si="31">IF(I171&gt;84.99,"1",IF(I171&gt;69.99,"2",IF(I171&gt;49.99,"3",IF(I171&gt;0,"4"))))</f>
        <v>1</v>
      </c>
      <c r="K171" s="157">
        <f>'2E'!S49</f>
        <v>90</v>
      </c>
      <c r="L171" s="255" t="str">
        <f t="shared" ref="L171" si="32">IF(K171&gt;84.99,"1",IF(K171&gt;69.99,"2",IF(K171&gt;49.99,"3",IF(K171&gt;0,"4"))))</f>
        <v>1</v>
      </c>
      <c r="M171" s="157">
        <f>'2E'!U49</f>
        <v>90</v>
      </c>
      <c r="N171" s="255" t="str">
        <f t="shared" ref="N171" si="33">IF(M171&gt;84.99,"1",IF(M171&gt;69.99,"2",IF(M171&gt;49.99,"3",IF(M171&gt;0,"4"))))</f>
        <v>1</v>
      </c>
      <c r="O171" s="255" t="s">
        <v>59</v>
      </c>
      <c r="P171" s="1" t="e">
        <f>RANK(E171,E22:E260)</f>
        <v>#N/A</v>
      </c>
    </row>
    <row r="172" spans="1:16" ht="15" customHeight="1">
      <c r="A172" s="1">
        <v>151</v>
      </c>
      <c r="B172" s="254" t="s">
        <v>55</v>
      </c>
      <c r="C172" s="255">
        <v>1</v>
      </c>
      <c r="D172" s="254" t="s">
        <v>262</v>
      </c>
      <c r="E172" s="255">
        <v>97</v>
      </c>
      <c r="F172" s="255" t="str">
        <f t="shared" ref="F172" si="34">IF(E172&gt;84.99,"1",IF(E172&gt;69.99,"2",IF(E172&gt;49.99,"3",IF(E172&gt;0,"4"))))</f>
        <v>1</v>
      </c>
      <c r="G172" s="157">
        <f>'2F'!I21</f>
        <v>100</v>
      </c>
      <c r="H172" s="255" t="str">
        <f t="shared" ref="H172" si="35">IF(G172&gt;84.99,"1",IF(G172&gt;69.99,"2",IF(G172&gt;49.99,"3",IF(G172&gt;0,"4"))))</f>
        <v>1</v>
      </c>
      <c r="I172" s="157">
        <f>'2F'!Q21</f>
        <v>92</v>
      </c>
      <c r="J172" s="255" t="str">
        <f t="shared" ref="J172" si="36">IF(I172&gt;84.99,"1",IF(I172&gt;69.99,"2",IF(I172&gt;49.99,"3",IF(I172&gt;0,"4"))))</f>
        <v>1</v>
      </c>
      <c r="K172" s="157">
        <f>'2F'!S21</f>
        <v>92.142857142857139</v>
      </c>
      <c r="L172" s="255" t="str">
        <f t="shared" ref="L172" si="37">IF(K172&gt;84.99,"1",IF(K172&gt;69.99,"2",IF(K172&gt;49.99,"3",IF(K172&gt;0,"4"))))</f>
        <v>1</v>
      </c>
      <c r="M172" s="157">
        <f>'2F'!U21</f>
        <v>94.5</v>
      </c>
      <c r="N172" s="255" t="str">
        <f t="shared" ref="N172" si="38">IF(M172&gt;84.99,"1",IF(M172&gt;69.99,"2",IF(M172&gt;49.99,"3",IF(M172&gt;0,"4"))))</f>
        <v>1</v>
      </c>
      <c r="O172" s="255" t="s">
        <v>59</v>
      </c>
      <c r="P172" s="1">
        <f>RANK(E172,E22:E260)</f>
        <v>11</v>
      </c>
    </row>
    <row r="173" spans="1:16" ht="15" customHeight="1">
      <c r="A173" s="1">
        <v>152</v>
      </c>
      <c r="B173" s="254" t="s">
        <v>55</v>
      </c>
      <c r="C173" s="255">
        <v>2</v>
      </c>
      <c r="D173" s="254" t="s">
        <v>263</v>
      </c>
      <c r="E173" s="255">
        <v>92</v>
      </c>
      <c r="F173" s="255" t="str">
        <f t="shared" si="23"/>
        <v>1</v>
      </c>
      <c r="G173" s="157">
        <f>'2F'!I22</f>
        <v>98.333333333333329</v>
      </c>
      <c r="H173" s="255" t="str">
        <f>IF(G173&gt;84.99,"1",IF(G173&gt;69.99,"2",IF(G173&gt;49.99,"3",IF(G173&gt;0,"4"))))</f>
        <v>1</v>
      </c>
      <c r="I173" s="157">
        <f>'2F'!Q22</f>
        <v>88</v>
      </c>
      <c r="J173" s="255" t="str">
        <f>IF(I173&gt;84.99,"1",IF(I173&gt;69.99,"2",IF(I173&gt;49.99,"3",IF(I173&gt;0,"4"))))</f>
        <v>1</v>
      </c>
      <c r="K173" s="157">
        <f>'2F'!S22</f>
        <v>89.285714285714292</v>
      </c>
      <c r="L173" s="255" t="str">
        <f>IF(K173&gt;84.99,"1",IF(K173&gt;69.99,"2",IF(K173&gt;49.99,"3",IF(K173&gt;0,"4"))))</f>
        <v>1</v>
      </c>
      <c r="M173" s="157">
        <f>'2F'!U22</f>
        <v>92</v>
      </c>
      <c r="N173" s="255" t="str">
        <f>IF(M173&gt;84.99,"1",IF(M173&gt;69.99,"2",IF(M173&gt;49.99,"3",IF(M173&gt;0,"4"))))</f>
        <v>1</v>
      </c>
      <c r="O173" s="255" t="s">
        <v>59</v>
      </c>
      <c r="P173" s="1">
        <f>RANK(E173,E22:E260)</f>
        <v>44</v>
      </c>
    </row>
    <row r="174" spans="1:16" ht="15" customHeight="1">
      <c r="A174" s="1">
        <v>153</v>
      </c>
      <c r="B174" s="254" t="s">
        <v>55</v>
      </c>
      <c r="C174" s="255">
        <v>3</v>
      </c>
      <c r="D174" s="254" t="s">
        <v>264</v>
      </c>
      <c r="E174" s="255">
        <v>71</v>
      </c>
      <c r="F174" s="255" t="str">
        <f t="shared" si="23"/>
        <v>2</v>
      </c>
      <c r="G174" s="157">
        <f>'2F'!I23</f>
        <v>85</v>
      </c>
      <c r="H174" s="255" t="str">
        <f t="shared" ref="H174:H202" si="39">IF(G174&gt;84.99,"1",IF(G174&gt;69.99,"2",IF(G174&gt;49.99,"3",IF(G174&gt;0,"4"))))</f>
        <v>1</v>
      </c>
      <c r="I174" s="157">
        <f>'2F'!Q23</f>
        <v>60</v>
      </c>
      <c r="J174" s="255" t="str">
        <f t="shared" ref="J174:J202" si="40">IF(I174&gt;84.99,"1",IF(I174&gt;69.99,"2",IF(I174&gt;49.99,"3",IF(I174&gt;0,"4"))))</f>
        <v>3</v>
      </c>
      <c r="K174" s="157">
        <f>'2F'!S23</f>
        <v>66.428571428571431</v>
      </c>
      <c r="L174" s="255" t="str">
        <f t="shared" ref="L174:L202" si="41">IF(K174&gt;84.99,"1",IF(K174&gt;69.99,"2",IF(K174&gt;49.99,"3",IF(K174&gt;0,"4"))))</f>
        <v>3</v>
      </c>
      <c r="M174" s="157">
        <f>'2F'!U23</f>
        <v>72</v>
      </c>
      <c r="N174" s="255" t="str">
        <f t="shared" ref="N174:N202" si="42">IF(M174&gt;84.99,"1",IF(M174&gt;69.99,"2",IF(M174&gt;49.99,"3",IF(M174&gt;0,"4"))))</f>
        <v>2</v>
      </c>
      <c r="O174" s="255" t="s">
        <v>59</v>
      </c>
      <c r="P174" s="1">
        <f>RANK(E174,E22:E260)</f>
        <v>162</v>
      </c>
    </row>
    <row r="175" spans="1:16" ht="15" customHeight="1">
      <c r="A175" s="1">
        <v>154</v>
      </c>
      <c r="B175" s="254" t="s">
        <v>55</v>
      </c>
      <c r="C175" s="255">
        <v>4</v>
      </c>
      <c r="D175" s="254" t="s">
        <v>265</v>
      </c>
      <c r="E175" s="255">
        <v>86</v>
      </c>
      <c r="F175" s="255" t="str">
        <f t="shared" si="23"/>
        <v>1</v>
      </c>
      <c r="G175" s="157">
        <f>'2F'!I24</f>
        <v>95</v>
      </c>
      <c r="H175" s="255" t="str">
        <f t="shared" si="39"/>
        <v>1</v>
      </c>
      <c r="I175" s="157">
        <f>'2F'!Q24</f>
        <v>82</v>
      </c>
      <c r="J175" s="255" t="str">
        <f t="shared" si="40"/>
        <v>2</v>
      </c>
      <c r="K175" s="157">
        <f>'2F'!S24</f>
        <v>86.428571428571431</v>
      </c>
      <c r="L175" s="255" t="str">
        <f t="shared" si="41"/>
        <v>1</v>
      </c>
      <c r="M175" s="157">
        <f>'2F'!U24</f>
        <v>89</v>
      </c>
      <c r="N175" s="255" t="str">
        <f t="shared" si="42"/>
        <v>1</v>
      </c>
      <c r="O175" s="255" t="s">
        <v>59</v>
      </c>
      <c r="P175" s="1">
        <f>RANK(E175,E22:E260)</f>
        <v>91</v>
      </c>
    </row>
    <row r="176" spans="1:16" ht="15" customHeight="1">
      <c r="A176" s="1">
        <v>155</v>
      </c>
      <c r="B176" s="254" t="s">
        <v>55</v>
      </c>
      <c r="C176" s="255">
        <v>5</v>
      </c>
      <c r="D176" s="254" t="s">
        <v>266</v>
      </c>
      <c r="E176" s="255">
        <v>82</v>
      </c>
      <c r="F176" s="255" t="str">
        <f t="shared" ref="F176" si="43">IF(E176&gt;84.99,"1",IF(E176&gt;69.99,"2",IF(E176&gt;49.99,"3",IF(E176&gt;0,"4"))))</f>
        <v>2</v>
      </c>
      <c r="G176" s="157">
        <f>'2F'!I25</f>
        <v>80</v>
      </c>
      <c r="H176" s="255" t="str">
        <f t="shared" ref="H176" si="44">IF(G176&gt;84.99,"1",IF(G176&gt;69.99,"2",IF(G176&gt;49.99,"3",IF(G176&gt;0,"4"))))</f>
        <v>2</v>
      </c>
      <c r="I176" s="157">
        <f>'2F'!Q25</f>
        <v>86</v>
      </c>
      <c r="J176" s="255" t="str">
        <f t="shared" ref="J176" si="45">IF(I176&gt;84.99,"1",IF(I176&gt;69.99,"2",IF(I176&gt;49.99,"3",IF(I176&gt;0,"4"))))</f>
        <v>1</v>
      </c>
      <c r="K176" s="157">
        <f>'2F'!S25</f>
        <v>90</v>
      </c>
      <c r="L176" s="255" t="str">
        <f t="shared" ref="L176" si="46">IF(K176&gt;84.99,"1",IF(K176&gt;69.99,"2",IF(K176&gt;49.99,"3",IF(K176&gt;0,"4"))))</f>
        <v>1</v>
      </c>
      <c r="M176" s="157">
        <f>'2F'!U25</f>
        <v>87</v>
      </c>
      <c r="N176" s="255" t="str">
        <f t="shared" ref="N176" si="47">IF(M176&gt;84.99,"1",IF(M176&gt;69.99,"2",IF(M176&gt;49.99,"3",IF(M176&gt;0,"4"))))</f>
        <v>1</v>
      </c>
      <c r="O176" s="255" t="s">
        <v>59</v>
      </c>
      <c r="P176" s="1">
        <f>RANK(E176,E22:E260)</f>
        <v>107</v>
      </c>
    </row>
    <row r="177" spans="1:16" ht="15" customHeight="1">
      <c r="A177" s="1">
        <v>156</v>
      </c>
      <c r="B177" s="254" t="s">
        <v>55</v>
      </c>
      <c r="C177" s="255">
        <v>6</v>
      </c>
      <c r="D177" s="254" t="s">
        <v>267</v>
      </c>
      <c r="E177" s="255">
        <v>63</v>
      </c>
      <c r="F177" s="255" t="str">
        <f t="shared" si="23"/>
        <v>3</v>
      </c>
      <c r="G177" s="157">
        <f>'2F'!I26</f>
        <v>70</v>
      </c>
      <c r="H177" s="255" t="str">
        <f t="shared" si="39"/>
        <v>2</v>
      </c>
      <c r="I177" s="157">
        <f>'2F'!Q26</f>
        <v>88</v>
      </c>
      <c r="J177" s="255" t="str">
        <f t="shared" si="40"/>
        <v>1</v>
      </c>
      <c r="K177" s="157">
        <f>'2F'!S26</f>
        <v>85</v>
      </c>
      <c r="L177" s="255" t="str">
        <f t="shared" si="41"/>
        <v>1</v>
      </c>
      <c r="M177" s="157">
        <f>'2F'!U26</f>
        <v>80.5</v>
      </c>
      <c r="N177" s="255" t="str">
        <f t="shared" si="42"/>
        <v>2</v>
      </c>
      <c r="O177" s="255" t="s">
        <v>60</v>
      </c>
      <c r="P177" s="1">
        <f>RANK(E177,E22:E260)</f>
        <v>184</v>
      </c>
    </row>
    <row r="178" spans="1:16" ht="15" customHeight="1">
      <c r="A178" s="1">
        <v>157</v>
      </c>
      <c r="B178" s="254" t="s">
        <v>55</v>
      </c>
      <c r="C178" s="255">
        <v>7</v>
      </c>
      <c r="D178" s="254" t="s">
        <v>268</v>
      </c>
      <c r="E178" s="255">
        <v>25</v>
      </c>
      <c r="F178" s="255" t="str">
        <f t="shared" si="23"/>
        <v>4</v>
      </c>
      <c r="G178" s="157">
        <f>'2F'!I27</f>
        <v>35</v>
      </c>
      <c r="H178" s="255" t="str">
        <f t="shared" si="39"/>
        <v>4</v>
      </c>
      <c r="I178" s="157">
        <f>'2F'!Q27</f>
        <v>20</v>
      </c>
      <c r="J178" s="255" t="str">
        <f t="shared" si="40"/>
        <v>4</v>
      </c>
      <c r="K178" s="157">
        <f>'2F'!S27</f>
        <v>22.857142857142858</v>
      </c>
      <c r="L178" s="255" t="str">
        <f t="shared" si="41"/>
        <v>4</v>
      </c>
      <c r="M178" s="157">
        <f>'2F'!U27</f>
        <v>26.5</v>
      </c>
      <c r="N178" s="255" t="str">
        <f t="shared" si="42"/>
        <v>4</v>
      </c>
      <c r="O178" s="255" t="s">
        <v>60</v>
      </c>
      <c r="P178" s="1">
        <f>RANK(E178,E22:E260)</f>
        <v>232</v>
      </c>
    </row>
    <row r="179" spans="1:16" ht="15" customHeight="1">
      <c r="A179" s="1">
        <v>158</v>
      </c>
      <c r="B179" s="254" t="s">
        <v>55</v>
      </c>
      <c r="C179" s="255">
        <v>8</v>
      </c>
      <c r="D179" s="254" t="s">
        <v>269</v>
      </c>
      <c r="E179" s="255">
        <v>89</v>
      </c>
      <c r="F179" s="255" t="str">
        <f t="shared" si="23"/>
        <v>1</v>
      </c>
      <c r="G179" s="157">
        <f>'2F'!I28</f>
        <v>93.333333333333329</v>
      </c>
      <c r="H179" s="255" t="str">
        <f t="shared" si="39"/>
        <v>1</v>
      </c>
      <c r="I179" s="157">
        <f>'2F'!Q28</f>
        <v>90</v>
      </c>
      <c r="J179" s="255" t="str">
        <f t="shared" si="40"/>
        <v>1</v>
      </c>
      <c r="K179" s="157">
        <f>'2F'!S28</f>
        <v>92.857142857142861</v>
      </c>
      <c r="L179" s="255" t="str">
        <f t="shared" si="41"/>
        <v>1</v>
      </c>
      <c r="M179" s="157">
        <f>'2F'!U28</f>
        <v>93</v>
      </c>
      <c r="N179" s="255" t="str">
        <f t="shared" si="42"/>
        <v>1</v>
      </c>
      <c r="O179" s="255" t="s">
        <v>59</v>
      </c>
      <c r="P179" s="1">
        <f>RANK(E179,E22:E260)</f>
        <v>65</v>
      </c>
    </row>
    <row r="180" spans="1:16" ht="15" customHeight="1">
      <c r="A180" s="1">
        <v>159</v>
      </c>
      <c r="B180" s="254" t="s">
        <v>55</v>
      </c>
      <c r="C180" s="255">
        <v>9</v>
      </c>
      <c r="D180" s="254" t="s">
        <v>270</v>
      </c>
      <c r="E180" s="255">
        <v>52</v>
      </c>
      <c r="F180" s="255" t="str">
        <f t="shared" si="23"/>
        <v>3</v>
      </c>
      <c r="G180" s="157">
        <f>'2F'!I29</f>
        <v>73.333333333333329</v>
      </c>
      <c r="H180" s="255" t="str">
        <f t="shared" si="39"/>
        <v>2</v>
      </c>
      <c r="I180" s="157">
        <f>'2F'!Q29</f>
        <v>46</v>
      </c>
      <c r="J180" s="255" t="str">
        <f t="shared" si="40"/>
        <v>4</v>
      </c>
      <c r="K180" s="157">
        <f>'2F'!S29</f>
        <v>51.428571428571423</v>
      </c>
      <c r="L180" s="255" t="str">
        <f t="shared" si="41"/>
        <v>3</v>
      </c>
      <c r="M180" s="157">
        <f>'2F'!U29</f>
        <v>57.999999999999986</v>
      </c>
      <c r="N180" s="255" t="str">
        <f t="shared" si="42"/>
        <v>3</v>
      </c>
      <c r="O180" s="255" t="s">
        <v>60</v>
      </c>
      <c r="P180" s="1">
        <f>RANK(E180,E22:E260)</f>
        <v>212</v>
      </c>
    </row>
    <row r="181" spans="1:16" ht="15" customHeight="1">
      <c r="A181" s="1">
        <v>160</v>
      </c>
      <c r="B181" s="254" t="s">
        <v>55</v>
      </c>
      <c r="C181" s="255">
        <v>10</v>
      </c>
      <c r="D181" s="254" t="s">
        <v>271</v>
      </c>
      <c r="E181" s="255">
        <v>45</v>
      </c>
      <c r="F181" s="255" t="str">
        <f t="shared" si="23"/>
        <v>4</v>
      </c>
      <c r="G181" s="157">
        <f>'2F'!I30</f>
        <v>68.333333333333329</v>
      </c>
      <c r="H181" s="255" t="str">
        <f t="shared" si="39"/>
        <v>3</v>
      </c>
      <c r="I181" s="157">
        <f>'2F'!Q30</f>
        <v>56</v>
      </c>
      <c r="J181" s="255" t="str">
        <f t="shared" si="40"/>
        <v>3</v>
      </c>
      <c r="K181" s="157">
        <f>'2F'!S30</f>
        <v>55.000000000000007</v>
      </c>
      <c r="L181" s="255" t="str">
        <f t="shared" si="41"/>
        <v>3</v>
      </c>
      <c r="M181" s="157">
        <f>'2F'!U30</f>
        <v>59</v>
      </c>
      <c r="N181" s="255" t="str">
        <f t="shared" si="42"/>
        <v>3</v>
      </c>
      <c r="O181" s="255" t="s">
        <v>60</v>
      </c>
      <c r="P181" s="1">
        <f>RANK(E181,E22:E260)</f>
        <v>222</v>
      </c>
    </row>
    <row r="182" spans="1:16" ht="15" customHeight="1">
      <c r="A182" s="1">
        <v>161</v>
      </c>
      <c r="B182" s="254" t="s">
        <v>55</v>
      </c>
      <c r="C182" s="255">
        <v>11</v>
      </c>
      <c r="D182" s="254" t="s">
        <v>272</v>
      </c>
      <c r="E182" s="255">
        <v>80</v>
      </c>
      <c r="F182" s="255" t="str">
        <f t="shared" si="23"/>
        <v>2</v>
      </c>
      <c r="G182" s="157">
        <f>'2F'!I31</f>
        <v>96.666666666666671</v>
      </c>
      <c r="H182" s="255" t="str">
        <f t="shared" si="39"/>
        <v>1</v>
      </c>
      <c r="I182" s="157">
        <f>'2F'!Q31</f>
        <v>88</v>
      </c>
      <c r="J182" s="255" t="str">
        <f t="shared" si="40"/>
        <v>1</v>
      </c>
      <c r="K182" s="157">
        <f>'2F'!S31</f>
        <v>89.285714285714292</v>
      </c>
      <c r="L182" s="255" t="str">
        <f t="shared" si="41"/>
        <v>1</v>
      </c>
      <c r="M182" s="157">
        <f>'2F'!U31</f>
        <v>91.5</v>
      </c>
      <c r="N182" s="255" t="str">
        <f t="shared" si="42"/>
        <v>1</v>
      </c>
      <c r="O182" s="255" t="s">
        <v>59</v>
      </c>
      <c r="P182" s="1">
        <f>RANK(E182,E22:E260)</f>
        <v>121</v>
      </c>
    </row>
    <row r="183" spans="1:16" ht="15" customHeight="1">
      <c r="A183" s="1">
        <v>162</v>
      </c>
      <c r="B183" s="254" t="s">
        <v>55</v>
      </c>
      <c r="C183" s="255">
        <v>12</v>
      </c>
      <c r="D183" s="254" t="s">
        <v>273</v>
      </c>
      <c r="E183" s="255">
        <v>68</v>
      </c>
      <c r="F183" s="255" t="str">
        <f t="shared" si="23"/>
        <v>3</v>
      </c>
      <c r="G183" s="157">
        <f>'2F'!I32</f>
        <v>80</v>
      </c>
      <c r="H183" s="255" t="str">
        <f t="shared" si="39"/>
        <v>2</v>
      </c>
      <c r="I183" s="157">
        <f>'2F'!Q32</f>
        <v>64</v>
      </c>
      <c r="J183" s="255" t="str">
        <f t="shared" si="40"/>
        <v>3</v>
      </c>
      <c r="K183" s="157">
        <f>'2F'!S32</f>
        <v>70</v>
      </c>
      <c r="L183" s="255" t="str">
        <f t="shared" si="41"/>
        <v>2</v>
      </c>
      <c r="M183" s="157">
        <f>'2F'!U32</f>
        <v>73</v>
      </c>
      <c r="N183" s="255" t="str">
        <f t="shared" si="42"/>
        <v>2</v>
      </c>
      <c r="O183" s="255" t="s">
        <v>60</v>
      </c>
      <c r="P183" s="1">
        <f>RANK(E183,E22:E260)</f>
        <v>168</v>
      </c>
    </row>
    <row r="184" spans="1:16" ht="15" customHeight="1">
      <c r="A184" s="1">
        <v>163</v>
      </c>
      <c r="B184" s="254" t="s">
        <v>55</v>
      </c>
      <c r="C184" s="255">
        <v>13</v>
      </c>
      <c r="D184" s="254" t="s">
        <v>274</v>
      </c>
      <c r="E184" s="255">
        <v>94</v>
      </c>
      <c r="F184" s="255" t="str">
        <f t="shared" si="23"/>
        <v>1</v>
      </c>
      <c r="G184" s="157">
        <f>'2F'!I33</f>
        <v>96.666666666666671</v>
      </c>
      <c r="H184" s="255" t="str">
        <f t="shared" si="39"/>
        <v>1</v>
      </c>
      <c r="I184" s="157">
        <f>'2F'!Q33</f>
        <v>90</v>
      </c>
      <c r="J184" s="255" t="str">
        <f t="shared" si="40"/>
        <v>1</v>
      </c>
      <c r="K184" s="157">
        <f>'2F'!S33</f>
        <v>92.142857142857139</v>
      </c>
      <c r="L184" s="255" t="str">
        <f t="shared" si="41"/>
        <v>1</v>
      </c>
      <c r="M184" s="157">
        <f>'2F'!U33</f>
        <v>93.5</v>
      </c>
      <c r="N184" s="255" t="str">
        <f t="shared" si="42"/>
        <v>1</v>
      </c>
      <c r="O184" s="255" t="s">
        <v>59</v>
      </c>
      <c r="P184" s="1">
        <f>RANK(E184,E22:E260)</f>
        <v>33</v>
      </c>
    </row>
    <row r="185" spans="1:16" ht="15" customHeight="1">
      <c r="A185" s="1">
        <v>164</v>
      </c>
      <c r="B185" s="254" t="s">
        <v>55</v>
      </c>
      <c r="C185" s="255">
        <v>14</v>
      </c>
      <c r="D185" s="254" t="s">
        <v>275</v>
      </c>
      <c r="E185" s="255">
        <v>96</v>
      </c>
      <c r="F185" s="255" t="str">
        <f t="shared" si="23"/>
        <v>1</v>
      </c>
      <c r="G185" s="157">
        <f>'2F'!I34</f>
        <v>100</v>
      </c>
      <c r="H185" s="255" t="str">
        <f t="shared" si="39"/>
        <v>1</v>
      </c>
      <c r="I185" s="157">
        <f>'2F'!Q34</f>
        <v>100</v>
      </c>
      <c r="J185" s="255" t="str">
        <f t="shared" si="40"/>
        <v>1</v>
      </c>
      <c r="K185" s="157">
        <f>'2F'!S34</f>
        <v>97.857142857142847</v>
      </c>
      <c r="L185" s="255" t="str">
        <f t="shared" si="41"/>
        <v>1</v>
      </c>
      <c r="M185" s="157">
        <f>'2F'!U34</f>
        <v>98.499999999999986</v>
      </c>
      <c r="N185" s="255" t="str">
        <f t="shared" si="42"/>
        <v>1</v>
      </c>
      <c r="O185" s="255" t="s">
        <v>59</v>
      </c>
      <c r="P185" s="1">
        <f>RANK(E185,E22:E260)</f>
        <v>18</v>
      </c>
    </row>
    <row r="186" spans="1:16" ht="15" customHeight="1">
      <c r="A186" s="1">
        <v>165</v>
      </c>
      <c r="B186" s="254" t="s">
        <v>55</v>
      </c>
      <c r="C186" s="255">
        <v>15</v>
      </c>
      <c r="D186" s="254" t="s">
        <v>276</v>
      </c>
      <c r="E186" s="255">
        <v>82</v>
      </c>
      <c r="F186" s="255" t="str">
        <f t="shared" si="23"/>
        <v>2</v>
      </c>
      <c r="G186" s="157">
        <f>'2F'!I35</f>
        <v>93.333333333333329</v>
      </c>
      <c r="H186" s="255" t="str">
        <f t="shared" si="39"/>
        <v>1</v>
      </c>
      <c r="I186" s="157">
        <f>'2F'!Q35</f>
        <v>80</v>
      </c>
      <c r="J186" s="255" t="str">
        <f t="shared" si="40"/>
        <v>2</v>
      </c>
      <c r="K186" s="157">
        <f>'2F'!S35</f>
        <v>82.142857142857139</v>
      </c>
      <c r="L186" s="255" t="str">
        <f t="shared" si="41"/>
        <v>2</v>
      </c>
      <c r="M186" s="157">
        <f>'2F'!U35</f>
        <v>85.499999999999986</v>
      </c>
      <c r="N186" s="255" t="str">
        <f t="shared" si="42"/>
        <v>1</v>
      </c>
      <c r="O186" s="255" t="s">
        <v>59</v>
      </c>
      <c r="P186" s="1">
        <f>RANK(E186,E22:E260)</f>
        <v>107</v>
      </c>
    </row>
    <row r="187" spans="1:16" ht="15" customHeight="1">
      <c r="A187" s="1">
        <v>166</v>
      </c>
      <c r="B187" s="254" t="s">
        <v>55</v>
      </c>
      <c r="C187" s="255">
        <v>16</v>
      </c>
      <c r="D187" s="254" t="s">
        <v>277</v>
      </c>
      <c r="E187" s="255">
        <v>60</v>
      </c>
      <c r="F187" s="255" t="str">
        <f t="shared" si="23"/>
        <v>3</v>
      </c>
      <c r="G187" s="157">
        <f>'2F'!I36</f>
        <v>81.666666666666671</v>
      </c>
      <c r="H187" s="255" t="str">
        <f t="shared" si="39"/>
        <v>2</v>
      </c>
      <c r="I187" s="157">
        <f>'2F'!Q36</f>
        <v>76</v>
      </c>
      <c r="J187" s="255" t="str">
        <f t="shared" si="40"/>
        <v>2</v>
      </c>
      <c r="K187" s="157">
        <f>'2F'!S36</f>
        <v>76.428571428571416</v>
      </c>
      <c r="L187" s="255" t="str">
        <f t="shared" si="41"/>
        <v>2</v>
      </c>
      <c r="M187" s="157">
        <f>'2F'!U36</f>
        <v>77.999999999999986</v>
      </c>
      <c r="N187" s="255" t="str">
        <f t="shared" si="42"/>
        <v>2</v>
      </c>
      <c r="O187" s="255" t="s">
        <v>60</v>
      </c>
      <c r="P187" s="1">
        <f>RANK(E187,E22:E260)</f>
        <v>189</v>
      </c>
    </row>
    <row r="188" spans="1:16" ht="15" customHeight="1">
      <c r="A188" s="1">
        <v>167</v>
      </c>
      <c r="B188" s="254" t="s">
        <v>55</v>
      </c>
      <c r="C188" s="255">
        <v>17</v>
      </c>
      <c r="D188" s="254" t="s">
        <v>278</v>
      </c>
      <c r="E188" s="255">
        <v>53</v>
      </c>
      <c r="F188" s="255" t="str">
        <f t="shared" si="23"/>
        <v>3</v>
      </c>
      <c r="G188" s="157">
        <f>'2F'!I37</f>
        <v>48.333333333333336</v>
      </c>
      <c r="H188" s="255" t="str">
        <f t="shared" si="39"/>
        <v>4</v>
      </c>
      <c r="I188" s="157">
        <f>'2F'!Q37</f>
        <v>56</v>
      </c>
      <c r="J188" s="255" t="str">
        <f t="shared" si="40"/>
        <v>3</v>
      </c>
      <c r="K188" s="157">
        <f>'2F'!S37</f>
        <v>57.857142857142861</v>
      </c>
      <c r="L188" s="255" t="str">
        <f t="shared" si="41"/>
        <v>3</v>
      </c>
      <c r="M188" s="157">
        <f>'2F'!U37</f>
        <v>55</v>
      </c>
      <c r="N188" s="255" t="str">
        <f t="shared" si="42"/>
        <v>3</v>
      </c>
      <c r="O188" s="255" t="s">
        <v>60</v>
      </c>
      <c r="P188" s="1">
        <f>RANK(E188,E22:E260)</f>
        <v>208</v>
      </c>
    </row>
    <row r="189" spans="1:16" ht="15" customHeight="1">
      <c r="A189" s="1">
        <v>168</v>
      </c>
      <c r="B189" s="254" t="s">
        <v>55</v>
      </c>
      <c r="C189" s="255">
        <v>18</v>
      </c>
      <c r="D189" s="254" t="s">
        <v>279</v>
      </c>
      <c r="E189" s="255">
        <v>78</v>
      </c>
      <c r="F189" s="255" t="str">
        <f t="shared" si="23"/>
        <v>2</v>
      </c>
      <c r="G189" s="157">
        <f>'2F'!I38</f>
        <v>90</v>
      </c>
      <c r="H189" s="255" t="str">
        <f t="shared" si="39"/>
        <v>1</v>
      </c>
      <c r="I189" s="157">
        <f>'2F'!Q38</f>
        <v>78</v>
      </c>
      <c r="J189" s="255" t="str">
        <f t="shared" si="40"/>
        <v>2</v>
      </c>
      <c r="K189" s="157">
        <f>'2F'!S38</f>
        <v>81.428571428571431</v>
      </c>
      <c r="L189" s="255" t="str">
        <f t="shared" si="41"/>
        <v>2</v>
      </c>
      <c r="M189" s="157">
        <f>'2F'!U38</f>
        <v>84</v>
      </c>
      <c r="N189" s="255" t="str">
        <f t="shared" si="42"/>
        <v>2</v>
      </c>
      <c r="O189" s="255" t="s">
        <v>59</v>
      </c>
      <c r="P189" s="1">
        <f>RANK(E189,E22:E260)</f>
        <v>133</v>
      </c>
    </row>
    <row r="190" spans="1:16" ht="15" customHeight="1">
      <c r="A190" s="1">
        <v>169</v>
      </c>
      <c r="B190" s="254" t="s">
        <v>55</v>
      </c>
      <c r="C190" s="255">
        <v>19</v>
      </c>
      <c r="D190" s="254" t="s">
        <v>280</v>
      </c>
      <c r="E190" s="255">
        <v>92</v>
      </c>
      <c r="F190" s="255" t="str">
        <f t="shared" si="23"/>
        <v>1</v>
      </c>
      <c r="G190" s="157">
        <f>'2F'!I39</f>
        <v>96.666666666666671</v>
      </c>
      <c r="H190" s="255" t="str">
        <f t="shared" si="39"/>
        <v>1</v>
      </c>
      <c r="I190" s="157">
        <f>'2F'!Q39</f>
        <v>98</v>
      </c>
      <c r="J190" s="255" t="str">
        <f t="shared" si="40"/>
        <v>1</v>
      </c>
      <c r="K190" s="157">
        <f>'2F'!S39</f>
        <v>92.857142857142861</v>
      </c>
      <c r="L190" s="255" t="str">
        <f t="shared" si="41"/>
        <v>1</v>
      </c>
      <c r="M190" s="157">
        <f>'2F'!U39</f>
        <v>94</v>
      </c>
      <c r="N190" s="255" t="str">
        <f t="shared" si="42"/>
        <v>1</v>
      </c>
      <c r="O190" s="255" t="s">
        <v>59</v>
      </c>
      <c r="P190" s="1">
        <f>RANK(E190,E22:E260)</f>
        <v>44</v>
      </c>
    </row>
    <row r="191" spans="1:16" ht="15" customHeight="1">
      <c r="A191" s="1">
        <v>170</v>
      </c>
      <c r="B191" s="254" t="s">
        <v>55</v>
      </c>
      <c r="C191" s="255">
        <v>20</v>
      </c>
      <c r="D191" s="254" t="s">
        <v>281</v>
      </c>
      <c r="E191" s="255">
        <v>89</v>
      </c>
      <c r="F191" s="255" t="str">
        <f t="shared" si="23"/>
        <v>1</v>
      </c>
      <c r="G191" s="157">
        <f>'2F'!I40</f>
        <v>88.333333333333329</v>
      </c>
      <c r="H191" s="255" t="str">
        <f t="shared" si="39"/>
        <v>1</v>
      </c>
      <c r="I191" s="157">
        <f>'2F'!Q40</f>
        <v>78</v>
      </c>
      <c r="J191" s="255" t="str">
        <f t="shared" si="40"/>
        <v>2</v>
      </c>
      <c r="K191" s="157">
        <f>'2F'!S40</f>
        <v>83.571428571428569</v>
      </c>
      <c r="L191" s="255" t="str">
        <f t="shared" si="41"/>
        <v>2</v>
      </c>
      <c r="M191" s="157">
        <f>'2F'!U40</f>
        <v>84.999999999999986</v>
      </c>
      <c r="N191" s="255" t="str">
        <f t="shared" si="42"/>
        <v>1</v>
      </c>
      <c r="O191" s="255" t="s">
        <v>59</v>
      </c>
      <c r="P191" s="1">
        <f>RANK(E191,E22:E260)</f>
        <v>65</v>
      </c>
    </row>
    <row r="192" spans="1:16" ht="15" customHeight="1">
      <c r="A192" s="1">
        <v>171</v>
      </c>
      <c r="B192" s="254" t="s">
        <v>55</v>
      </c>
      <c r="C192" s="255">
        <v>21</v>
      </c>
      <c r="D192" s="254" t="s">
        <v>282</v>
      </c>
      <c r="E192" s="255">
        <v>97</v>
      </c>
      <c r="F192" s="255" t="str">
        <f t="shared" si="23"/>
        <v>1</v>
      </c>
      <c r="G192" s="157">
        <f>'2F'!I41</f>
        <v>100</v>
      </c>
      <c r="H192" s="255" t="str">
        <f t="shared" si="39"/>
        <v>1</v>
      </c>
      <c r="I192" s="157">
        <f>'2F'!Q41</f>
        <v>100</v>
      </c>
      <c r="J192" s="255" t="str">
        <f t="shared" si="40"/>
        <v>1</v>
      </c>
      <c r="K192" s="157">
        <f>'2F'!S41</f>
        <v>100</v>
      </c>
      <c r="L192" s="255" t="str">
        <f t="shared" si="41"/>
        <v>1</v>
      </c>
      <c r="M192" s="157">
        <f>'2F'!U41</f>
        <v>100</v>
      </c>
      <c r="N192" s="255" t="str">
        <f t="shared" si="42"/>
        <v>1</v>
      </c>
      <c r="O192" s="255" t="s">
        <v>59</v>
      </c>
      <c r="P192" s="1">
        <f>RANK(E192,E22:E260)</f>
        <v>11</v>
      </c>
    </row>
    <row r="193" spans="1:16" ht="15" customHeight="1">
      <c r="A193" s="1">
        <v>172</v>
      </c>
      <c r="B193" s="254" t="s">
        <v>55</v>
      </c>
      <c r="C193" s="255">
        <v>22</v>
      </c>
      <c r="D193" s="254" t="s">
        <v>283</v>
      </c>
      <c r="E193" s="255">
        <v>56</v>
      </c>
      <c r="F193" s="255" t="str">
        <f t="shared" si="23"/>
        <v>3</v>
      </c>
      <c r="G193" s="157">
        <f>'2F'!I42</f>
        <v>58.333333333333336</v>
      </c>
      <c r="H193" s="255" t="str">
        <f t="shared" si="39"/>
        <v>3</v>
      </c>
      <c r="I193" s="157">
        <f>'2F'!Q42</f>
        <v>44</v>
      </c>
      <c r="J193" s="255" t="str">
        <f t="shared" si="40"/>
        <v>4</v>
      </c>
      <c r="K193" s="157">
        <f>'2F'!S42</f>
        <v>50</v>
      </c>
      <c r="L193" s="255" t="str">
        <f t="shared" si="41"/>
        <v>3</v>
      </c>
      <c r="M193" s="157">
        <f>'2F'!U42</f>
        <v>52.5</v>
      </c>
      <c r="N193" s="255" t="str">
        <f t="shared" si="42"/>
        <v>3</v>
      </c>
      <c r="O193" s="255" t="s">
        <v>60</v>
      </c>
      <c r="P193" s="1">
        <f>RANK(E193,E22:E260)</f>
        <v>198</v>
      </c>
    </row>
    <row r="194" spans="1:16" ht="15" customHeight="1">
      <c r="A194" s="1">
        <v>173</v>
      </c>
      <c r="B194" s="254" t="s">
        <v>55</v>
      </c>
      <c r="C194" s="255">
        <v>23</v>
      </c>
      <c r="D194" s="254" t="s">
        <v>284</v>
      </c>
      <c r="E194" s="255">
        <v>78</v>
      </c>
      <c r="F194" s="255" t="str">
        <f t="shared" si="23"/>
        <v>2</v>
      </c>
      <c r="G194" s="157">
        <f>'2F'!I43</f>
        <v>78.333333333333329</v>
      </c>
      <c r="H194" s="255" t="str">
        <f t="shared" si="39"/>
        <v>2</v>
      </c>
      <c r="I194" s="157">
        <f>'2F'!Q43</f>
        <v>66</v>
      </c>
      <c r="J194" s="255" t="str">
        <f t="shared" si="40"/>
        <v>3</v>
      </c>
      <c r="K194" s="157">
        <f>'2F'!S43</f>
        <v>73.571428571428584</v>
      </c>
      <c r="L194" s="255" t="str">
        <f t="shared" si="41"/>
        <v>2</v>
      </c>
      <c r="M194" s="157">
        <f>'2F'!U43</f>
        <v>75</v>
      </c>
      <c r="N194" s="255" t="str">
        <f t="shared" si="42"/>
        <v>2</v>
      </c>
      <c r="O194" s="255" t="s">
        <v>59</v>
      </c>
      <c r="P194" s="441">
        <f>RANK(E194,E22:E260)</f>
        <v>133</v>
      </c>
    </row>
    <row r="195" spans="1:16" ht="15.75" customHeight="1">
      <c r="A195" s="1">
        <v>174</v>
      </c>
      <c r="B195" s="254" t="s">
        <v>55</v>
      </c>
      <c r="C195" s="255">
        <v>24</v>
      </c>
      <c r="D195" s="254" t="s">
        <v>285</v>
      </c>
      <c r="E195" s="255">
        <v>54</v>
      </c>
      <c r="F195" s="255" t="str">
        <f t="shared" si="23"/>
        <v>3</v>
      </c>
      <c r="G195" s="157">
        <f>'2F'!I44</f>
        <v>75</v>
      </c>
      <c r="H195" s="255" t="str">
        <f t="shared" si="39"/>
        <v>2</v>
      </c>
      <c r="I195" s="157"/>
      <c r="J195" s="255" t="b">
        <f t="shared" si="40"/>
        <v>0</v>
      </c>
      <c r="K195" s="157"/>
      <c r="L195" s="255" t="b">
        <f t="shared" si="41"/>
        <v>0</v>
      </c>
      <c r="M195" s="157">
        <f>'2F'!U44</f>
        <v>75</v>
      </c>
      <c r="N195" s="255" t="str">
        <f t="shared" si="42"/>
        <v>2</v>
      </c>
      <c r="O195" s="255" t="s">
        <v>60</v>
      </c>
      <c r="P195" s="1">
        <f>RANK(E195,E22:E260)</f>
        <v>206</v>
      </c>
    </row>
    <row r="196" spans="1:16" ht="15.75" customHeight="1">
      <c r="A196" s="1">
        <v>175</v>
      </c>
      <c r="B196" s="254" t="s">
        <v>55</v>
      </c>
      <c r="C196" s="255">
        <v>25</v>
      </c>
      <c r="D196" s="254" t="s">
        <v>286</v>
      </c>
      <c r="E196" s="255">
        <v>78</v>
      </c>
      <c r="F196" s="255" t="str">
        <f t="shared" si="23"/>
        <v>2</v>
      </c>
      <c r="G196" s="157">
        <f>'2F'!I45</f>
        <v>75</v>
      </c>
      <c r="H196" s="255" t="str">
        <f t="shared" si="39"/>
        <v>2</v>
      </c>
      <c r="I196" s="157">
        <f>'2F'!Q45</f>
        <v>80</v>
      </c>
      <c r="J196" s="255" t="str">
        <f t="shared" si="40"/>
        <v>2</v>
      </c>
      <c r="K196" s="157">
        <f>'2F'!S45</f>
        <v>82.857142857142861</v>
      </c>
      <c r="L196" s="255" t="str">
        <f t="shared" si="41"/>
        <v>2</v>
      </c>
      <c r="M196" s="157">
        <f>'2F'!U45</f>
        <v>80.5</v>
      </c>
      <c r="N196" s="255" t="str">
        <f t="shared" si="42"/>
        <v>2</v>
      </c>
      <c r="O196" s="255" t="s">
        <v>59</v>
      </c>
      <c r="P196" s="1">
        <f>RANK(E196,E22:E260)</f>
        <v>133</v>
      </c>
    </row>
    <row r="197" spans="1:16" ht="15" customHeight="1">
      <c r="A197" s="1">
        <v>176</v>
      </c>
      <c r="B197" s="254" t="s">
        <v>55</v>
      </c>
      <c r="C197" s="255">
        <v>26</v>
      </c>
      <c r="D197" s="254" t="s">
        <v>287</v>
      </c>
      <c r="E197" s="255">
        <v>89</v>
      </c>
      <c r="F197" s="255" t="str">
        <f t="shared" si="23"/>
        <v>1</v>
      </c>
      <c r="G197" s="157">
        <f>'2F'!I46</f>
        <v>90</v>
      </c>
      <c r="H197" s="255" t="str">
        <f t="shared" si="39"/>
        <v>1</v>
      </c>
      <c r="I197" s="157">
        <f>'2F'!Q46</f>
        <v>100</v>
      </c>
      <c r="J197" s="255" t="str">
        <f t="shared" si="40"/>
        <v>1</v>
      </c>
      <c r="K197" s="157">
        <f>'2F'!S46</f>
        <v>99.285714285714292</v>
      </c>
      <c r="L197" s="255" t="str">
        <f t="shared" si="41"/>
        <v>1</v>
      </c>
      <c r="M197" s="157">
        <f>'2F'!U46</f>
        <v>96.5</v>
      </c>
      <c r="N197" s="255" t="str">
        <f t="shared" si="42"/>
        <v>1</v>
      </c>
      <c r="O197" s="255" t="s">
        <v>59</v>
      </c>
      <c r="P197" s="1">
        <f>RANK(E197,E22:E260)</f>
        <v>65</v>
      </c>
    </row>
    <row r="198" spans="1:16" ht="15" customHeight="1">
      <c r="A198" s="1">
        <v>177</v>
      </c>
      <c r="B198" s="254" t="s">
        <v>55</v>
      </c>
      <c r="C198" s="255">
        <v>27</v>
      </c>
      <c r="D198" s="254" t="s">
        <v>288</v>
      </c>
      <c r="E198" s="255">
        <v>78</v>
      </c>
      <c r="F198" s="255" t="str">
        <f t="shared" si="23"/>
        <v>2</v>
      </c>
      <c r="G198" s="157">
        <f>'2F'!I47</f>
        <v>86.666666666666671</v>
      </c>
      <c r="H198" s="255" t="str">
        <f t="shared" si="39"/>
        <v>1</v>
      </c>
      <c r="I198" s="157">
        <f>'2F'!Q47</f>
        <v>72</v>
      </c>
      <c r="J198" s="255" t="str">
        <f t="shared" si="40"/>
        <v>2</v>
      </c>
      <c r="K198" s="157">
        <f>'2F'!S47</f>
        <v>77.142857142857153</v>
      </c>
      <c r="L198" s="255" t="str">
        <f t="shared" si="41"/>
        <v>2</v>
      </c>
      <c r="M198" s="157">
        <f>'2F'!U47</f>
        <v>80</v>
      </c>
      <c r="N198" s="255" t="str">
        <f t="shared" si="42"/>
        <v>2</v>
      </c>
      <c r="O198" s="255" t="s">
        <v>59</v>
      </c>
      <c r="P198" s="1">
        <f>RANK(E198,E22:E260)</f>
        <v>133</v>
      </c>
    </row>
    <row r="199" spans="1:16" ht="15" customHeight="1">
      <c r="A199" s="1">
        <v>178</v>
      </c>
      <c r="B199" s="254" t="s">
        <v>55</v>
      </c>
      <c r="C199" s="255">
        <v>28</v>
      </c>
      <c r="D199" s="254" t="s">
        <v>289</v>
      </c>
      <c r="E199" s="255">
        <v>89</v>
      </c>
      <c r="F199" s="255" t="str">
        <f t="shared" si="23"/>
        <v>1</v>
      </c>
      <c r="G199" s="157">
        <f>'2F'!I48</f>
        <v>91.666666666666657</v>
      </c>
      <c r="H199" s="255" t="str">
        <f t="shared" si="39"/>
        <v>1</v>
      </c>
      <c r="I199" s="157">
        <f>'2F'!Q48</f>
        <v>94</v>
      </c>
      <c r="J199" s="255" t="str">
        <f t="shared" si="40"/>
        <v>1</v>
      </c>
      <c r="K199" s="157">
        <f>'2F'!S48</f>
        <v>94.285714285714278</v>
      </c>
      <c r="L199" s="255" t="str">
        <f t="shared" si="41"/>
        <v>1</v>
      </c>
      <c r="M199" s="157">
        <f>'2F'!U48</f>
        <v>93.499999999999986</v>
      </c>
      <c r="N199" s="255" t="str">
        <f t="shared" si="42"/>
        <v>1</v>
      </c>
      <c r="O199" s="255" t="s">
        <v>59</v>
      </c>
      <c r="P199" s="1">
        <f>RANK(E199,E22:E260)</f>
        <v>65</v>
      </c>
    </row>
    <row r="200" spans="1:16" ht="15" customHeight="1">
      <c r="A200" s="1">
        <v>179</v>
      </c>
      <c r="B200" s="254" t="s">
        <v>55</v>
      </c>
      <c r="C200" s="255">
        <v>29</v>
      </c>
      <c r="D200" s="254" t="s">
        <v>290</v>
      </c>
      <c r="E200" s="255">
        <v>68</v>
      </c>
      <c r="F200" s="255" t="str">
        <f t="shared" si="23"/>
        <v>3</v>
      </c>
      <c r="G200" s="157">
        <f>'2F'!I49</f>
        <v>93.333333333333329</v>
      </c>
      <c r="H200" s="255" t="str">
        <f t="shared" si="39"/>
        <v>1</v>
      </c>
      <c r="I200" s="157">
        <f>'2F'!Q49</f>
        <v>80</v>
      </c>
      <c r="J200" s="255" t="str">
        <f t="shared" si="40"/>
        <v>2</v>
      </c>
      <c r="K200" s="157">
        <f>'2F'!S49</f>
        <v>83.571428571428569</v>
      </c>
      <c r="L200" s="255" t="str">
        <f t="shared" si="41"/>
        <v>2</v>
      </c>
      <c r="M200" s="157">
        <f>'2F'!U49</f>
        <v>86.499999999999986</v>
      </c>
      <c r="N200" s="255" t="str">
        <f t="shared" si="42"/>
        <v>1</v>
      </c>
      <c r="O200" s="255" t="s">
        <v>60</v>
      </c>
      <c r="P200" s="1">
        <f>RANK(E200,E22:E260)</f>
        <v>168</v>
      </c>
    </row>
    <row r="201" spans="1:16" ht="15" customHeight="1">
      <c r="A201" s="1">
        <v>180</v>
      </c>
      <c r="B201" s="254" t="s">
        <v>55</v>
      </c>
      <c r="C201" s="255">
        <v>30</v>
      </c>
      <c r="D201" s="254" t="s">
        <v>291</v>
      </c>
      <c r="E201" s="255">
        <v>41</v>
      </c>
      <c r="F201" s="255" t="str">
        <f t="shared" si="23"/>
        <v>4</v>
      </c>
      <c r="G201" s="157">
        <f>'2F'!I50</f>
        <v>35</v>
      </c>
      <c r="H201" s="255" t="str">
        <f t="shared" si="39"/>
        <v>4</v>
      </c>
      <c r="I201" s="157">
        <f>'2F'!Q50</f>
        <v>34</v>
      </c>
      <c r="J201" s="255" t="str">
        <f t="shared" si="40"/>
        <v>4</v>
      </c>
      <c r="K201" s="157">
        <f>'2F'!S50</f>
        <v>39.285714285714285</v>
      </c>
      <c r="L201" s="255" t="str">
        <f t="shared" si="41"/>
        <v>4</v>
      </c>
      <c r="M201" s="157">
        <f>'2F'!U50</f>
        <v>38</v>
      </c>
      <c r="N201" s="255" t="str">
        <f t="shared" si="42"/>
        <v>4</v>
      </c>
      <c r="O201" s="255" t="s">
        <v>60</v>
      </c>
      <c r="P201" s="1">
        <f>RANK(E201,E22:E260)</f>
        <v>226</v>
      </c>
    </row>
    <row r="202" spans="1:16" ht="15" customHeight="1">
      <c r="A202" s="1">
        <v>181</v>
      </c>
      <c r="B202" s="254" t="s">
        <v>56</v>
      </c>
      <c r="C202" s="255">
        <v>1</v>
      </c>
      <c r="D202" s="254" t="s">
        <v>292</v>
      </c>
      <c r="E202" s="255">
        <v>38</v>
      </c>
      <c r="F202" s="255" t="str">
        <f t="shared" si="23"/>
        <v>4</v>
      </c>
      <c r="G202" s="157">
        <f>'2G'!I21</f>
        <v>71.666666666666671</v>
      </c>
      <c r="H202" s="255" t="str">
        <f t="shared" si="39"/>
        <v>2</v>
      </c>
      <c r="I202" s="157">
        <f>'2G'!Q21</f>
        <v>44</v>
      </c>
      <c r="J202" s="255" t="str">
        <f t="shared" si="40"/>
        <v>4</v>
      </c>
      <c r="K202" s="157">
        <f>'2G'!S21</f>
        <v>45.714285714285715</v>
      </c>
      <c r="L202" s="255" t="str">
        <f t="shared" si="41"/>
        <v>4</v>
      </c>
      <c r="M202" s="157">
        <f>'2G'!U21</f>
        <v>53.5</v>
      </c>
      <c r="N202" s="255" t="str">
        <f t="shared" si="42"/>
        <v>3</v>
      </c>
      <c r="O202" s="255" t="s">
        <v>60</v>
      </c>
      <c r="P202" s="1">
        <f>RANK(E202,E22:E260)</f>
        <v>228</v>
      </c>
    </row>
    <row r="203" spans="1:16" ht="15" customHeight="1">
      <c r="A203" s="1">
        <v>182</v>
      </c>
      <c r="B203" s="254" t="s">
        <v>56</v>
      </c>
      <c r="C203" s="255">
        <v>2</v>
      </c>
      <c r="D203" s="254" t="s">
        <v>293</v>
      </c>
      <c r="E203" s="255">
        <v>58</v>
      </c>
      <c r="F203" s="255" t="str">
        <f t="shared" si="23"/>
        <v>3</v>
      </c>
      <c r="G203" s="157">
        <f>'2G'!I22</f>
        <v>71.666666666666671</v>
      </c>
      <c r="H203" s="255" t="str">
        <f>IF(G203&gt;84.99,"1",IF(G203&gt;69.99,"2",IF(G203&gt;49.99,"3",IF(G203&gt;0,"4"))))</f>
        <v>2</v>
      </c>
      <c r="I203" s="157">
        <f>'2G'!Q22</f>
        <v>68</v>
      </c>
      <c r="J203" s="255" t="str">
        <f>IF(I203&gt;84.99,"1",IF(I203&gt;69.99,"2",IF(I203&gt;49.99,"3",IF(I203&gt;0,"4"))))</f>
        <v>3</v>
      </c>
      <c r="K203" s="157">
        <f>'2G'!S22</f>
        <v>72.142857142857139</v>
      </c>
      <c r="L203" s="255" t="str">
        <f>IF(K203&gt;84.99,"1",IF(K203&gt;69.99,"2",IF(K203&gt;49.99,"3",IF(K203&gt;0,"4"))))</f>
        <v>2</v>
      </c>
      <c r="M203" s="157">
        <f>'2G'!U22</f>
        <v>72</v>
      </c>
      <c r="N203" s="255" t="str">
        <f>IF(M203&gt;84.99,"1",IF(M203&gt;69.99,"2",IF(M203&gt;49.99,"3",IF(M203&gt;0,"4"))))</f>
        <v>2</v>
      </c>
      <c r="O203" s="255" t="s">
        <v>60</v>
      </c>
      <c r="P203" s="1">
        <f>RANK(E203,E22:E260)</f>
        <v>194</v>
      </c>
    </row>
    <row r="204" spans="1:16" ht="15" customHeight="1">
      <c r="A204" s="1">
        <v>183</v>
      </c>
      <c r="B204" s="254" t="s">
        <v>56</v>
      </c>
      <c r="C204" s="255">
        <v>3</v>
      </c>
      <c r="D204" s="254" t="s">
        <v>294</v>
      </c>
      <c r="E204" s="255">
        <v>86</v>
      </c>
      <c r="F204" s="255" t="str">
        <f t="shared" si="23"/>
        <v>1</v>
      </c>
      <c r="G204" s="157">
        <f>'2G'!I23</f>
        <v>85</v>
      </c>
      <c r="H204" s="255" t="str">
        <f t="shared" ref="H204:H231" si="48">IF(G204&gt;84.99,"1",IF(G204&gt;69.99,"2",IF(G204&gt;49.99,"3",IF(G204&gt;0,"4"))))</f>
        <v>1</v>
      </c>
      <c r="I204" s="157">
        <f>'2G'!Q23</f>
        <v>64</v>
      </c>
      <c r="J204" s="255" t="str">
        <f t="shared" ref="J204:J231" si="49">IF(I204&gt;84.99,"1",IF(I204&gt;69.99,"2",IF(I204&gt;49.99,"3",IF(I204&gt;0,"4"))))</f>
        <v>3</v>
      </c>
      <c r="K204" s="157">
        <f>'2G'!S23</f>
        <v>70</v>
      </c>
      <c r="L204" s="255" t="str">
        <f t="shared" ref="L204:L231" si="50">IF(K204&gt;84.99,"1",IF(K204&gt;69.99,"2",IF(K204&gt;49.99,"3",IF(K204&gt;0,"4"))))</f>
        <v>2</v>
      </c>
      <c r="M204" s="157">
        <f>'2G'!U23</f>
        <v>74.5</v>
      </c>
      <c r="N204" s="255" t="str">
        <f t="shared" ref="N204:N231" si="51">IF(M204&gt;84.99,"1",IF(M204&gt;69.99,"2",IF(M204&gt;49.99,"3",IF(M204&gt;0,"4"))))</f>
        <v>2</v>
      </c>
      <c r="O204" s="255" t="s">
        <v>59</v>
      </c>
      <c r="P204" s="1">
        <f>RANK(E204,E22:E260)</f>
        <v>91</v>
      </c>
    </row>
    <row r="205" spans="1:16" ht="15" customHeight="1">
      <c r="A205" s="1">
        <v>184</v>
      </c>
      <c r="B205" s="254" t="s">
        <v>56</v>
      </c>
      <c r="C205" s="255">
        <v>4</v>
      </c>
      <c r="D205" s="254" t="s">
        <v>295</v>
      </c>
      <c r="E205" s="255">
        <v>53</v>
      </c>
      <c r="F205" s="255" t="str">
        <f t="shared" si="23"/>
        <v>3</v>
      </c>
      <c r="G205" s="157">
        <f>'2G'!I24</f>
        <v>50</v>
      </c>
      <c r="H205" s="255" t="str">
        <f t="shared" si="48"/>
        <v>3</v>
      </c>
      <c r="I205" s="157">
        <f>'2G'!Q24</f>
        <v>56</v>
      </c>
      <c r="J205" s="255" t="str">
        <f t="shared" si="49"/>
        <v>3</v>
      </c>
      <c r="K205" s="157">
        <f>'2G'!S24</f>
        <v>56.428571428571431</v>
      </c>
      <c r="L205" s="255" t="str">
        <f t="shared" si="50"/>
        <v>3</v>
      </c>
      <c r="M205" s="157">
        <f>'2G'!U24</f>
        <v>54.5</v>
      </c>
      <c r="N205" s="255" t="str">
        <f t="shared" si="51"/>
        <v>3</v>
      </c>
      <c r="O205" s="255" t="s">
        <v>60</v>
      </c>
      <c r="P205" s="1">
        <f>RANK(E205,E22:E260)</f>
        <v>208</v>
      </c>
    </row>
    <row r="206" spans="1:16" ht="15" customHeight="1">
      <c r="A206" s="1">
        <v>185</v>
      </c>
      <c r="B206" s="254" t="s">
        <v>56</v>
      </c>
      <c r="C206" s="255">
        <v>5</v>
      </c>
      <c r="D206" s="254" t="s">
        <v>296</v>
      </c>
      <c r="E206" s="255">
        <v>87</v>
      </c>
      <c r="F206" s="255" t="str">
        <f t="shared" si="23"/>
        <v>1</v>
      </c>
      <c r="G206" s="157">
        <f>'2G'!I25</f>
        <v>100</v>
      </c>
      <c r="H206" s="255" t="str">
        <f t="shared" si="48"/>
        <v>1</v>
      </c>
      <c r="I206" s="157">
        <f>'2G'!Q25</f>
        <v>96</v>
      </c>
      <c r="J206" s="255" t="str">
        <f t="shared" si="49"/>
        <v>1</v>
      </c>
      <c r="K206" s="157">
        <f>'2G'!S25</f>
        <v>95</v>
      </c>
      <c r="L206" s="255" t="str">
        <f t="shared" si="50"/>
        <v>1</v>
      </c>
      <c r="M206" s="157">
        <f>'2G'!U25</f>
        <v>96.5</v>
      </c>
      <c r="N206" s="255" t="str">
        <f t="shared" si="51"/>
        <v>1</v>
      </c>
      <c r="O206" s="255" t="s">
        <v>59</v>
      </c>
      <c r="P206" s="1">
        <f>RANK(E206,E22:E260)</f>
        <v>83</v>
      </c>
    </row>
    <row r="207" spans="1:16" ht="15" customHeight="1">
      <c r="A207" s="1">
        <v>186</v>
      </c>
      <c r="B207" s="254" t="s">
        <v>56</v>
      </c>
      <c r="C207" s="255">
        <v>6</v>
      </c>
      <c r="D207" s="254" t="s">
        <v>297</v>
      </c>
      <c r="E207" s="255">
        <v>93</v>
      </c>
      <c r="F207" s="255" t="str">
        <f t="shared" si="23"/>
        <v>1</v>
      </c>
      <c r="G207" s="157">
        <f>'2G'!I26</f>
        <v>91.666666666666657</v>
      </c>
      <c r="H207" s="255" t="str">
        <f t="shared" si="48"/>
        <v>1</v>
      </c>
      <c r="I207" s="157">
        <f>'2G'!Q26</f>
        <v>92</v>
      </c>
      <c r="J207" s="255" t="str">
        <f t="shared" si="49"/>
        <v>1</v>
      </c>
      <c r="K207" s="157">
        <f>'2G'!S26</f>
        <v>93.571428571428569</v>
      </c>
      <c r="L207" s="255" t="str">
        <f t="shared" si="50"/>
        <v>1</v>
      </c>
      <c r="M207" s="157">
        <f>'2G'!U26</f>
        <v>93</v>
      </c>
      <c r="N207" s="255" t="str">
        <f t="shared" si="51"/>
        <v>1</v>
      </c>
      <c r="O207" s="255" t="s">
        <v>59</v>
      </c>
      <c r="P207" s="1">
        <f>RANK(E207,E22:E260)</f>
        <v>41</v>
      </c>
    </row>
    <row r="208" spans="1:16" ht="15" customHeight="1">
      <c r="A208" s="1">
        <v>187</v>
      </c>
      <c r="B208" s="254" t="s">
        <v>56</v>
      </c>
      <c r="C208" s="255">
        <v>7</v>
      </c>
      <c r="D208" s="254" t="s">
        <v>298</v>
      </c>
      <c r="E208" s="255">
        <v>94</v>
      </c>
      <c r="F208" s="255" t="str">
        <f t="shared" si="23"/>
        <v>1</v>
      </c>
      <c r="G208" s="157">
        <f>'2G'!I27</f>
        <v>71.666666666666671</v>
      </c>
      <c r="H208" s="255" t="str">
        <f t="shared" si="48"/>
        <v>2</v>
      </c>
      <c r="I208" s="157">
        <f>'2G'!Q27</f>
        <v>80</v>
      </c>
      <c r="J208" s="255" t="str">
        <f t="shared" si="49"/>
        <v>2</v>
      </c>
      <c r="K208" s="157">
        <f>'2G'!S27</f>
        <v>85.714285714285708</v>
      </c>
      <c r="L208" s="255" t="str">
        <f t="shared" si="50"/>
        <v>1</v>
      </c>
      <c r="M208" s="157">
        <f>'2G'!U27</f>
        <v>81.5</v>
      </c>
      <c r="N208" s="255" t="str">
        <f t="shared" si="51"/>
        <v>2</v>
      </c>
      <c r="O208" s="255" t="s">
        <v>59</v>
      </c>
      <c r="P208" s="1">
        <f>RANK(E208,E22:E260)</f>
        <v>33</v>
      </c>
    </row>
    <row r="209" spans="1:16" ht="15" customHeight="1">
      <c r="A209" s="1">
        <v>188</v>
      </c>
      <c r="B209" s="254" t="s">
        <v>56</v>
      </c>
      <c r="C209" s="255">
        <v>8</v>
      </c>
      <c r="D209" s="254" t="s">
        <v>299</v>
      </c>
      <c r="E209" s="255">
        <v>81</v>
      </c>
      <c r="F209" s="255" t="str">
        <f t="shared" si="23"/>
        <v>2</v>
      </c>
      <c r="G209" s="157">
        <f>'2G'!I28</f>
        <v>88.333333333333329</v>
      </c>
      <c r="H209" s="255" t="str">
        <f t="shared" si="48"/>
        <v>1</v>
      </c>
      <c r="I209" s="157">
        <f>'2G'!Q28</f>
        <v>68</v>
      </c>
      <c r="J209" s="255" t="str">
        <f t="shared" si="49"/>
        <v>3</v>
      </c>
      <c r="K209" s="157">
        <f>'2G'!S28</f>
        <v>74.285714285714292</v>
      </c>
      <c r="L209" s="255" t="str">
        <f t="shared" si="50"/>
        <v>2</v>
      </c>
      <c r="M209" s="157">
        <f>'2G'!U28</f>
        <v>78.5</v>
      </c>
      <c r="N209" s="255" t="str">
        <f t="shared" si="51"/>
        <v>2</v>
      </c>
      <c r="O209" s="255" t="s">
        <v>59</v>
      </c>
      <c r="P209" s="1">
        <f>RANK(E209,E22:E260)</f>
        <v>115</v>
      </c>
    </row>
    <row r="210" spans="1:16" ht="15" customHeight="1">
      <c r="A210" s="1">
        <v>189</v>
      </c>
      <c r="B210" s="254" t="s">
        <v>56</v>
      </c>
      <c r="C210" s="255">
        <v>9</v>
      </c>
      <c r="D210" s="254" t="s">
        <v>300</v>
      </c>
      <c r="E210" s="255">
        <v>87</v>
      </c>
      <c r="F210" s="255" t="str">
        <f t="shared" si="23"/>
        <v>1</v>
      </c>
      <c r="G210" s="157">
        <f>'2G'!I29</f>
        <v>93.333333333333329</v>
      </c>
      <c r="H210" s="255" t="str">
        <f t="shared" si="48"/>
        <v>1</v>
      </c>
      <c r="I210" s="157">
        <f>'2G'!Q29</f>
        <v>86</v>
      </c>
      <c r="J210" s="255" t="str">
        <f t="shared" si="49"/>
        <v>1</v>
      </c>
      <c r="K210" s="157">
        <f>'2G'!S29</f>
        <v>86.428571428571431</v>
      </c>
      <c r="L210" s="255" t="str">
        <f t="shared" si="50"/>
        <v>1</v>
      </c>
      <c r="M210" s="157">
        <f>'2G'!U29</f>
        <v>88.5</v>
      </c>
      <c r="N210" s="255" t="str">
        <f t="shared" si="51"/>
        <v>1</v>
      </c>
      <c r="O210" s="255" t="s">
        <v>59</v>
      </c>
      <c r="P210" s="1">
        <f>RANK(E210,E22:E260)</f>
        <v>83</v>
      </c>
    </row>
    <row r="211" spans="1:16" ht="15" customHeight="1">
      <c r="A211" s="1">
        <v>190</v>
      </c>
      <c r="B211" s="254" t="s">
        <v>56</v>
      </c>
      <c r="C211" s="255">
        <v>10</v>
      </c>
      <c r="D211" s="254" t="s">
        <v>301</v>
      </c>
      <c r="E211" s="255">
        <v>77</v>
      </c>
      <c r="F211" s="255" t="str">
        <f t="shared" si="23"/>
        <v>2</v>
      </c>
      <c r="G211" s="157">
        <f>'2G'!I30</f>
        <v>76.666666666666671</v>
      </c>
      <c r="H211" s="255" t="str">
        <f t="shared" si="48"/>
        <v>2</v>
      </c>
      <c r="I211" s="157">
        <f>'2G'!Q30</f>
        <v>84</v>
      </c>
      <c r="J211" s="255" t="str">
        <f t="shared" si="49"/>
        <v>2</v>
      </c>
      <c r="K211" s="157">
        <f>'2G'!S30</f>
        <v>80</v>
      </c>
      <c r="L211" s="255" t="str">
        <f t="shared" si="50"/>
        <v>2</v>
      </c>
      <c r="M211" s="157">
        <f>'2G'!U30</f>
        <v>79</v>
      </c>
      <c r="N211" s="255" t="str">
        <f t="shared" si="51"/>
        <v>2</v>
      </c>
      <c r="O211" s="255" t="s">
        <v>59</v>
      </c>
      <c r="P211" s="1">
        <f>RANK(E211,E22:E260)</f>
        <v>139</v>
      </c>
    </row>
    <row r="212" spans="1:16" ht="15" customHeight="1">
      <c r="A212" s="1">
        <v>191</v>
      </c>
      <c r="B212" s="254" t="s">
        <v>56</v>
      </c>
      <c r="C212" s="255">
        <v>11</v>
      </c>
      <c r="D212" s="254" t="s">
        <v>302</v>
      </c>
      <c r="E212" s="255">
        <v>77</v>
      </c>
      <c r="F212" s="255" t="str">
        <f t="shared" si="23"/>
        <v>2</v>
      </c>
      <c r="G212" s="157">
        <f>'2G'!I31</f>
        <v>98.333333333333329</v>
      </c>
      <c r="H212" s="255" t="str">
        <f t="shared" si="48"/>
        <v>1</v>
      </c>
      <c r="I212" s="157">
        <f>'2G'!Q31</f>
        <v>88</v>
      </c>
      <c r="J212" s="255" t="str">
        <f t="shared" si="49"/>
        <v>1</v>
      </c>
      <c r="K212" s="157">
        <f>'2G'!S31</f>
        <v>90</v>
      </c>
      <c r="L212" s="255" t="str">
        <f t="shared" si="50"/>
        <v>1</v>
      </c>
      <c r="M212" s="157">
        <f>'2G'!U31</f>
        <v>92.499999999999986</v>
      </c>
      <c r="N212" s="255" t="str">
        <f t="shared" si="51"/>
        <v>1</v>
      </c>
      <c r="O212" s="255" t="s">
        <v>59</v>
      </c>
      <c r="P212" s="1">
        <f>RANK(E212,E22:E260)</f>
        <v>139</v>
      </c>
    </row>
    <row r="213" spans="1:16" ht="15" customHeight="1">
      <c r="A213" s="1">
        <v>192</v>
      </c>
      <c r="B213" s="254" t="s">
        <v>56</v>
      </c>
      <c r="C213" s="255">
        <v>12</v>
      </c>
      <c r="D213" s="254" t="s">
        <v>303</v>
      </c>
      <c r="E213" s="255">
        <v>76</v>
      </c>
      <c r="F213" s="255" t="str">
        <f t="shared" si="23"/>
        <v>2</v>
      </c>
      <c r="G213" s="157">
        <f>'2G'!I32</f>
        <v>95</v>
      </c>
      <c r="H213" s="255" t="str">
        <f t="shared" si="48"/>
        <v>1</v>
      </c>
      <c r="I213" s="157">
        <f>'2G'!Q32</f>
        <v>88</v>
      </c>
      <c r="J213" s="255" t="str">
        <f t="shared" si="49"/>
        <v>1</v>
      </c>
      <c r="K213" s="157">
        <f>'2G'!S32</f>
        <v>86.428571428571431</v>
      </c>
      <c r="L213" s="255" t="str">
        <f t="shared" si="50"/>
        <v>1</v>
      </c>
      <c r="M213" s="157">
        <f>'2G'!U32</f>
        <v>89</v>
      </c>
      <c r="N213" s="255" t="str">
        <f t="shared" si="51"/>
        <v>1</v>
      </c>
      <c r="O213" s="255" t="s">
        <v>59</v>
      </c>
      <c r="P213" s="1">
        <f>RANK(E213,E22:E260)</f>
        <v>145</v>
      </c>
    </row>
    <row r="214" spans="1:16" ht="15" customHeight="1">
      <c r="A214" s="1">
        <v>193</v>
      </c>
      <c r="B214" s="254" t="s">
        <v>56</v>
      </c>
      <c r="C214" s="255">
        <v>13</v>
      </c>
      <c r="D214" s="254" t="s">
        <v>304</v>
      </c>
      <c r="E214" s="255">
        <v>94</v>
      </c>
      <c r="F214" s="255" t="str">
        <f t="shared" si="23"/>
        <v>1</v>
      </c>
      <c r="G214" s="157">
        <f>'2G'!I33</f>
        <v>95</v>
      </c>
      <c r="H214" s="255" t="str">
        <f t="shared" si="48"/>
        <v>1</v>
      </c>
      <c r="I214" s="157">
        <f>'2G'!Q33</f>
        <v>84</v>
      </c>
      <c r="J214" s="255" t="str">
        <f t="shared" si="49"/>
        <v>2</v>
      </c>
      <c r="K214" s="157">
        <f>'2G'!S33</f>
        <v>85.714285714285708</v>
      </c>
      <c r="L214" s="255" t="str">
        <f t="shared" si="50"/>
        <v>1</v>
      </c>
      <c r="M214" s="157">
        <f>'2G'!U33</f>
        <v>88.5</v>
      </c>
      <c r="N214" s="255" t="str">
        <f t="shared" si="51"/>
        <v>1</v>
      </c>
      <c r="O214" s="255" t="s">
        <v>59</v>
      </c>
      <c r="P214" s="1">
        <f>RANK(E214,E22:E260)</f>
        <v>33</v>
      </c>
    </row>
    <row r="215" spans="1:16" ht="15" customHeight="1">
      <c r="A215" s="1">
        <v>194</v>
      </c>
      <c r="B215" s="254" t="s">
        <v>56</v>
      </c>
      <c r="C215" s="255">
        <v>14</v>
      </c>
      <c r="D215" s="254" t="s">
        <v>305</v>
      </c>
      <c r="E215" s="255">
        <v>94</v>
      </c>
      <c r="F215" s="255" t="str">
        <f t="shared" si="23"/>
        <v>1</v>
      </c>
      <c r="G215" s="157">
        <f>'2G'!I34</f>
        <v>100</v>
      </c>
      <c r="H215" s="255" t="str">
        <f t="shared" si="48"/>
        <v>1</v>
      </c>
      <c r="I215" s="157">
        <f>'2G'!Q34</f>
        <v>96</v>
      </c>
      <c r="J215" s="255" t="str">
        <f t="shared" si="49"/>
        <v>1</v>
      </c>
      <c r="K215" s="157">
        <f>'2G'!S34</f>
        <v>95</v>
      </c>
      <c r="L215" s="255" t="str">
        <f t="shared" si="50"/>
        <v>1</v>
      </c>
      <c r="M215" s="157">
        <f>'2G'!U34</f>
        <v>96.5</v>
      </c>
      <c r="N215" s="255" t="str">
        <f t="shared" si="51"/>
        <v>1</v>
      </c>
      <c r="O215" s="255" t="s">
        <v>59</v>
      </c>
      <c r="P215" s="1">
        <f>RANK(E215,E22:E260)</f>
        <v>33</v>
      </c>
    </row>
    <row r="216" spans="1:16" ht="15" customHeight="1">
      <c r="A216" s="1">
        <v>195</v>
      </c>
      <c r="B216" s="254" t="s">
        <v>56</v>
      </c>
      <c r="C216" s="255">
        <v>15</v>
      </c>
      <c r="D216" s="254" t="s">
        <v>306</v>
      </c>
      <c r="E216" s="255">
        <v>67</v>
      </c>
      <c r="F216" s="255" t="str">
        <f t="shared" si="23"/>
        <v>3</v>
      </c>
      <c r="G216" s="157">
        <f>'2G'!I35</f>
        <v>81.666666666666671</v>
      </c>
      <c r="H216" s="255" t="str">
        <f t="shared" si="48"/>
        <v>2</v>
      </c>
      <c r="I216" s="157">
        <f>'2G'!Q35</f>
        <v>76</v>
      </c>
      <c r="J216" s="255" t="str">
        <f t="shared" si="49"/>
        <v>2</v>
      </c>
      <c r="K216" s="157">
        <f>'2G'!S35</f>
        <v>77.142857142857153</v>
      </c>
      <c r="L216" s="255" t="str">
        <f t="shared" si="50"/>
        <v>2</v>
      </c>
      <c r="M216" s="157">
        <f>'2G'!U35</f>
        <v>78.5</v>
      </c>
      <c r="N216" s="255" t="str">
        <f t="shared" si="51"/>
        <v>2</v>
      </c>
      <c r="O216" s="255" t="s">
        <v>60</v>
      </c>
      <c r="P216" s="1">
        <f>RANK(E216,E22:E260)</f>
        <v>170</v>
      </c>
    </row>
    <row r="217" spans="1:16" ht="15" customHeight="1">
      <c r="A217" s="1">
        <v>196</v>
      </c>
      <c r="B217" s="254" t="s">
        <v>56</v>
      </c>
      <c r="C217" s="255">
        <v>16</v>
      </c>
      <c r="D217" s="254" t="s">
        <v>307</v>
      </c>
      <c r="E217" s="255">
        <v>60</v>
      </c>
      <c r="F217" s="255" t="str">
        <f t="shared" ref="F217:F260" si="52">IF(E217&gt;84.99,"1",IF(E217&gt;69.99,"2",IF(E217&gt;49.99,"3",IF(E217&gt;0,"4"))))</f>
        <v>3</v>
      </c>
      <c r="G217" s="157">
        <f>'2G'!I36</f>
        <v>71.666666666666671</v>
      </c>
      <c r="H217" s="255" t="str">
        <f t="shared" si="48"/>
        <v>2</v>
      </c>
      <c r="I217" s="157">
        <f>'2G'!Q36</f>
        <v>70</v>
      </c>
      <c r="J217" s="255" t="str">
        <f t="shared" si="49"/>
        <v>2</v>
      </c>
      <c r="K217" s="157">
        <f>'2G'!S36</f>
        <v>76.428571428571416</v>
      </c>
      <c r="L217" s="255" t="str">
        <f t="shared" si="50"/>
        <v>2</v>
      </c>
      <c r="M217" s="157">
        <f>'2G'!U36</f>
        <v>74.999999999999986</v>
      </c>
      <c r="N217" s="255" t="str">
        <f t="shared" si="51"/>
        <v>2</v>
      </c>
      <c r="O217" s="255" t="s">
        <v>60</v>
      </c>
      <c r="P217" s="1">
        <f>RANK(E217,E22:E260)</f>
        <v>189</v>
      </c>
    </row>
    <row r="218" spans="1:16" ht="15" customHeight="1">
      <c r="A218" s="1">
        <v>197</v>
      </c>
      <c r="B218" s="254" t="s">
        <v>56</v>
      </c>
      <c r="C218" s="255">
        <v>17</v>
      </c>
      <c r="D218" s="254" t="s">
        <v>308</v>
      </c>
      <c r="E218" s="255">
        <v>64</v>
      </c>
      <c r="F218" s="255" t="str">
        <f t="shared" si="52"/>
        <v>3</v>
      </c>
      <c r="G218" s="157">
        <f>'2G'!I37</f>
        <v>66.666666666666657</v>
      </c>
      <c r="H218" s="255" t="str">
        <f t="shared" si="48"/>
        <v>3</v>
      </c>
      <c r="I218" s="157">
        <f>'2G'!Q37</f>
        <v>70</v>
      </c>
      <c r="J218" s="255" t="str">
        <f t="shared" si="49"/>
        <v>2</v>
      </c>
      <c r="K218" s="157">
        <f>'2G'!S37</f>
        <v>74.285714285714292</v>
      </c>
      <c r="L218" s="255" t="str">
        <f t="shared" si="50"/>
        <v>2</v>
      </c>
      <c r="M218" s="157">
        <f>'2G'!U37</f>
        <v>72</v>
      </c>
      <c r="N218" s="255" t="str">
        <f t="shared" si="51"/>
        <v>2</v>
      </c>
      <c r="O218" s="255" t="s">
        <v>60</v>
      </c>
      <c r="P218" s="1">
        <f>RANK(E218,E22:E260)</f>
        <v>181</v>
      </c>
    </row>
    <row r="219" spans="1:16" ht="15" customHeight="1">
      <c r="A219" s="1">
        <v>198</v>
      </c>
      <c r="B219" s="254" t="s">
        <v>56</v>
      </c>
      <c r="C219" s="255">
        <v>18</v>
      </c>
      <c r="D219" s="254" t="s">
        <v>309</v>
      </c>
      <c r="E219" s="255">
        <v>96</v>
      </c>
      <c r="F219" s="255" t="str">
        <f t="shared" si="52"/>
        <v>1</v>
      </c>
      <c r="G219" s="157">
        <f>'2G'!I38</f>
        <v>91.666666666666657</v>
      </c>
      <c r="H219" s="255" t="str">
        <f t="shared" si="48"/>
        <v>1</v>
      </c>
      <c r="I219" s="157">
        <f>'2G'!Q38</f>
        <v>90</v>
      </c>
      <c r="J219" s="255" t="str">
        <f t="shared" si="49"/>
        <v>1</v>
      </c>
      <c r="K219" s="157">
        <f>'2G'!S38</f>
        <v>86.428571428571431</v>
      </c>
      <c r="L219" s="255" t="str">
        <f t="shared" si="50"/>
        <v>1</v>
      </c>
      <c r="M219" s="157">
        <f>'2G'!U38</f>
        <v>88</v>
      </c>
      <c r="N219" s="255" t="str">
        <f t="shared" si="51"/>
        <v>1</v>
      </c>
      <c r="O219" s="255" t="s">
        <v>59</v>
      </c>
      <c r="P219" s="1">
        <f>RANK(E219,E22:E260)</f>
        <v>18</v>
      </c>
    </row>
    <row r="220" spans="1:16" ht="15" customHeight="1">
      <c r="A220" s="1">
        <v>199</v>
      </c>
      <c r="B220" s="254" t="s">
        <v>56</v>
      </c>
      <c r="C220" s="255">
        <v>19</v>
      </c>
      <c r="D220" s="254" t="s">
        <v>310</v>
      </c>
      <c r="E220" s="255">
        <v>77</v>
      </c>
      <c r="F220" s="255" t="str">
        <f t="shared" si="52"/>
        <v>2</v>
      </c>
      <c r="G220" s="157">
        <f>'2G'!I39</f>
        <v>75</v>
      </c>
      <c r="H220" s="255" t="str">
        <f t="shared" si="48"/>
        <v>2</v>
      </c>
      <c r="I220" s="157">
        <f>'2G'!Q39</f>
        <v>76</v>
      </c>
      <c r="J220" s="255" t="str">
        <f t="shared" si="49"/>
        <v>2</v>
      </c>
      <c r="K220" s="157">
        <f>'2G'!S39</f>
        <v>81.428571428571431</v>
      </c>
      <c r="L220" s="255" t="str">
        <f t="shared" si="50"/>
        <v>2</v>
      </c>
      <c r="M220" s="157">
        <f>'2G'!U39</f>
        <v>79.5</v>
      </c>
      <c r="N220" s="255" t="str">
        <f t="shared" si="51"/>
        <v>2</v>
      </c>
      <c r="O220" s="255" t="s">
        <v>59</v>
      </c>
      <c r="P220" s="1">
        <f>RANK(E220,E22:E260)</f>
        <v>139</v>
      </c>
    </row>
    <row r="221" spans="1:16" ht="15" customHeight="1">
      <c r="A221" s="1">
        <v>200</v>
      </c>
      <c r="B221" s="254" t="s">
        <v>56</v>
      </c>
      <c r="C221" s="255">
        <v>20</v>
      </c>
      <c r="D221" s="254" t="s">
        <v>311</v>
      </c>
      <c r="E221" s="255">
        <v>47</v>
      </c>
      <c r="F221" s="255" t="str">
        <f t="shared" si="52"/>
        <v>4</v>
      </c>
      <c r="G221" s="157">
        <f>'2G'!I40</f>
        <v>36.666666666666664</v>
      </c>
      <c r="H221" s="255" t="str">
        <f t="shared" si="48"/>
        <v>4</v>
      </c>
      <c r="I221" s="157">
        <f>'2G'!Q40</f>
        <v>54</v>
      </c>
      <c r="J221" s="255" t="str">
        <f t="shared" si="49"/>
        <v>3</v>
      </c>
      <c r="K221" s="157">
        <f>'2G'!S40</f>
        <v>57.857142857142861</v>
      </c>
      <c r="L221" s="255" t="str">
        <f t="shared" si="50"/>
        <v>3</v>
      </c>
      <c r="M221" s="157">
        <f>'2G'!U40</f>
        <v>51.5</v>
      </c>
      <c r="N221" s="255" t="str">
        <f t="shared" si="51"/>
        <v>3</v>
      </c>
      <c r="O221" s="255" t="s">
        <v>60</v>
      </c>
      <c r="P221" s="1">
        <f>RANK(E221,E22:E260)</f>
        <v>221</v>
      </c>
    </row>
    <row r="222" spans="1:16" ht="15" customHeight="1">
      <c r="A222" s="1">
        <v>201</v>
      </c>
      <c r="B222" s="254" t="s">
        <v>56</v>
      </c>
      <c r="C222" s="255">
        <v>21</v>
      </c>
      <c r="D222" s="254" t="s">
        <v>312</v>
      </c>
      <c r="E222" s="255">
        <v>50</v>
      </c>
      <c r="F222" s="255" t="str">
        <f t="shared" si="52"/>
        <v>3</v>
      </c>
      <c r="G222" s="157">
        <f>'2G'!I41</f>
        <v>65</v>
      </c>
      <c r="H222" s="255" t="str">
        <f t="shared" si="48"/>
        <v>3</v>
      </c>
      <c r="I222" s="157">
        <f>'2G'!Q41</f>
        <v>40</v>
      </c>
      <c r="J222" s="255" t="str">
        <f t="shared" si="49"/>
        <v>4</v>
      </c>
      <c r="K222" s="157">
        <f>'2G'!S41</f>
        <v>50.714285714285708</v>
      </c>
      <c r="L222" s="255" t="str">
        <f t="shared" si="50"/>
        <v>3</v>
      </c>
      <c r="M222" s="157">
        <f>'2G'!U41</f>
        <v>54.999999999999993</v>
      </c>
      <c r="N222" s="255" t="str">
        <f t="shared" si="51"/>
        <v>3</v>
      </c>
      <c r="O222" s="255" t="s">
        <v>60</v>
      </c>
      <c r="P222" s="1">
        <f>RANK(E222,E22:E260)</f>
        <v>214</v>
      </c>
    </row>
    <row r="223" spans="1:16" ht="15" customHeight="1">
      <c r="A223" s="1">
        <v>202</v>
      </c>
      <c r="B223" s="254" t="s">
        <v>56</v>
      </c>
      <c r="C223" s="255">
        <v>22</v>
      </c>
      <c r="D223" s="254" t="s">
        <v>313</v>
      </c>
      <c r="E223" s="255">
        <v>19</v>
      </c>
      <c r="F223" s="255" t="str">
        <f t="shared" si="52"/>
        <v>4</v>
      </c>
      <c r="G223" s="157">
        <f>'2G'!I42</f>
        <v>11.666666666666666</v>
      </c>
      <c r="H223" s="255" t="str">
        <f t="shared" si="48"/>
        <v>4</v>
      </c>
      <c r="I223" s="157">
        <f>'2G'!Q42</f>
        <v>20</v>
      </c>
      <c r="J223" s="255" t="str">
        <f t="shared" si="49"/>
        <v>4</v>
      </c>
      <c r="K223" s="157">
        <f>'2G'!S42</f>
        <v>20</v>
      </c>
      <c r="L223" s="255" t="str">
        <f t="shared" si="50"/>
        <v>4</v>
      </c>
      <c r="M223" s="157">
        <f>'2G'!U42</f>
        <v>17.5</v>
      </c>
      <c r="N223" s="255" t="str">
        <f t="shared" si="51"/>
        <v>4</v>
      </c>
      <c r="O223" s="255" t="s">
        <v>60</v>
      </c>
      <c r="P223" s="1">
        <f>RANK(E223,E22:E260)</f>
        <v>234</v>
      </c>
    </row>
    <row r="224" spans="1:16" ht="15" customHeight="1">
      <c r="A224" s="1">
        <v>203</v>
      </c>
      <c r="B224" s="254" t="s">
        <v>56</v>
      </c>
      <c r="C224" s="255">
        <v>23</v>
      </c>
      <c r="D224" s="254" t="s">
        <v>314</v>
      </c>
      <c r="E224" s="255">
        <v>88</v>
      </c>
      <c r="F224" s="255" t="str">
        <f t="shared" si="52"/>
        <v>1</v>
      </c>
      <c r="G224" s="157">
        <f>'2G'!I43</f>
        <v>71.666666666666671</v>
      </c>
      <c r="H224" s="255" t="str">
        <f t="shared" si="48"/>
        <v>2</v>
      </c>
      <c r="I224" s="157">
        <f>'2G'!Q43</f>
        <v>86</v>
      </c>
      <c r="J224" s="255" t="str">
        <f t="shared" si="49"/>
        <v>1</v>
      </c>
      <c r="K224" s="157">
        <f>'2G'!S43</f>
        <v>86.428571428571431</v>
      </c>
      <c r="L224" s="255" t="str">
        <f t="shared" si="50"/>
        <v>1</v>
      </c>
      <c r="M224" s="157">
        <f>'2G'!U43</f>
        <v>82</v>
      </c>
      <c r="N224" s="255" t="str">
        <f t="shared" si="51"/>
        <v>2</v>
      </c>
      <c r="O224" s="255" t="s">
        <v>59</v>
      </c>
      <c r="P224" s="1">
        <f>RANK(E224,E22:E260)</f>
        <v>77</v>
      </c>
    </row>
    <row r="225" spans="1:16" ht="15" customHeight="1">
      <c r="A225" s="1">
        <v>204</v>
      </c>
      <c r="B225" s="254" t="s">
        <v>56</v>
      </c>
      <c r="C225" s="255">
        <v>24</v>
      </c>
      <c r="D225" s="254" t="s">
        <v>315</v>
      </c>
      <c r="E225" s="255">
        <v>81</v>
      </c>
      <c r="F225" s="255" t="str">
        <f t="shared" si="52"/>
        <v>2</v>
      </c>
      <c r="G225" s="157">
        <f>'2G'!I44</f>
        <v>90</v>
      </c>
      <c r="H225" s="255" t="str">
        <f t="shared" si="48"/>
        <v>1</v>
      </c>
      <c r="I225" s="157">
        <f>'2G'!Q44</f>
        <v>90</v>
      </c>
      <c r="J225" s="255" t="str">
        <f t="shared" si="49"/>
        <v>1</v>
      </c>
      <c r="K225" s="157">
        <f>'2G'!S44</f>
        <v>89.285714285714292</v>
      </c>
      <c r="L225" s="255" t="str">
        <f t="shared" si="50"/>
        <v>1</v>
      </c>
      <c r="M225" s="157">
        <f>'2G'!U44</f>
        <v>89.5</v>
      </c>
      <c r="N225" s="255" t="str">
        <f t="shared" si="51"/>
        <v>1</v>
      </c>
      <c r="O225" s="255" t="s">
        <v>59</v>
      </c>
      <c r="P225" s="1">
        <f>RANK(E225,E22:E260)</f>
        <v>115</v>
      </c>
    </row>
    <row r="226" spans="1:16" ht="15" customHeight="1">
      <c r="A226" s="1">
        <v>205</v>
      </c>
      <c r="B226" s="254" t="s">
        <v>56</v>
      </c>
      <c r="C226" s="255">
        <v>25</v>
      </c>
      <c r="D226" s="254" t="s">
        <v>316</v>
      </c>
      <c r="E226" s="255">
        <v>79</v>
      </c>
      <c r="F226" s="255" t="str">
        <f t="shared" si="52"/>
        <v>2</v>
      </c>
      <c r="G226" s="157">
        <f>'2G'!I45</f>
        <v>91.666666666666657</v>
      </c>
      <c r="H226" s="255" t="str">
        <f t="shared" si="48"/>
        <v>1</v>
      </c>
      <c r="I226" s="157">
        <f>'2G'!Q45</f>
        <v>90</v>
      </c>
      <c r="J226" s="255" t="str">
        <f t="shared" si="49"/>
        <v>1</v>
      </c>
      <c r="K226" s="157">
        <f>'2G'!S45</f>
        <v>91.428571428571431</v>
      </c>
      <c r="L226" s="255" t="str">
        <f t="shared" si="50"/>
        <v>1</v>
      </c>
      <c r="M226" s="157">
        <f>'2G'!U45</f>
        <v>91.5</v>
      </c>
      <c r="N226" s="255" t="str">
        <f t="shared" si="51"/>
        <v>1</v>
      </c>
      <c r="O226" s="255" t="s">
        <v>59</v>
      </c>
      <c r="P226" s="1">
        <f>RANK(E226,E22:E260)</f>
        <v>128</v>
      </c>
    </row>
    <row r="227" spans="1:16" ht="15" customHeight="1">
      <c r="A227" s="1">
        <v>206</v>
      </c>
      <c r="B227" s="254" t="s">
        <v>56</v>
      </c>
      <c r="C227" s="255">
        <v>26</v>
      </c>
      <c r="D227" s="254" t="s">
        <v>317</v>
      </c>
      <c r="E227" s="255">
        <v>44</v>
      </c>
      <c r="F227" s="255" t="str">
        <f t="shared" si="52"/>
        <v>4</v>
      </c>
      <c r="G227" s="157">
        <f>'2G'!I46</f>
        <v>66.666666666666657</v>
      </c>
      <c r="H227" s="255" t="str">
        <f t="shared" si="48"/>
        <v>3</v>
      </c>
      <c r="I227" s="157">
        <f>'2G'!Q46</f>
        <v>52</v>
      </c>
      <c r="J227" s="255" t="str">
        <f t="shared" si="49"/>
        <v>3</v>
      </c>
      <c r="K227" s="157">
        <f>'2G'!S46</f>
        <v>54.285714285714285</v>
      </c>
      <c r="L227" s="255" t="str">
        <f t="shared" si="50"/>
        <v>3</v>
      </c>
      <c r="M227" s="157">
        <f>'2G'!U46</f>
        <v>58</v>
      </c>
      <c r="N227" s="255" t="str">
        <f t="shared" si="51"/>
        <v>3</v>
      </c>
      <c r="O227" s="255" t="s">
        <v>60</v>
      </c>
      <c r="P227" s="1">
        <f>RANK(E227,E22:E260)</f>
        <v>224</v>
      </c>
    </row>
    <row r="228" spans="1:16" ht="15" customHeight="1">
      <c r="A228" s="1">
        <v>207</v>
      </c>
      <c r="B228" s="254" t="s">
        <v>56</v>
      </c>
      <c r="C228" s="255">
        <v>27</v>
      </c>
      <c r="D228" s="254" t="s">
        <v>318</v>
      </c>
      <c r="E228" s="255">
        <v>31</v>
      </c>
      <c r="F228" s="255" t="str">
        <f t="shared" si="52"/>
        <v>4</v>
      </c>
      <c r="G228" s="157">
        <f>'2G'!I47</f>
        <v>48.333333333333336</v>
      </c>
      <c r="H228" s="255" t="str">
        <f t="shared" si="48"/>
        <v>4</v>
      </c>
      <c r="I228" s="157">
        <f>'2G'!Q47</f>
        <v>34</v>
      </c>
      <c r="J228" s="255" t="str">
        <f t="shared" si="49"/>
        <v>4</v>
      </c>
      <c r="K228" s="157">
        <f>'2G'!S47</f>
        <v>34.285714285714285</v>
      </c>
      <c r="L228" s="255" t="str">
        <f t="shared" si="50"/>
        <v>4</v>
      </c>
      <c r="M228" s="157">
        <f>'2G'!U47</f>
        <v>38.5</v>
      </c>
      <c r="N228" s="255" t="str">
        <f t="shared" si="51"/>
        <v>4</v>
      </c>
      <c r="O228" s="255" t="s">
        <v>60</v>
      </c>
      <c r="P228" s="1">
        <f>RANK(E228,E22:E260)</f>
        <v>230</v>
      </c>
    </row>
    <row r="229" spans="1:16" ht="15.75" customHeight="1">
      <c r="A229" s="1">
        <v>208</v>
      </c>
      <c r="B229" s="254" t="s">
        <v>56</v>
      </c>
      <c r="C229" s="255">
        <v>28</v>
      </c>
      <c r="D229" s="254" t="s">
        <v>319</v>
      </c>
      <c r="E229" s="255">
        <v>66</v>
      </c>
      <c r="F229" s="255" t="str">
        <f t="shared" si="52"/>
        <v>3</v>
      </c>
      <c r="G229" s="157">
        <f>'2G'!I48</f>
        <v>90</v>
      </c>
      <c r="H229" s="255" t="str">
        <f t="shared" si="48"/>
        <v>1</v>
      </c>
      <c r="I229" s="157">
        <f>'2G'!Q48</f>
        <v>76</v>
      </c>
      <c r="J229" s="255" t="str">
        <f t="shared" si="49"/>
        <v>2</v>
      </c>
      <c r="K229" s="157">
        <f>'2G'!S48</f>
        <v>79.285714285714278</v>
      </c>
      <c r="L229" s="255" t="str">
        <f t="shared" si="50"/>
        <v>2</v>
      </c>
      <c r="M229" s="157">
        <f>'2G'!U48</f>
        <v>82.5</v>
      </c>
      <c r="N229" s="255" t="str">
        <f t="shared" si="51"/>
        <v>2</v>
      </c>
      <c r="O229" s="255" t="s">
        <v>60</v>
      </c>
      <c r="P229" s="441">
        <f>RANK(E229,E22:E260)</f>
        <v>174</v>
      </c>
    </row>
    <row r="230" spans="1:16" ht="15.75" customHeight="1">
      <c r="A230" s="1">
        <v>209</v>
      </c>
      <c r="B230" s="254" t="s">
        <v>56</v>
      </c>
      <c r="C230" s="255">
        <v>29</v>
      </c>
      <c r="D230" s="254" t="s">
        <v>320</v>
      </c>
      <c r="E230" s="255">
        <v>50</v>
      </c>
      <c r="F230" s="255" t="str">
        <f t="shared" si="52"/>
        <v>3</v>
      </c>
      <c r="G230" s="157">
        <f>'2G'!I49</f>
        <v>71.666666666666671</v>
      </c>
      <c r="H230" s="255" t="str">
        <f t="shared" si="48"/>
        <v>2</v>
      </c>
      <c r="I230" s="157">
        <f>'2G'!Q49</f>
        <v>78</v>
      </c>
      <c r="J230" s="255" t="str">
        <f t="shared" si="49"/>
        <v>2</v>
      </c>
      <c r="K230" s="157">
        <f>'2G'!S49</f>
        <v>82.142857142857139</v>
      </c>
      <c r="L230" s="255" t="str">
        <f t="shared" si="50"/>
        <v>2</v>
      </c>
      <c r="M230" s="157">
        <f>'2G'!U49</f>
        <v>79</v>
      </c>
      <c r="N230" s="255" t="str">
        <f t="shared" si="51"/>
        <v>2</v>
      </c>
      <c r="O230" s="255" t="s">
        <v>60</v>
      </c>
      <c r="P230" s="1">
        <f>RANK(E230,E22:E260)</f>
        <v>214</v>
      </c>
    </row>
    <row r="231" spans="1:16" ht="15" customHeight="1">
      <c r="A231" s="1">
        <v>210</v>
      </c>
      <c r="B231" s="254" t="s">
        <v>57</v>
      </c>
      <c r="C231" s="255">
        <v>1</v>
      </c>
      <c r="D231" s="254" t="s">
        <v>321</v>
      </c>
      <c r="E231" s="255">
        <v>99</v>
      </c>
      <c r="F231" s="255" t="str">
        <f t="shared" si="52"/>
        <v>1</v>
      </c>
      <c r="G231" s="157">
        <f>'2H'!I21</f>
        <v>98.333333333333329</v>
      </c>
      <c r="H231" s="255" t="str">
        <f t="shared" si="48"/>
        <v>1</v>
      </c>
      <c r="I231" s="157">
        <f>'2H'!Q21</f>
        <v>100</v>
      </c>
      <c r="J231" s="255" t="str">
        <f t="shared" si="49"/>
        <v>1</v>
      </c>
      <c r="K231" s="157">
        <f>'2H'!S21</f>
        <v>99.285714285714292</v>
      </c>
      <c r="L231" s="255" t="str">
        <f t="shared" si="50"/>
        <v>1</v>
      </c>
      <c r="M231" s="157">
        <f>'2H'!U21</f>
        <v>99</v>
      </c>
      <c r="N231" s="255" t="str">
        <f t="shared" si="51"/>
        <v>1</v>
      </c>
      <c r="O231" s="255" t="s">
        <v>59</v>
      </c>
      <c r="P231" s="1">
        <f>RANK(E231,E22:E260)</f>
        <v>4</v>
      </c>
    </row>
    <row r="232" spans="1:16" ht="15" customHeight="1">
      <c r="A232" s="1">
        <v>211</v>
      </c>
      <c r="B232" s="254" t="s">
        <v>57</v>
      </c>
      <c r="C232" s="255">
        <v>2</v>
      </c>
      <c r="D232" s="254" t="s">
        <v>322</v>
      </c>
      <c r="E232" s="255">
        <v>70</v>
      </c>
      <c r="F232" s="255" t="str">
        <f t="shared" ref="F232" si="53">IF(E232&gt;84.99,"1",IF(E232&gt;69.99,"2",IF(E232&gt;49.99,"3",IF(E232&gt;0,"4"))))</f>
        <v>2</v>
      </c>
      <c r="G232" s="157">
        <f>'2H'!I22</f>
        <v>95</v>
      </c>
      <c r="H232" s="255" t="str">
        <f t="shared" ref="H232" si="54">IF(G232&gt;84.99,"1",IF(G232&gt;69.99,"2",IF(G232&gt;49.99,"3",IF(G232&gt;0,"4"))))</f>
        <v>1</v>
      </c>
      <c r="I232" s="157">
        <f>'2H'!Q22</f>
        <v>78</v>
      </c>
      <c r="J232" s="255" t="str">
        <f t="shared" ref="J232" si="55">IF(I232&gt;84.99,"1",IF(I232&gt;69.99,"2",IF(I232&gt;49.99,"3",IF(I232&gt;0,"4"))))</f>
        <v>2</v>
      </c>
      <c r="K232" s="157">
        <f>'2H'!S22</f>
        <v>82.142857142857139</v>
      </c>
      <c r="L232" s="255" t="str">
        <f t="shared" ref="L232" si="56">IF(K232&gt;84.99,"1",IF(K232&gt;69.99,"2",IF(K232&gt;49.99,"3",IF(K232&gt;0,"4"))))</f>
        <v>2</v>
      </c>
      <c r="M232" s="157">
        <f>'2H'!U22</f>
        <v>86</v>
      </c>
      <c r="N232" s="255" t="str">
        <f t="shared" ref="N232" si="57">IF(M232&gt;84.99,"1",IF(M232&gt;69.99,"2",IF(M232&gt;49.99,"3",IF(M232&gt;0,"4"))))</f>
        <v>1</v>
      </c>
      <c r="O232" s="255" t="s">
        <v>59</v>
      </c>
      <c r="P232" s="1">
        <f>RANK(E232,E22:E260)</f>
        <v>164</v>
      </c>
    </row>
    <row r="233" spans="1:16" ht="15" customHeight="1">
      <c r="A233" s="1">
        <v>212</v>
      </c>
      <c r="B233" s="254" t="s">
        <v>57</v>
      </c>
      <c r="C233" s="255">
        <v>3</v>
      </c>
      <c r="D233" s="254" t="s">
        <v>323</v>
      </c>
      <c r="E233" s="255">
        <v>92</v>
      </c>
      <c r="F233" s="255" t="str">
        <f t="shared" si="52"/>
        <v>1</v>
      </c>
      <c r="G233" s="157">
        <f>'2H'!I23</f>
        <v>96.666666666666671</v>
      </c>
      <c r="H233" s="255" t="str">
        <f>IF(G233&gt;84.99,"1",IF(G233&gt;69.99,"2",IF(G233&gt;49.99,"3",IF(G233&gt;0,"4"))))</f>
        <v>1</v>
      </c>
      <c r="I233" s="157">
        <f>'2H'!Q23</f>
        <v>90</v>
      </c>
      <c r="J233" s="255" t="str">
        <f>IF(I233&gt;84.99,"1",IF(I233&gt;69.99,"2",IF(I233&gt;49.99,"3",IF(I233&gt;0,"4"))))</f>
        <v>1</v>
      </c>
      <c r="K233" s="157">
        <f>'2H'!S23</f>
        <v>92.142857142857139</v>
      </c>
      <c r="L233" s="255" t="str">
        <f>IF(K233&gt;84.99,"1",IF(K233&gt;69.99,"2",IF(K233&gt;49.99,"3",IF(K233&gt;0,"4"))))</f>
        <v>1</v>
      </c>
      <c r="M233" s="157">
        <f>'2H'!U23</f>
        <v>93.5</v>
      </c>
      <c r="N233" s="255" t="str">
        <f>IF(M233&gt;84.99,"1",IF(M233&gt;69.99,"2",IF(M233&gt;49.99,"3",IF(M233&gt;0,"4"))))</f>
        <v>1</v>
      </c>
      <c r="O233" s="255" t="s">
        <v>59</v>
      </c>
      <c r="P233" s="1">
        <f>RANK(E233,E22:E260)</f>
        <v>44</v>
      </c>
    </row>
    <row r="234" spans="1:16" ht="15" customHeight="1">
      <c r="A234" s="1">
        <v>213</v>
      </c>
      <c r="B234" s="256" t="s">
        <v>57</v>
      </c>
      <c r="C234" s="255">
        <v>4</v>
      </c>
      <c r="D234" s="254" t="s">
        <v>324</v>
      </c>
      <c r="E234" s="255">
        <v>98</v>
      </c>
      <c r="F234" s="255" t="str">
        <f t="shared" si="52"/>
        <v>1</v>
      </c>
      <c r="G234" s="157">
        <f>'2H'!I24</f>
        <v>100</v>
      </c>
      <c r="H234" s="255" t="str">
        <f t="shared" ref="H234:H260" si="58">IF(G234&gt;84.99,"1",IF(G234&gt;69.99,"2",IF(G234&gt;49.99,"3",IF(G234&gt;0,"4"))))</f>
        <v>1</v>
      </c>
      <c r="I234" s="157">
        <f>'2H'!Q24</f>
        <v>100</v>
      </c>
      <c r="J234" s="255" t="str">
        <f t="shared" ref="J234:J260" si="59">IF(I234&gt;84.99,"1",IF(I234&gt;69.99,"2",IF(I234&gt;49.99,"3",IF(I234&gt;0,"4"))))</f>
        <v>1</v>
      </c>
      <c r="K234" s="157">
        <f>'2H'!S24</f>
        <v>98.571428571428584</v>
      </c>
      <c r="L234" s="255" t="str">
        <f t="shared" ref="L234:L260" si="60">IF(K234&gt;84.99,"1",IF(K234&gt;69.99,"2",IF(K234&gt;49.99,"3",IF(K234&gt;0,"4"))))</f>
        <v>1</v>
      </c>
      <c r="M234" s="157">
        <f>'2H'!U24</f>
        <v>99</v>
      </c>
      <c r="N234" s="255" t="str">
        <f t="shared" ref="N234:N260" si="61">IF(M234&gt;84.99,"1",IF(M234&gt;69.99,"2",IF(M234&gt;49.99,"3",IF(M234&gt;0,"4"))))</f>
        <v>1</v>
      </c>
      <c r="O234" s="255" t="s">
        <v>59</v>
      </c>
      <c r="P234" s="1">
        <f>RANK(E234,E22:E260)</f>
        <v>5</v>
      </c>
    </row>
    <row r="235" spans="1:16" ht="15" customHeight="1">
      <c r="A235" s="1">
        <v>214</v>
      </c>
      <c r="B235" s="256" t="s">
        <v>57</v>
      </c>
      <c r="C235" s="255">
        <v>5</v>
      </c>
      <c r="D235" s="254" t="s">
        <v>325</v>
      </c>
      <c r="E235" s="255">
        <v>88</v>
      </c>
      <c r="F235" s="255" t="str">
        <f t="shared" si="52"/>
        <v>1</v>
      </c>
      <c r="G235" s="157">
        <f>'2H'!I25</f>
        <v>98.333333333333329</v>
      </c>
      <c r="H235" s="255" t="str">
        <f t="shared" si="58"/>
        <v>1</v>
      </c>
      <c r="I235" s="157">
        <f>'2H'!Q25</f>
        <v>94</v>
      </c>
      <c r="J235" s="255" t="str">
        <f t="shared" si="59"/>
        <v>1</v>
      </c>
      <c r="K235" s="157">
        <f>'2H'!S25</f>
        <v>95.714285714285722</v>
      </c>
      <c r="L235" s="255" t="str">
        <f t="shared" si="60"/>
        <v>1</v>
      </c>
      <c r="M235" s="157">
        <f>'2H'!U25</f>
        <v>96.5</v>
      </c>
      <c r="N235" s="255" t="str">
        <f t="shared" si="61"/>
        <v>1</v>
      </c>
      <c r="O235" s="255" t="s">
        <v>59</v>
      </c>
      <c r="P235" s="1">
        <f>RANK(E235,E22:E260)</f>
        <v>77</v>
      </c>
    </row>
    <row r="236" spans="1:16" ht="15" customHeight="1">
      <c r="A236" s="1">
        <v>215</v>
      </c>
      <c r="B236" s="256" t="s">
        <v>57</v>
      </c>
      <c r="C236" s="255">
        <v>6</v>
      </c>
      <c r="D236" s="254" t="s">
        <v>326</v>
      </c>
      <c r="E236" s="255">
        <v>98</v>
      </c>
      <c r="F236" s="255" t="str">
        <f t="shared" si="52"/>
        <v>1</v>
      </c>
      <c r="G236" s="157">
        <f>'2H'!I26</f>
        <v>98.333333333333329</v>
      </c>
      <c r="H236" s="255" t="str">
        <f t="shared" si="58"/>
        <v>1</v>
      </c>
      <c r="I236" s="157">
        <f>'2H'!Q26</f>
        <v>96</v>
      </c>
      <c r="J236" s="255" t="str">
        <f t="shared" si="59"/>
        <v>1</v>
      </c>
      <c r="K236" s="157">
        <f>'2H'!S26</f>
        <v>97.142857142857139</v>
      </c>
      <c r="L236" s="255" t="str">
        <f t="shared" si="60"/>
        <v>1</v>
      </c>
      <c r="M236" s="157">
        <f>'2H'!U26</f>
        <v>97.499999999999986</v>
      </c>
      <c r="N236" s="255" t="str">
        <f t="shared" si="61"/>
        <v>1</v>
      </c>
      <c r="O236" s="255" t="s">
        <v>59</v>
      </c>
      <c r="P236" s="1">
        <f>RANK(E236,E22:E260)</f>
        <v>5</v>
      </c>
    </row>
    <row r="237" spans="1:16" ht="15" customHeight="1">
      <c r="A237" s="1">
        <v>216</v>
      </c>
      <c r="B237" s="256" t="s">
        <v>57</v>
      </c>
      <c r="C237" s="255">
        <v>7</v>
      </c>
      <c r="D237" s="254" t="s">
        <v>327</v>
      </c>
      <c r="E237" s="255">
        <v>79</v>
      </c>
      <c r="F237" s="255" t="str">
        <f t="shared" si="52"/>
        <v>2</v>
      </c>
      <c r="G237" s="157">
        <f>'2H'!I27</f>
        <v>88.333333333333329</v>
      </c>
      <c r="H237" s="255" t="str">
        <f t="shared" si="58"/>
        <v>1</v>
      </c>
      <c r="I237" s="157">
        <f>'2H'!Q27</f>
        <v>80</v>
      </c>
      <c r="J237" s="255" t="str">
        <f t="shared" si="59"/>
        <v>2</v>
      </c>
      <c r="K237" s="157">
        <f>'2H'!S27</f>
        <v>80.714285714285722</v>
      </c>
      <c r="L237" s="255" t="str">
        <f t="shared" si="60"/>
        <v>2</v>
      </c>
      <c r="M237" s="157">
        <f>'2H'!U27</f>
        <v>83</v>
      </c>
      <c r="N237" s="255" t="str">
        <f t="shared" si="61"/>
        <v>2</v>
      </c>
      <c r="O237" s="255" t="s">
        <v>59</v>
      </c>
      <c r="P237" s="1">
        <f>RANK(E237,E22:E260)</f>
        <v>128</v>
      </c>
    </row>
    <row r="238" spans="1:16" ht="15" customHeight="1">
      <c r="A238" s="1">
        <v>217</v>
      </c>
      <c r="B238" s="256" t="s">
        <v>57</v>
      </c>
      <c r="C238" s="255">
        <v>8</v>
      </c>
      <c r="D238" s="254" t="s">
        <v>328</v>
      </c>
      <c r="E238" s="255">
        <v>80</v>
      </c>
      <c r="F238" s="255" t="str">
        <f t="shared" si="52"/>
        <v>2</v>
      </c>
      <c r="G238" s="157">
        <f>'2H'!I28</f>
        <v>90</v>
      </c>
      <c r="H238" s="255" t="str">
        <f t="shared" si="58"/>
        <v>1</v>
      </c>
      <c r="I238" s="157">
        <f>'2H'!Q28</f>
        <v>88</v>
      </c>
      <c r="J238" s="255" t="str">
        <f t="shared" si="59"/>
        <v>1</v>
      </c>
      <c r="K238" s="157">
        <f>'2H'!S28</f>
        <v>88.571428571428569</v>
      </c>
      <c r="L238" s="255" t="str">
        <f t="shared" si="60"/>
        <v>1</v>
      </c>
      <c r="M238" s="157">
        <f>'2H'!U28</f>
        <v>89</v>
      </c>
      <c r="N238" s="255" t="str">
        <f t="shared" si="61"/>
        <v>1</v>
      </c>
      <c r="O238" s="255" t="s">
        <v>59</v>
      </c>
      <c r="P238" s="1">
        <f>RANK(E238,E22:E260)</f>
        <v>121</v>
      </c>
    </row>
    <row r="239" spans="1:16" ht="15" customHeight="1">
      <c r="A239" s="1">
        <v>218</v>
      </c>
      <c r="B239" s="256" t="s">
        <v>57</v>
      </c>
      <c r="C239" s="255">
        <v>9</v>
      </c>
      <c r="D239" s="254" t="s">
        <v>329</v>
      </c>
      <c r="E239" s="255">
        <v>98</v>
      </c>
      <c r="F239" s="255" t="str">
        <f t="shared" si="52"/>
        <v>1</v>
      </c>
      <c r="G239" s="157">
        <f>'2H'!I29</f>
        <v>95</v>
      </c>
      <c r="H239" s="255" t="str">
        <f t="shared" si="58"/>
        <v>1</v>
      </c>
      <c r="I239" s="157">
        <f>'2H'!Q29</f>
        <v>94</v>
      </c>
      <c r="J239" s="255" t="str">
        <f t="shared" si="59"/>
        <v>1</v>
      </c>
      <c r="K239" s="157">
        <f>'2H'!S29</f>
        <v>95.714285714285722</v>
      </c>
      <c r="L239" s="255" t="str">
        <f t="shared" si="60"/>
        <v>1</v>
      </c>
      <c r="M239" s="157">
        <f>'2H'!U29</f>
        <v>95.5</v>
      </c>
      <c r="N239" s="255" t="str">
        <f t="shared" si="61"/>
        <v>1</v>
      </c>
      <c r="O239" s="255" t="s">
        <v>59</v>
      </c>
      <c r="P239" s="1">
        <f>RANK(E239,E22:E260)</f>
        <v>5</v>
      </c>
    </row>
    <row r="240" spans="1:16" ht="15" customHeight="1">
      <c r="A240" s="1">
        <v>219</v>
      </c>
      <c r="B240" s="256" t="s">
        <v>57</v>
      </c>
      <c r="C240" s="255">
        <v>10</v>
      </c>
      <c r="D240" s="254" t="s">
        <v>330</v>
      </c>
      <c r="E240" s="255">
        <v>56</v>
      </c>
      <c r="F240" s="255" t="str">
        <f t="shared" ref="F240" si="62">IF(E240&gt;84.99,"1",IF(E240&gt;69.99,"2",IF(E240&gt;49.99,"3",IF(E240&gt;0,"4"))))</f>
        <v>3</v>
      </c>
      <c r="G240" s="157">
        <f>'2H'!I30</f>
        <v>71.666666666666671</v>
      </c>
      <c r="H240" s="255" t="str">
        <f t="shared" ref="H240" si="63">IF(G240&gt;84.99,"1",IF(G240&gt;69.99,"2",IF(G240&gt;49.99,"3",IF(G240&gt;0,"4"))))</f>
        <v>2</v>
      </c>
      <c r="I240" s="157">
        <f>'2H'!Q30</f>
        <v>64</v>
      </c>
      <c r="J240" s="255" t="str">
        <f t="shared" ref="J240" si="64">IF(I240&gt;84.99,"1",IF(I240&gt;69.99,"2",IF(I240&gt;49.99,"3",IF(I240&gt;0,"4"))))</f>
        <v>3</v>
      </c>
      <c r="K240" s="157">
        <f>'2H'!S30</f>
        <v>70</v>
      </c>
      <c r="L240" s="255" t="str">
        <f t="shared" ref="L240" si="65">IF(K240&gt;84.99,"1",IF(K240&gt;69.99,"2",IF(K240&gt;49.99,"3",IF(K240&gt;0,"4"))))</f>
        <v>2</v>
      </c>
      <c r="M240" s="157">
        <f>'2H'!U30</f>
        <v>70.5</v>
      </c>
      <c r="N240" s="255" t="str">
        <f t="shared" ref="N240" si="66">IF(M240&gt;84.99,"1",IF(M240&gt;69.99,"2",IF(M240&gt;49.99,"3",IF(M240&gt;0,"4"))))</f>
        <v>2</v>
      </c>
      <c r="O240" s="255" t="s">
        <v>60</v>
      </c>
      <c r="P240" s="1">
        <f>RANK(E240,E22:E260)</f>
        <v>198</v>
      </c>
    </row>
    <row r="241" spans="1:16" ht="15" customHeight="1">
      <c r="A241" s="1">
        <v>220</v>
      </c>
      <c r="B241" s="256" t="s">
        <v>57</v>
      </c>
      <c r="C241" s="255">
        <v>11</v>
      </c>
      <c r="D241" s="254" t="s">
        <v>331</v>
      </c>
      <c r="E241" s="255">
        <v>89</v>
      </c>
      <c r="F241" s="255" t="str">
        <f t="shared" si="52"/>
        <v>1</v>
      </c>
      <c r="G241" s="157">
        <f>'2H'!I31</f>
        <v>88.333333333333329</v>
      </c>
      <c r="H241" s="255" t="str">
        <f t="shared" si="58"/>
        <v>1</v>
      </c>
      <c r="I241" s="157">
        <f>'2H'!Q31</f>
        <v>94</v>
      </c>
      <c r="J241" s="255" t="str">
        <f t="shared" si="59"/>
        <v>1</v>
      </c>
      <c r="K241" s="157">
        <f>'2H'!S31</f>
        <v>94.285714285714278</v>
      </c>
      <c r="L241" s="255" t="str">
        <f t="shared" si="60"/>
        <v>1</v>
      </c>
      <c r="M241" s="157">
        <f>'2H'!U31</f>
        <v>92.499999999999986</v>
      </c>
      <c r="N241" s="255" t="str">
        <f t="shared" si="61"/>
        <v>1</v>
      </c>
      <c r="O241" s="255" t="s">
        <v>59</v>
      </c>
      <c r="P241" s="1">
        <f>RANK(E241,E22:E260)</f>
        <v>65</v>
      </c>
    </row>
    <row r="242" spans="1:16" ht="15" customHeight="1">
      <c r="A242" s="1">
        <v>221</v>
      </c>
      <c r="B242" s="256" t="s">
        <v>57</v>
      </c>
      <c r="C242" s="255">
        <v>12</v>
      </c>
      <c r="D242" s="254" t="s">
        <v>332</v>
      </c>
      <c r="E242" s="255">
        <v>76</v>
      </c>
      <c r="F242" s="255" t="str">
        <f t="shared" si="52"/>
        <v>2</v>
      </c>
      <c r="G242" s="157">
        <f>'2H'!I32</f>
        <v>96.666666666666671</v>
      </c>
      <c r="H242" s="255" t="str">
        <f t="shared" si="58"/>
        <v>1</v>
      </c>
      <c r="I242" s="157">
        <f>'2H'!Q32</f>
        <v>76</v>
      </c>
      <c r="J242" s="255" t="str">
        <f t="shared" si="59"/>
        <v>2</v>
      </c>
      <c r="K242" s="157">
        <f>'2H'!S32</f>
        <v>77.857142857142861</v>
      </c>
      <c r="L242" s="255" t="str">
        <f t="shared" si="60"/>
        <v>2</v>
      </c>
      <c r="M242" s="157">
        <f>'2H'!U32</f>
        <v>83.5</v>
      </c>
      <c r="N242" s="255" t="str">
        <f t="shared" si="61"/>
        <v>2</v>
      </c>
      <c r="O242" s="255" t="s">
        <v>59</v>
      </c>
      <c r="P242" s="1">
        <f>RANK(E242,E22:E260)</f>
        <v>145</v>
      </c>
    </row>
    <row r="243" spans="1:16" ht="15" customHeight="1">
      <c r="A243" s="1">
        <v>222</v>
      </c>
      <c r="B243" s="256" t="s">
        <v>57</v>
      </c>
      <c r="C243" s="255">
        <v>13</v>
      </c>
      <c r="D243" s="254" t="s">
        <v>333</v>
      </c>
      <c r="E243" s="255">
        <v>10</v>
      </c>
      <c r="F243" s="255" t="str">
        <f t="shared" si="52"/>
        <v>4</v>
      </c>
      <c r="G243" s="157">
        <f>'2H'!I33</f>
        <v>20</v>
      </c>
      <c r="H243" s="255" t="str">
        <f t="shared" si="58"/>
        <v>4</v>
      </c>
      <c r="I243" s="157">
        <f>'2H'!Q33</f>
        <v>12</v>
      </c>
      <c r="J243" s="255" t="str">
        <f t="shared" si="59"/>
        <v>4</v>
      </c>
      <c r="K243" s="157">
        <f>'2H'!S33</f>
        <v>15.714285714285714</v>
      </c>
      <c r="L243" s="255" t="str">
        <f t="shared" si="60"/>
        <v>4</v>
      </c>
      <c r="M243" s="157">
        <f>'2H'!U33</f>
        <v>17</v>
      </c>
      <c r="N243" s="255" t="str">
        <f t="shared" si="61"/>
        <v>4</v>
      </c>
      <c r="O243" s="255" t="s">
        <v>60</v>
      </c>
      <c r="P243" s="1">
        <f>RANK(E243,E22:E260)</f>
        <v>238</v>
      </c>
    </row>
    <row r="244" spans="1:16" ht="15" customHeight="1">
      <c r="A244" s="1">
        <v>223</v>
      </c>
      <c r="B244" s="256" t="s">
        <v>57</v>
      </c>
      <c r="C244" s="255">
        <v>14</v>
      </c>
      <c r="D244" s="254" t="s">
        <v>334</v>
      </c>
      <c r="E244" s="255">
        <v>78</v>
      </c>
      <c r="F244" s="255" t="str">
        <f t="shared" si="52"/>
        <v>2</v>
      </c>
      <c r="G244" s="157">
        <f>'2H'!I34</f>
        <v>90</v>
      </c>
      <c r="H244" s="255" t="str">
        <f t="shared" si="58"/>
        <v>1</v>
      </c>
      <c r="I244" s="157">
        <f>'2H'!Q34</f>
        <v>74</v>
      </c>
      <c r="J244" s="255" t="str">
        <f t="shared" si="59"/>
        <v>2</v>
      </c>
      <c r="K244" s="157">
        <f>'2H'!S34</f>
        <v>80</v>
      </c>
      <c r="L244" s="255" t="str">
        <f t="shared" si="60"/>
        <v>2</v>
      </c>
      <c r="M244" s="157">
        <f>'2H'!U34</f>
        <v>83</v>
      </c>
      <c r="N244" s="255" t="str">
        <f t="shared" si="61"/>
        <v>2</v>
      </c>
      <c r="O244" s="255" t="s">
        <v>59</v>
      </c>
      <c r="P244" s="1">
        <f>RANK(E244,E22:E260)</f>
        <v>133</v>
      </c>
    </row>
    <row r="245" spans="1:16" ht="15" customHeight="1">
      <c r="A245" s="1">
        <v>224</v>
      </c>
      <c r="B245" s="256" t="s">
        <v>57</v>
      </c>
      <c r="C245" s="255">
        <v>15</v>
      </c>
      <c r="D245" s="254" t="s">
        <v>335</v>
      </c>
      <c r="E245" s="255">
        <v>91</v>
      </c>
      <c r="F245" s="255" t="str">
        <f t="shared" si="52"/>
        <v>1</v>
      </c>
      <c r="G245" s="157">
        <f>'2H'!I35</f>
        <v>93.333333333333329</v>
      </c>
      <c r="H245" s="255" t="str">
        <f t="shared" si="58"/>
        <v>1</v>
      </c>
      <c r="I245" s="157">
        <f>'2H'!Q35</f>
        <v>94</v>
      </c>
      <c r="J245" s="255" t="str">
        <f t="shared" si="59"/>
        <v>1</v>
      </c>
      <c r="K245" s="157">
        <f>'2H'!S35</f>
        <v>92.857142857142861</v>
      </c>
      <c r="L245" s="255" t="str">
        <f t="shared" si="60"/>
        <v>1</v>
      </c>
      <c r="M245" s="157">
        <f>'2H'!U35</f>
        <v>93</v>
      </c>
      <c r="N245" s="255" t="str">
        <f t="shared" si="61"/>
        <v>1</v>
      </c>
      <c r="O245" s="255" t="s">
        <v>59</v>
      </c>
      <c r="P245" s="1">
        <f>RANK(E245,E22:E260)</f>
        <v>53</v>
      </c>
    </row>
    <row r="246" spans="1:16" ht="15" customHeight="1">
      <c r="A246" s="1">
        <v>225</v>
      </c>
      <c r="B246" s="256" t="s">
        <v>57</v>
      </c>
      <c r="C246" s="255">
        <v>16</v>
      </c>
      <c r="D246" s="254" t="s">
        <v>336</v>
      </c>
      <c r="E246" s="255">
        <v>91</v>
      </c>
      <c r="F246" s="255" t="str">
        <f t="shared" si="52"/>
        <v>1</v>
      </c>
      <c r="G246" s="157">
        <f>'2H'!I36</f>
        <v>95</v>
      </c>
      <c r="H246" s="255" t="str">
        <f t="shared" si="58"/>
        <v>1</v>
      </c>
      <c r="I246" s="157">
        <f>'2H'!Q36</f>
        <v>90</v>
      </c>
      <c r="J246" s="255" t="str">
        <f t="shared" si="59"/>
        <v>1</v>
      </c>
      <c r="K246" s="157">
        <f>'2H'!S36</f>
        <v>91.428571428571431</v>
      </c>
      <c r="L246" s="255" t="str">
        <f t="shared" si="60"/>
        <v>1</v>
      </c>
      <c r="M246" s="157">
        <f>'2H'!U36</f>
        <v>92.5</v>
      </c>
      <c r="N246" s="255" t="str">
        <f t="shared" si="61"/>
        <v>1</v>
      </c>
      <c r="O246" s="255" t="s">
        <v>59</v>
      </c>
      <c r="P246" s="1">
        <f>RANK(E246,E22:E260)</f>
        <v>53</v>
      </c>
    </row>
    <row r="247" spans="1:16" ht="15" customHeight="1">
      <c r="A247" s="1">
        <v>226</v>
      </c>
      <c r="B247" s="256" t="s">
        <v>57</v>
      </c>
      <c r="C247" s="255">
        <v>17</v>
      </c>
      <c r="D247" s="254" t="s">
        <v>337</v>
      </c>
      <c r="E247" s="255">
        <v>49</v>
      </c>
      <c r="F247" s="255" t="str">
        <f t="shared" si="52"/>
        <v>4</v>
      </c>
      <c r="G247" s="157">
        <f>'2H'!I37</f>
        <v>80</v>
      </c>
      <c r="H247" s="255" t="str">
        <f t="shared" si="58"/>
        <v>2</v>
      </c>
      <c r="I247" s="157">
        <f>'2H'!Q37</f>
        <v>60</v>
      </c>
      <c r="J247" s="255" t="str">
        <f t="shared" si="59"/>
        <v>3</v>
      </c>
      <c r="K247" s="157">
        <f>'2H'!S37</f>
        <v>62.857142857142854</v>
      </c>
      <c r="L247" s="255" t="str">
        <f t="shared" si="60"/>
        <v>3</v>
      </c>
      <c r="M247" s="157">
        <f>'2H'!U37</f>
        <v>68</v>
      </c>
      <c r="N247" s="255" t="str">
        <f t="shared" si="61"/>
        <v>3</v>
      </c>
      <c r="O247" s="255" t="s">
        <v>60</v>
      </c>
      <c r="P247" s="1">
        <f>RANK(E247,E22:E260)</f>
        <v>218</v>
      </c>
    </row>
    <row r="248" spans="1:16" ht="15" customHeight="1">
      <c r="A248" s="1">
        <v>227</v>
      </c>
      <c r="B248" s="256" t="s">
        <v>57</v>
      </c>
      <c r="C248" s="255">
        <v>18</v>
      </c>
      <c r="D248" s="254" t="s">
        <v>338</v>
      </c>
      <c r="E248" s="255">
        <v>76</v>
      </c>
      <c r="F248" s="255" t="str">
        <f t="shared" si="52"/>
        <v>2</v>
      </c>
      <c r="G248" s="157">
        <f>'2H'!I38</f>
        <v>80</v>
      </c>
      <c r="H248" s="255" t="str">
        <f t="shared" si="58"/>
        <v>2</v>
      </c>
      <c r="I248" s="157">
        <f>'2H'!Q38</f>
        <v>86</v>
      </c>
      <c r="J248" s="255" t="str">
        <f t="shared" si="59"/>
        <v>1</v>
      </c>
      <c r="K248" s="157">
        <f>'2H'!S38</f>
        <v>87.142857142857139</v>
      </c>
      <c r="L248" s="255" t="str">
        <f t="shared" si="60"/>
        <v>1</v>
      </c>
      <c r="M248" s="157">
        <f>'2H'!U38</f>
        <v>85</v>
      </c>
      <c r="N248" s="255" t="str">
        <f t="shared" si="61"/>
        <v>1</v>
      </c>
      <c r="O248" s="255" t="s">
        <v>59</v>
      </c>
      <c r="P248" s="1">
        <f>RANK(E248,E22:E260)</f>
        <v>145</v>
      </c>
    </row>
    <row r="249" spans="1:16" ht="15" customHeight="1">
      <c r="A249" s="1">
        <v>228</v>
      </c>
      <c r="B249" s="256" t="s">
        <v>57</v>
      </c>
      <c r="C249" s="255">
        <v>19</v>
      </c>
      <c r="D249" s="254" t="s">
        <v>339</v>
      </c>
      <c r="E249" s="255">
        <v>90</v>
      </c>
      <c r="F249" s="255" t="str">
        <f t="shared" ref="F249" si="67">IF(E249&gt;84.99,"1",IF(E249&gt;69.99,"2",IF(E249&gt;49.99,"3",IF(E249&gt;0,"4"))))</f>
        <v>1</v>
      </c>
      <c r="G249" s="157">
        <f>'2H'!I39</f>
        <v>78.333333333333329</v>
      </c>
      <c r="H249" s="255" t="str">
        <f t="shared" ref="H249" si="68">IF(G249&gt;84.99,"1",IF(G249&gt;69.99,"2",IF(G249&gt;49.99,"3",IF(G249&gt;0,"4"))))</f>
        <v>2</v>
      </c>
      <c r="I249" s="157">
        <f>'2H'!Q39</f>
        <v>92</v>
      </c>
      <c r="J249" s="255" t="str">
        <f t="shared" ref="J249" si="69">IF(I249&gt;84.99,"1",IF(I249&gt;69.99,"2",IF(I249&gt;49.99,"3",IF(I249&gt;0,"4"))))</f>
        <v>1</v>
      </c>
      <c r="K249" s="157">
        <f>'2H'!S39</f>
        <v>92.857142857142861</v>
      </c>
      <c r="L249" s="255" t="str">
        <f t="shared" ref="L249" si="70">IF(K249&gt;84.99,"1",IF(K249&gt;69.99,"2",IF(K249&gt;49.99,"3",IF(K249&gt;0,"4"))))</f>
        <v>1</v>
      </c>
      <c r="M249" s="157">
        <f>'2H'!U39</f>
        <v>88.5</v>
      </c>
      <c r="N249" s="255" t="str">
        <f t="shared" ref="N249" si="71">IF(M249&gt;84.99,"1",IF(M249&gt;69.99,"2",IF(M249&gt;49.99,"3",IF(M249&gt;0,"4"))))</f>
        <v>1</v>
      </c>
      <c r="O249" s="255" t="s">
        <v>59</v>
      </c>
      <c r="P249" s="1">
        <f>RANK(E249,E22:E260)</f>
        <v>60</v>
      </c>
    </row>
    <row r="250" spans="1:16" ht="15" customHeight="1">
      <c r="A250" s="1">
        <v>229</v>
      </c>
      <c r="B250" s="256" t="s">
        <v>57</v>
      </c>
      <c r="C250" s="255">
        <v>20</v>
      </c>
      <c r="D250" s="254" t="s">
        <v>340</v>
      </c>
      <c r="E250" s="255">
        <v>74</v>
      </c>
      <c r="F250" s="255" t="str">
        <f t="shared" si="52"/>
        <v>2</v>
      </c>
      <c r="G250" s="157">
        <f>'2H'!I40</f>
        <v>78.333333333333329</v>
      </c>
      <c r="H250" s="255" t="str">
        <f t="shared" si="58"/>
        <v>2</v>
      </c>
      <c r="I250" s="157">
        <f>'2H'!Q40</f>
        <v>86</v>
      </c>
      <c r="J250" s="255" t="str">
        <f t="shared" si="59"/>
        <v>1</v>
      </c>
      <c r="K250" s="157">
        <f>'2H'!S40</f>
        <v>85</v>
      </c>
      <c r="L250" s="255" t="str">
        <f t="shared" si="60"/>
        <v>1</v>
      </c>
      <c r="M250" s="157">
        <f>'2H'!U40</f>
        <v>82.999999999999986</v>
      </c>
      <c r="N250" s="255" t="str">
        <f t="shared" si="61"/>
        <v>2</v>
      </c>
      <c r="O250" s="255" t="s">
        <v>59</v>
      </c>
      <c r="P250" s="1">
        <f>RANK(E250,E22:E260)</f>
        <v>152</v>
      </c>
    </row>
    <row r="251" spans="1:16" ht="15" customHeight="1">
      <c r="A251" s="1">
        <v>230</v>
      </c>
      <c r="B251" s="256" t="s">
        <v>57</v>
      </c>
      <c r="C251" s="255">
        <v>21</v>
      </c>
      <c r="D251" s="254" t="s">
        <v>341</v>
      </c>
      <c r="E251" s="255">
        <v>77</v>
      </c>
      <c r="F251" s="255" t="str">
        <f t="shared" si="52"/>
        <v>2</v>
      </c>
      <c r="G251" s="157">
        <f>'2H'!I41</f>
        <v>90</v>
      </c>
      <c r="H251" s="255" t="str">
        <f t="shared" si="58"/>
        <v>1</v>
      </c>
      <c r="I251" s="157">
        <f>'2H'!Q41</f>
        <v>62</v>
      </c>
      <c r="J251" s="255" t="str">
        <f t="shared" si="59"/>
        <v>3</v>
      </c>
      <c r="K251" s="157">
        <f>'2H'!S41</f>
        <v>67.857142857142861</v>
      </c>
      <c r="L251" s="255" t="str">
        <f t="shared" si="60"/>
        <v>3</v>
      </c>
      <c r="M251" s="157">
        <f>'2H'!U41</f>
        <v>74.5</v>
      </c>
      <c r="N251" s="255" t="str">
        <f t="shared" si="61"/>
        <v>2</v>
      </c>
      <c r="O251" s="255" t="s">
        <v>59</v>
      </c>
      <c r="P251" s="1">
        <f>RANK(E251,E22:E260)</f>
        <v>139</v>
      </c>
    </row>
    <row r="252" spans="1:16" ht="15" customHeight="1">
      <c r="A252" s="1">
        <v>231</v>
      </c>
      <c r="B252" s="256" t="s">
        <v>57</v>
      </c>
      <c r="C252" s="255">
        <v>22</v>
      </c>
      <c r="D252" s="254" t="s">
        <v>342</v>
      </c>
      <c r="E252" s="255">
        <v>89</v>
      </c>
      <c r="F252" s="255" t="str">
        <f t="shared" si="52"/>
        <v>1</v>
      </c>
      <c r="G252" s="157">
        <f>'2H'!I42</f>
        <v>91.666666666666657</v>
      </c>
      <c r="H252" s="255" t="str">
        <f t="shared" si="58"/>
        <v>1</v>
      </c>
      <c r="I252" s="157">
        <f>'2H'!Q42</f>
        <v>88</v>
      </c>
      <c r="J252" s="255" t="str">
        <f t="shared" si="59"/>
        <v>1</v>
      </c>
      <c r="K252" s="157">
        <f>'2H'!S42</f>
        <v>89.285714285714292</v>
      </c>
      <c r="L252" s="255" t="str">
        <f t="shared" si="60"/>
        <v>1</v>
      </c>
      <c r="M252" s="157">
        <f>'2H'!U42</f>
        <v>90</v>
      </c>
      <c r="N252" s="255" t="str">
        <f t="shared" si="61"/>
        <v>1</v>
      </c>
      <c r="O252" s="255" t="s">
        <v>59</v>
      </c>
      <c r="P252" s="1">
        <f>RANK(E252,E22:E260)</f>
        <v>65</v>
      </c>
    </row>
    <row r="253" spans="1:16" ht="15" customHeight="1">
      <c r="A253" s="1">
        <v>232</v>
      </c>
      <c r="B253" s="256" t="s">
        <v>57</v>
      </c>
      <c r="C253" s="255">
        <v>23</v>
      </c>
      <c r="D253" s="254" t="s">
        <v>343</v>
      </c>
      <c r="E253" s="255">
        <v>72</v>
      </c>
      <c r="F253" s="255" t="str">
        <f t="shared" si="52"/>
        <v>2</v>
      </c>
      <c r="G253" s="157">
        <f>'2H'!I43</f>
        <v>80</v>
      </c>
      <c r="H253" s="255" t="str">
        <f t="shared" si="58"/>
        <v>2</v>
      </c>
      <c r="I253" s="157">
        <f>'2H'!Q43</f>
        <v>84</v>
      </c>
      <c r="J253" s="255" t="str">
        <f t="shared" si="59"/>
        <v>2</v>
      </c>
      <c r="K253" s="157">
        <f>'2H'!S43</f>
        <v>87.142857142857139</v>
      </c>
      <c r="L253" s="255" t="str">
        <f t="shared" si="60"/>
        <v>1</v>
      </c>
      <c r="M253" s="157">
        <f>'2H'!U43</f>
        <v>85</v>
      </c>
      <c r="N253" s="255" t="str">
        <f t="shared" si="61"/>
        <v>1</v>
      </c>
      <c r="O253" s="255" t="s">
        <v>59</v>
      </c>
      <c r="P253" s="1">
        <f>RANK(E253,E22:E260)</f>
        <v>160</v>
      </c>
    </row>
    <row r="254" spans="1:16" ht="15" customHeight="1">
      <c r="A254" s="1">
        <v>233</v>
      </c>
      <c r="B254" s="256" t="s">
        <v>57</v>
      </c>
      <c r="C254" s="255">
        <v>24</v>
      </c>
      <c r="D254" s="254" t="s">
        <v>344</v>
      </c>
      <c r="E254" s="255">
        <v>90</v>
      </c>
      <c r="F254" s="255" t="str">
        <f t="shared" si="52"/>
        <v>1</v>
      </c>
      <c r="G254" s="157">
        <f>'2H'!I44</f>
        <v>96.666666666666671</v>
      </c>
      <c r="H254" s="255" t="str">
        <f t="shared" si="58"/>
        <v>1</v>
      </c>
      <c r="I254" s="157">
        <f>'2H'!Q44</f>
        <v>94</v>
      </c>
      <c r="J254" s="255" t="str">
        <f t="shared" si="59"/>
        <v>1</v>
      </c>
      <c r="K254" s="157">
        <f>'2H'!S44</f>
        <v>94.285714285714278</v>
      </c>
      <c r="L254" s="255" t="str">
        <f t="shared" si="60"/>
        <v>1</v>
      </c>
      <c r="M254" s="157">
        <f>'2H'!U44</f>
        <v>94.999999999999986</v>
      </c>
      <c r="N254" s="255" t="str">
        <f t="shared" si="61"/>
        <v>1</v>
      </c>
      <c r="O254" s="255" t="s">
        <v>59</v>
      </c>
      <c r="P254" s="1">
        <f>RANK(E254,E22:E260)</f>
        <v>60</v>
      </c>
    </row>
    <row r="255" spans="1:16" ht="15" customHeight="1">
      <c r="A255" s="1">
        <v>234</v>
      </c>
      <c r="B255" s="256" t="s">
        <v>57</v>
      </c>
      <c r="C255" s="255">
        <v>25</v>
      </c>
      <c r="D255" s="254" t="s">
        <v>345</v>
      </c>
      <c r="E255" s="255">
        <v>49</v>
      </c>
      <c r="F255" s="255" t="str">
        <f t="shared" si="52"/>
        <v>4</v>
      </c>
      <c r="G255" s="157">
        <f>'2H'!I45</f>
        <v>63.333333333333329</v>
      </c>
      <c r="H255" s="255" t="str">
        <f t="shared" si="58"/>
        <v>3</v>
      </c>
      <c r="I255" s="157">
        <f>'2H'!Q45</f>
        <v>50</v>
      </c>
      <c r="J255" s="255" t="str">
        <f t="shared" si="59"/>
        <v>3</v>
      </c>
      <c r="K255" s="157">
        <f>'2H'!S45</f>
        <v>55.714285714285715</v>
      </c>
      <c r="L255" s="255" t="str">
        <f t="shared" si="60"/>
        <v>3</v>
      </c>
      <c r="M255" s="157">
        <f>'2H'!U45</f>
        <v>58</v>
      </c>
      <c r="N255" s="255" t="str">
        <f t="shared" si="61"/>
        <v>3</v>
      </c>
      <c r="O255" s="255" t="s">
        <v>60</v>
      </c>
      <c r="P255" s="1">
        <f>RANK(E255,E22:E260)</f>
        <v>218</v>
      </c>
    </row>
    <row r="256" spans="1:16" ht="15" customHeight="1">
      <c r="A256" s="1">
        <v>235</v>
      </c>
      <c r="B256" s="256" t="s">
        <v>57</v>
      </c>
      <c r="C256" s="255">
        <v>26</v>
      </c>
      <c r="D256" s="254" t="s">
        <v>346</v>
      </c>
      <c r="E256" s="255">
        <v>83</v>
      </c>
      <c r="F256" s="255" t="str">
        <f t="shared" si="52"/>
        <v>2</v>
      </c>
      <c r="G256" s="157">
        <f>'2H'!I46</f>
        <v>98.333333333333329</v>
      </c>
      <c r="H256" s="255" t="str">
        <f t="shared" si="58"/>
        <v>1</v>
      </c>
      <c r="I256" s="157">
        <f>'2H'!Q46</f>
        <v>98</v>
      </c>
      <c r="J256" s="255" t="str">
        <f t="shared" si="59"/>
        <v>1</v>
      </c>
      <c r="K256" s="157">
        <f>'2H'!S46</f>
        <v>97.142857142857139</v>
      </c>
      <c r="L256" s="255" t="str">
        <f t="shared" si="60"/>
        <v>1</v>
      </c>
      <c r="M256" s="157">
        <f>'2H'!U46</f>
        <v>97.499999999999986</v>
      </c>
      <c r="N256" s="255" t="str">
        <f t="shared" si="61"/>
        <v>1</v>
      </c>
      <c r="O256" s="255" t="s">
        <v>59</v>
      </c>
      <c r="P256" s="1">
        <f>RANK(E256,E22:E260)</f>
        <v>102</v>
      </c>
    </row>
    <row r="257" spans="1:16" ht="15" customHeight="1">
      <c r="A257" s="1">
        <v>236</v>
      </c>
      <c r="B257" s="256" t="s">
        <v>57</v>
      </c>
      <c r="C257" s="255">
        <v>27</v>
      </c>
      <c r="D257" s="254" t="s">
        <v>347</v>
      </c>
      <c r="E257" s="255">
        <v>85</v>
      </c>
      <c r="F257" s="255" t="str">
        <f t="shared" si="52"/>
        <v>1</v>
      </c>
      <c r="G257" s="157">
        <f>'2H'!I47</f>
        <v>78.333333333333329</v>
      </c>
      <c r="H257" s="255" t="str">
        <f t="shared" si="58"/>
        <v>2</v>
      </c>
      <c r="I257" s="157">
        <f>'2H'!Q47</f>
        <v>72</v>
      </c>
      <c r="J257" s="255" t="str">
        <f t="shared" si="59"/>
        <v>2</v>
      </c>
      <c r="K257" s="157">
        <f>'2H'!S47</f>
        <v>74.285714285714292</v>
      </c>
      <c r="L257" s="255" t="str">
        <f t="shared" si="60"/>
        <v>2</v>
      </c>
      <c r="M257" s="157">
        <f>'2H'!U47</f>
        <v>75.5</v>
      </c>
      <c r="N257" s="255" t="str">
        <f t="shared" si="61"/>
        <v>2</v>
      </c>
      <c r="O257" s="255" t="s">
        <v>59</v>
      </c>
      <c r="P257" s="1">
        <f>RANK(E257,E22:E260)</f>
        <v>96</v>
      </c>
    </row>
    <row r="258" spans="1:16" ht="15" customHeight="1">
      <c r="A258" s="1">
        <v>237</v>
      </c>
      <c r="B258" s="256" t="s">
        <v>57</v>
      </c>
      <c r="C258" s="255">
        <v>28</v>
      </c>
      <c r="D258" s="254" t="s">
        <v>348</v>
      </c>
      <c r="E258" s="255">
        <v>66</v>
      </c>
      <c r="F258" s="255" t="str">
        <f t="shared" si="52"/>
        <v>3</v>
      </c>
      <c r="G258" s="157">
        <f>'2H'!I48</f>
        <v>70</v>
      </c>
      <c r="H258" s="255" t="str">
        <f t="shared" si="58"/>
        <v>2</v>
      </c>
      <c r="I258" s="157">
        <f>'2H'!Q48</f>
        <v>74</v>
      </c>
      <c r="J258" s="255" t="str">
        <f t="shared" si="59"/>
        <v>2</v>
      </c>
      <c r="K258" s="157">
        <f>'2H'!S48</f>
        <v>75.714285714285708</v>
      </c>
      <c r="L258" s="255" t="str">
        <f t="shared" si="60"/>
        <v>2</v>
      </c>
      <c r="M258" s="157">
        <f>'2H'!U48</f>
        <v>74</v>
      </c>
      <c r="N258" s="255" t="str">
        <f t="shared" si="61"/>
        <v>2</v>
      </c>
      <c r="O258" s="255" t="s">
        <v>60</v>
      </c>
      <c r="P258" s="1">
        <f>RANK(E258,E22:E260)</f>
        <v>174</v>
      </c>
    </row>
    <row r="259" spans="1:16" ht="15" customHeight="1">
      <c r="A259" s="1">
        <v>238</v>
      </c>
      <c r="B259" s="256" t="s">
        <v>57</v>
      </c>
      <c r="C259" s="255">
        <v>29</v>
      </c>
      <c r="D259" s="254" t="s">
        <v>349</v>
      </c>
      <c r="E259" s="255">
        <v>69</v>
      </c>
      <c r="F259" s="255" t="str">
        <f t="shared" si="52"/>
        <v>3</v>
      </c>
      <c r="G259" s="157">
        <f>'2H'!I49</f>
        <v>85</v>
      </c>
      <c r="H259" s="255" t="str">
        <f t="shared" si="58"/>
        <v>1</v>
      </c>
      <c r="I259" s="157">
        <f>'2H'!Q49</f>
        <v>88</v>
      </c>
      <c r="J259" s="255" t="str">
        <f t="shared" si="59"/>
        <v>1</v>
      </c>
      <c r="K259" s="157">
        <f>'2H'!S49</f>
        <v>85.714285714285708</v>
      </c>
      <c r="L259" s="255" t="str">
        <f t="shared" si="60"/>
        <v>1</v>
      </c>
      <c r="M259" s="157">
        <f>'2H'!U49</f>
        <v>85.5</v>
      </c>
      <c r="N259" s="255" t="str">
        <f t="shared" si="61"/>
        <v>1</v>
      </c>
      <c r="O259" s="255" t="s">
        <v>59</v>
      </c>
      <c r="P259" s="1">
        <f>RANK(E259,E22:E260)</f>
        <v>165</v>
      </c>
    </row>
    <row r="260" spans="1:16" ht="15" customHeight="1">
      <c r="A260" s="1">
        <v>239</v>
      </c>
      <c r="B260" s="256" t="s">
        <v>57</v>
      </c>
      <c r="C260" s="255">
        <v>30</v>
      </c>
      <c r="D260" s="254" t="s">
        <v>350</v>
      </c>
      <c r="E260" s="255">
        <v>75</v>
      </c>
      <c r="F260" s="255" t="str">
        <f t="shared" si="52"/>
        <v>2</v>
      </c>
      <c r="G260" s="157">
        <f>'2H'!I50</f>
        <v>73.333333333333329</v>
      </c>
      <c r="H260" s="255" t="str">
        <f t="shared" si="58"/>
        <v>2</v>
      </c>
      <c r="I260" s="157">
        <f>'2H'!Q50</f>
        <v>80</v>
      </c>
      <c r="J260" s="255" t="str">
        <f t="shared" si="59"/>
        <v>2</v>
      </c>
      <c r="K260" s="157">
        <f>'2H'!S50</f>
        <v>82.142857142857139</v>
      </c>
      <c r="L260" s="255" t="str">
        <f t="shared" si="60"/>
        <v>2</v>
      </c>
      <c r="M260" s="157">
        <f>'2H'!U50</f>
        <v>79.499999999999986</v>
      </c>
      <c r="N260" s="255" t="str">
        <f t="shared" si="61"/>
        <v>2</v>
      </c>
      <c r="O260" s="255" t="s">
        <v>59</v>
      </c>
      <c r="P260" s="1">
        <f>RANK(E260,E22:E260)</f>
        <v>149</v>
      </c>
    </row>
    <row r="261" spans="1:16" ht="15" customHeight="1">
      <c r="B261" s="256"/>
      <c r="C261" s="255"/>
      <c r="D261" s="254"/>
      <c r="E261" s="255"/>
      <c r="F261" s="255"/>
      <c r="G261" s="157"/>
      <c r="H261" s="255"/>
      <c r="I261" s="157"/>
      <c r="J261" s="255"/>
      <c r="K261" s="157"/>
      <c r="L261" s="255"/>
      <c r="M261" s="157"/>
      <c r="N261" s="255"/>
      <c r="O261" s="255"/>
    </row>
    <row r="262" spans="1:16" ht="15" customHeight="1">
      <c r="B262" s="256"/>
      <c r="C262" s="255"/>
      <c r="D262" s="254"/>
      <c r="E262" s="255"/>
      <c r="F262" s="255"/>
      <c r="G262" s="157"/>
      <c r="H262" s="255"/>
      <c r="I262" s="157"/>
      <c r="J262" s="255"/>
      <c r="K262" s="157"/>
      <c r="L262" s="255"/>
      <c r="M262" s="157"/>
      <c r="N262" s="255"/>
      <c r="O262" s="255"/>
    </row>
    <row r="263" spans="1:16" ht="21.75" customHeight="1">
      <c r="C263" s="9"/>
      <c r="D263" s="9"/>
      <c r="E263" s="255"/>
      <c r="F263" s="255"/>
      <c r="G263" s="157"/>
      <c r="H263" s="255"/>
      <c r="I263" s="157"/>
      <c r="J263" s="255"/>
      <c r="K263" s="157"/>
      <c r="L263" s="255"/>
      <c r="M263" s="157"/>
      <c r="N263" s="255"/>
      <c r="O263" s="255"/>
    </row>
    <row r="264" spans="1:16">
      <c r="E264" s="255"/>
      <c r="F264" s="255"/>
      <c r="G264" s="157"/>
      <c r="H264" s="255"/>
      <c r="I264" s="157"/>
      <c r="J264" s="255"/>
      <c r="K264" s="157"/>
      <c r="L264" s="255"/>
      <c r="M264" s="157"/>
      <c r="N264" s="255"/>
      <c r="O264" s="255"/>
    </row>
    <row r="265" spans="1:16">
      <c r="E265" s="255"/>
      <c r="F265" s="255"/>
      <c r="G265" s="157"/>
      <c r="H265" s="255"/>
      <c r="I265" s="157"/>
      <c r="J265" s="255"/>
      <c r="K265" s="157"/>
      <c r="L265" s="255"/>
      <c r="M265" s="157"/>
      <c r="N265" s="255"/>
      <c r="O265" s="255"/>
    </row>
    <row r="266" spans="1:16">
      <c r="E266" s="255"/>
      <c r="F266" s="255"/>
      <c r="G266" s="157"/>
      <c r="H266" s="255"/>
      <c r="I266" s="157"/>
      <c r="J266" s="255"/>
      <c r="K266" s="157"/>
      <c r="L266" s="255"/>
      <c r="M266" s="157"/>
      <c r="N266" s="255"/>
      <c r="O266" s="255"/>
    </row>
    <row r="267" spans="1:16">
      <c r="E267" s="255"/>
      <c r="F267" s="255"/>
      <c r="G267" s="157"/>
      <c r="H267" s="255"/>
      <c r="I267" s="157"/>
      <c r="J267" s="255"/>
      <c r="K267" s="157"/>
      <c r="L267" s="255"/>
      <c r="M267" s="157"/>
      <c r="N267" s="255"/>
      <c r="O267" s="255"/>
    </row>
    <row r="268" spans="1:16">
      <c r="E268" s="255"/>
      <c r="F268" s="255"/>
      <c r="G268" s="157"/>
      <c r="H268" s="255"/>
      <c r="I268" s="157"/>
      <c r="J268" s="255"/>
      <c r="K268" s="157"/>
      <c r="L268" s="255"/>
      <c r="M268" s="157"/>
      <c r="N268" s="255"/>
      <c r="O268" s="255"/>
    </row>
    <row r="269" spans="1:16">
      <c r="E269" s="255"/>
      <c r="F269" s="255"/>
      <c r="G269" s="157"/>
      <c r="H269" s="255"/>
      <c r="I269" s="157"/>
      <c r="J269" s="255"/>
      <c r="K269" s="157"/>
      <c r="L269" s="255"/>
      <c r="M269" s="157"/>
      <c r="N269" s="255"/>
      <c r="O269" s="255"/>
    </row>
    <row r="270" spans="1:16">
      <c r="E270" s="255"/>
      <c r="F270" s="255"/>
      <c r="G270" s="157"/>
      <c r="H270" s="255"/>
      <c r="I270" s="157"/>
      <c r="J270" s="255"/>
      <c r="K270" s="157"/>
      <c r="L270" s="255"/>
      <c r="M270" s="157"/>
      <c r="N270" s="255"/>
      <c r="O270" s="255"/>
    </row>
  </sheetData>
  <protectedRanges>
    <protectedRange sqref="D22:F22 D46:E53 D23:E39 F23:F270" name="Range4_1"/>
    <protectedRange sqref="D87:E94 D61:E76 D78:E81" name="Range4_5"/>
    <protectedRange sqref="D139:E151 E152" name="Range4_6"/>
    <protectedRange sqref="D178:E178" name="Range4_2_1_1"/>
    <protectedRange sqref="D200:E202" name="Range4_1_6"/>
    <protectedRange sqref="D227:E262 E263:E270" name="Range4_7"/>
    <protectedRange sqref="D171" name="Range4_1_2"/>
  </protectedRanges>
  <mergeCells count="11">
    <mergeCell ref="I5:J5"/>
    <mergeCell ref="G5:H5"/>
    <mergeCell ref="K5:L5"/>
    <mergeCell ref="B1:O1"/>
    <mergeCell ref="B2:O2"/>
    <mergeCell ref="O4:O6"/>
    <mergeCell ref="D4:D6"/>
    <mergeCell ref="G4:N4"/>
    <mergeCell ref="E4:F4"/>
    <mergeCell ref="E5:F5"/>
    <mergeCell ref="M5:N5"/>
  </mergeCells>
  <phoneticPr fontId="20" type="noConversion"/>
  <conditionalFormatting sqref="G10:N10">
    <cfRule type="cellIs" dxfId="3" priority="2" stopIfTrue="1" operator="greaterThan">
      <formula>90</formula>
    </cfRule>
    <cfRule type="cellIs" dxfId="2" priority="3" stopIfTrue="1" operator="between">
      <formula>74</formula>
      <formula>91</formula>
    </cfRule>
    <cfRule type="cellIs" dxfId="1" priority="4" stopIfTrue="1" operator="between">
      <formula>59</formula>
      <formula>75</formula>
    </cfRule>
  </conditionalFormatting>
  <conditionalFormatting sqref="E22:E270">
    <cfRule type="top10" dxfId="0" priority="1" stopIfTrue="1" percent="1" rank="15"/>
  </conditionalFormatting>
  <printOptions horizontalCentered="1"/>
  <pageMargins left="0.39370078740157483" right="0.39370078740157483" top="0.78740157480314965" bottom="0.39370078740157483" header="0.35433070866141736" footer="0.47244094488188981"/>
  <pageSetup paperSize="9" orientation="landscape" r:id="rId1"/>
  <headerFooter alignWithMargins="0"/>
  <colBreaks count="1" manualBreakCount="1">
    <brk id="14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2"/>
  <sheetViews>
    <sheetView workbookViewId="0">
      <selection sqref="A1:A2"/>
    </sheetView>
  </sheetViews>
  <sheetFormatPr defaultRowHeight="12.75"/>
  <sheetData>
    <row r="1" spans="1:1">
      <c r="A1" t="str">
        <f ca="1">MID(CELL("filename"),FIND("20",CELL("filename")),4)</f>
        <v>2017</v>
      </c>
    </row>
    <row r="2" spans="1:1">
      <c r="A2" t="str">
        <f ca="1">TEXT(VALUE(A1)-1,"0")</f>
        <v>2016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9"/>
  <sheetViews>
    <sheetView workbookViewId="0">
      <selection activeCell="J8" sqref="J8"/>
    </sheetView>
  </sheetViews>
  <sheetFormatPr defaultRowHeight="12.75"/>
  <cols>
    <col min="1" max="1" width="14.5703125" bestFit="1" customWidth="1"/>
    <col min="2" max="2" width="26.5703125" bestFit="1" customWidth="1"/>
  </cols>
  <sheetData>
    <row r="1" spans="1:2" ht="15.75">
      <c r="A1" s="274" t="s">
        <v>93</v>
      </c>
      <c r="B1" s="274" t="s">
        <v>94</v>
      </c>
    </row>
    <row r="2" spans="1:2" ht="15.75">
      <c r="A2" s="275" t="s">
        <v>49</v>
      </c>
      <c r="B2" s="275" t="s">
        <v>97</v>
      </c>
    </row>
    <row r="3" spans="1:2" ht="15.75">
      <c r="A3" s="275" t="s">
        <v>61</v>
      </c>
      <c r="B3" s="275" t="s">
        <v>98</v>
      </c>
    </row>
    <row r="4" spans="1:2" ht="15.75">
      <c r="A4" s="275" t="s">
        <v>62</v>
      </c>
      <c r="B4" s="275" t="s">
        <v>96</v>
      </c>
    </row>
    <row r="5" spans="1:2" ht="15.75">
      <c r="A5" s="275" t="s">
        <v>63</v>
      </c>
      <c r="B5" s="275" t="s">
        <v>99</v>
      </c>
    </row>
    <row r="6" spans="1:2" ht="15.75">
      <c r="A6" s="275" t="s">
        <v>64</v>
      </c>
      <c r="B6" s="275" t="s">
        <v>100</v>
      </c>
    </row>
    <row r="7" spans="1:2" ht="15.75">
      <c r="A7" s="275" t="s">
        <v>65</v>
      </c>
      <c r="B7" s="275" t="s">
        <v>101</v>
      </c>
    </row>
    <row r="8" spans="1:2" ht="15.75">
      <c r="A8" s="275" t="s">
        <v>66</v>
      </c>
      <c r="B8" s="275" t="s">
        <v>102</v>
      </c>
    </row>
    <row r="9" spans="1:2" ht="15.75">
      <c r="A9" s="275" t="s">
        <v>67</v>
      </c>
      <c r="B9" s="275" t="s">
        <v>95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workbookViewId="0">
      <selection sqref="A1:A6"/>
    </sheetView>
  </sheetViews>
  <sheetFormatPr defaultRowHeight="12.75"/>
  <cols>
    <col min="1" max="1" width="138" bestFit="1" customWidth="1"/>
  </cols>
  <sheetData>
    <row r="1" spans="1:1" ht="15">
      <c r="A1" s="276" t="s">
        <v>108</v>
      </c>
    </row>
    <row r="2" spans="1:1" ht="15">
      <c r="A2" s="276" t="s">
        <v>109</v>
      </c>
    </row>
    <row r="3" spans="1:1" ht="15">
      <c r="A3" s="276" t="s">
        <v>110</v>
      </c>
    </row>
    <row r="4" spans="1:1" ht="15">
      <c r="A4" s="276" t="s">
        <v>111</v>
      </c>
    </row>
    <row r="5" spans="1:1" ht="15">
      <c r="A5" s="276"/>
    </row>
    <row r="6" spans="1:1" ht="15">
      <c r="A6" s="276" t="s">
        <v>112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3"/>
  <sheetViews>
    <sheetView workbookViewId="0">
      <selection activeCell="A4" sqref="A4"/>
    </sheetView>
  </sheetViews>
  <sheetFormatPr defaultRowHeight="15"/>
  <cols>
    <col min="1" max="1" width="44.140625" style="276" bestFit="1" customWidth="1"/>
    <col min="2" max="16384" width="9.140625" style="276"/>
  </cols>
  <sheetData>
    <row r="1" spans="1:1">
      <c r="A1" s="276" t="s">
        <v>103</v>
      </c>
    </row>
    <row r="2" spans="1:1">
      <c r="A2" s="276" t="s">
        <v>104</v>
      </c>
    </row>
    <row r="3" spans="1:1">
      <c r="A3" s="276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Consolidated</vt:lpstr>
      <vt:lpstr>2A</vt:lpstr>
      <vt:lpstr>2B</vt:lpstr>
      <vt:lpstr>2C</vt:lpstr>
      <vt:lpstr>2D</vt:lpstr>
      <vt:lpstr>2E</vt:lpstr>
      <vt:lpstr>2F</vt:lpstr>
      <vt:lpstr>2G</vt:lpstr>
      <vt:lpstr>2H</vt:lpstr>
      <vt:lpstr>T1</vt:lpstr>
      <vt:lpstr>T2</vt:lpstr>
      <vt:lpstr>T3</vt:lpstr>
      <vt:lpstr>SA2</vt:lpstr>
      <vt:lpstr>Summary</vt:lpstr>
      <vt:lpstr>year</vt:lpstr>
      <vt:lpstr>teachers</vt:lpstr>
      <vt:lpstr>instructions</vt:lpstr>
      <vt:lpstr>notes</vt:lpstr>
      <vt:lpstr>'2A'!Print_Area</vt:lpstr>
      <vt:lpstr>'2B'!Print_Area</vt:lpstr>
      <vt:lpstr>'2C'!Print_Area</vt:lpstr>
      <vt:lpstr>'2D'!Print_Area</vt:lpstr>
      <vt:lpstr>'2E'!Print_Area</vt:lpstr>
      <vt:lpstr>'2F'!Print_Area</vt:lpstr>
      <vt:lpstr>'2G'!Print_Area</vt:lpstr>
      <vt:lpstr>'2H'!Print_Area</vt:lpstr>
      <vt:lpstr>Consolidated!Print_Area</vt:lpstr>
      <vt:lpstr>'SA2'!Print_Area</vt:lpstr>
      <vt:lpstr>Summary!Print_Area</vt:lpstr>
      <vt:lpstr>'T1'!Print_Area</vt:lpstr>
      <vt:lpstr>'T2'!Print_Area</vt:lpstr>
      <vt:lpstr>'T3'!Print_Area</vt:lpstr>
      <vt:lpstr>'SA2'!Print_Titles</vt:lpstr>
      <vt:lpstr>'T1'!Print_Titles</vt:lpstr>
      <vt:lpstr>'T2'!Print_Titles</vt:lpstr>
      <vt:lpstr>'T3'!Print_Titles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Phing</dc:creator>
  <cp:lastModifiedBy>Windows User</cp:lastModifiedBy>
  <cp:lastPrinted>2017-01-19T08:40:52Z</cp:lastPrinted>
  <dcterms:created xsi:type="dcterms:W3CDTF">2013-12-06T02:49:40Z</dcterms:created>
  <dcterms:modified xsi:type="dcterms:W3CDTF">2017-11-02T01:06:48Z</dcterms:modified>
</cp:coreProperties>
</file>