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CVA\ClimateriskWIO\2_Data\sheet\4_EconomicValuations\"/>
    </mc:Choice>
  </mc:AlternateContent>
  <xr:revisionPtr revIDLastSave="0" documentId="13_ncr:1_{78E26ED9-F8AF-4C0A-800B-491CD6284C81}" xr6:coauthVersionLast="47" xr6:coauthVersionMax="47" xr10:uidLastSave="{00000000-0000-0000-0000-000000000000}"/>
  <bookViews>
    <workbookView xWindow="28695" yWindow="0" windowWidth="29010" windowHeight="23385" activeTab="2" xr2:uid="{755E8616-CE0F-439E-B734-5A420AC7B0A4}"/>
  </bookViews>
  <sheets>
    <sheet name="summary_ecos" sheetId="1" r:id="rId1"/>
    <sheet name="ecos_vals_lit" sheetId="2" r:id="rId2"/>
    <sheet name="mini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C2" i="3"/>
  <c r="C3" i="3"/>
  <c r="C4" i="3"/>
  <c r="C5" i="3"/>
  <c r="B2" i="3"/>
  <c r="B3" i="3"/>
  <c r="B4" i="3"/>
  <c r="B5" i="3"/>
  <c r="D38" i="2"/>
  <c r="D39" i="2"/>
  <c r="D40" i="2"/>
  <c r="D37" i="2"/>
  <c r="J39" i="2"/>
  <c r="J40" i="2"/>
  <c r="J42" i="2"/>
  <c r="J38" i="2"/>
  <c r="E5" i="3" l="1"/>
  <c r="E4" i="3"/>
  <c r="E3" i="3"/>
  <c r="E2" i="3"/>
  <c r="H25" i="2"/>
  <c r="H26" i="2"/>
  <c r="H24" i="2"/>
  <c r="I9" i="2"/>
  <c r="I7" i="2"/>
  <c r="I6" i="2"/>
  <c r="C13" i="2" l="1"/>
  <c r="C12" i="2"/>
  <c r="C4" i="2"/>
  <c r="C10" i="2"/>
  <c r="C7" i="2"/>
  <c r="C11" i="2"/>
  <c r="C9" i="2"/>
  <c r="C8" i="2"/>
  <c r="C6" i="2"/>
  <c r="C5" i="2"/>
  <c r="C14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tc={9691B8FE-6847-4805-93A9-5469F6878BDD}</author>
    <author>tc={628427F0-976A-4713-8348-EFFB87A27898}</author>
    <author>tc={8B91037C-9574-4553-A12F-9904F03F443E}</author>
    <author>tc={8FD863EF-8241-44CE-AC28-01D05742462E}</author>
    <author>tc={8D71ADF9-6F15-48BA-A3A2-048358F48C84}</author>
    <author>tc={B6125EB2-3035-4E76-9612-E6DFE10EE842}</author>
  </authors>
  <commentList>
    <comment ref="E24" authorId="0" shapeId="0" xr:uid="{9691B8FE-6847-4805-93A9-5469F6878BDD}">
      <text>
        <t>[Threaded comment]
Your version of Excel allows you to read this threaded comment; however, any edits to it will get removed if the file is opened in a newer version of Excel. Learn more: https://go.microsoft.com/fwlink/?linkid=870924
Comment:
    Gonzalez eta l 2015</t>
      </text>
    </comment>
    <comment ref="F24" authorId="1" shapeId="0" xr:uid="{628427F0-976A-4713-8348-EFFB87A27898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Azanza et al., 2017 </t>
      </text>
    </comment>
    <comment ref="G24" authorId="2" shapeId="0" xr:uid="{8B91037C-9574-4553-A12F-9904F03F443E}">
      <text>
        <t>[Threaded comment]
Your version of Excel allows you to read this threaded comment; however, any edits to it will get removed if the file is opened in a newer version of Excel. Learn more: https://go.microsoft.com/fwlink/?linkid=870924
Comment:
    Gonzalez et al., 2015</t>
      </text>
    </comment>
    <comment ref="D28" authorId="3" shapeId="0" xr:uid="{8FD863EF-8241-44CE-AC28-01D05742462E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Mango, N., Mapemba, L., Tchale, H., Makate, C., Dunjana, N., &amp; Lundy, M. (2018). Maize value chain analysis: A case of smallholder maize production and marketing in selected areas of Malawi and Mozambique. Cogent Business &amp; Management, 5(1), 1503220. </t>
      </text>
    </comment>
    <comment ref="F29" authorId="4" shapeId="0" xr:uid="{8D71ADF9-6F15-48BA-A3A2-048358F48C84}">
      <text>
        <t>[Threaded comment]
Your version of Excel allows you to read this threaded comment; however, any edits to it will get removed if the file is opened in a newer version of Excel. Learn more: https://go.microsoft.com/fwlink/?linkid=870924
Comment:
    ZWN/ha
Reply:
    2,584*0.0002 = 0.5168 US$ in 2013</t>
      </text>
    </comment>
    <comment ref="D30" authorId="5" shapeId="0" xr:uid="{B6125EB2-3035-4E76-9612-E6DFE10EE842}">
      <text>
        <t>[Threaded comment]
Your version of Excel allows you to read this threaded comment; however, any edits to it will get removed if the file is opened in a newer version of Excel. Learn more: https://go.microsoft.com/fwlink/?linkid=870924
Comment:
    Hannah Ritchie, Max Roser and Pablo Rosado (2022) - "Crop Yields". Published online at OurWorldInData.org. Retrieved from: 'https://ourworldindata.org/crop-yields' [Online Resource]</t>
      </text>
    </comment>
  </commentList>
</comments>
</file>

<file path=xl/sharedStrings.xml><?xml version="1.0" encoding="utf-8"?>
<sst xmlns="http://schemas.openxmlformats.org/spreadsheetml/2006/main" count="197" uniqueCount="112">
  <si>
    <t>1</t>
  </si>
  <si>
    <t>2</t>
  </si>
  <si>
    <t>3</t>
  </si>
  <si>
    <t>4</t>
  </si>
  <si>
    <t>5</t>
  </si>
  <si>
    <t>6</t>
  </si>
  <si>
    <t>ecosytem</t>
  </si>
  <si>
    <t>data type</t>
  </si>
  <si>
    <t>tourism</t>
  </si>
  <si>
    <t>mangrove</t>
  </si>
  <si>
    <t>presence/ absence</t>
  </si>
  <si>
    <t xml:space="preserve">spatial </t>
  </si>
  <si>
    <t>coral reefs</t>
  </si>
  <si>
    <t>flood protection</t>
  </si>
  <si>
    <t xml:space="preserve">number of people protected </t>
  </si>
  <si>
    <t>mangroves</t>
  </si>
  <si>
    <t>open water</t>
  </si>
  <si>
    <t>source</t>
  </si>
  <si>
    <t>remarks</t>
  </si>
  <si>
    <t>to use</t>
  </si>
  <si>
    <t>x</t>
  </si>
  <si>
    <t>7.30–26.88</t>
  </si>
  <si>
    <t>Fisheries values</t>
  </si>
  <si>
    <t>Fiji</t>
  </si>
  <si>
    <t>2.9–8.7</t>
  </si>
  <si>
    <t>Vanuatu</t>
  </si>
  <si>
    <t>US Million</t>
  </si>
  <si>
    <t>2.5–9</t>
  </si>
  <si>
    <t>Kiribati</t>
  </si>
  <si>
    <t>8.6 –31</t>
  </si>
  <si>
    <t>Tonga</t>
  </si>
  <si>
    <t>4.1-2.3</t>
  </si>
  <si>
    <t>Solomon Islands</t>
  </si>
  <si>
    <t xml:space="preserve">USD million total </t>
  </si>
  <si>
    <t>seagrass</t>
  </si>
  <si>
    <t>fisheries</t>
  </si>
  <si>
    <t>7</t>
  </si>
  <si>
    <t>8</t>
  </si>
  <si>
    <t>9</t>
  </si>
  <si>
    <t>10</t>
  </si>
  <si>
    <t>11</t>
  </si>
  <si>
    <t>12</t>
  </si>
  <si>
    <t>$ per ha (in M; income from tourism)</t>
  </si>
  <si>
    <t>$ per ha (in M; avoided damage)</t>
  </si>
  <si>
    <t>$ per ha (in M; industrial)</t>
  </si>
  <si>
    <t>$ per ha (in M; residential)</t>
  </si>
  <si>
    <t>$ per ha (in M; total)</t>
  </si>
  <si>
    <t xml:space="preserve">$ per ha (in M; average val from Melanesia - subsistence, inshore commercial only) </t>
  </si>
  <si>
    <t>benefit/ activity</t>
  </si>
  <si>
    <t xml:space="preserve">oil and gas </t>
  </si>
  <si>
    <t>mixed</t>
  </si>
  <si>
    <t>13</t>
  </si>
  <si>
    <t>gravity</t>
  </si>
  <si>
    <t>value/ area and unit</t>
  </si>
  <si>
    <t>$ per ha (in M; avoided loss built capital)</t>
  </si>
  <si>
    <t>index_float</t>
  </si>
  <si>
    <t>???</t>
  </si>
  <si>
    <t>cost</t>
  </si>
  <si>
    <t>management costs (get from the MPA management cost survey)</t>
  </si>
  <si>
    <t>pelagic fishing</t>
  </si>
  <si>
    <t>Maina</t>
  </si>
  <si>
    <t xml:space="preserve">distance to shoreline - petrol </t>
  </si>
  <si>
    <t xml:space="preserve">integrated </t>
  </si>
  <si>
    <t xml:space="preserve">mpas </t>
  </si>
  <si>
    <t>Vera</t>
  </si>
  <si>
    <t>Ruben</t>
  </si>
  <si>
    <t>Old_pufile_benefits_04102022</t>
  </si>
  <si>
    <t>Mangroves</t>
  </si>
  <si>
    <t>Service</t>
  </si>
  <si>
    <t>Tourism</t>
  </si>
  <si>
    <t>Ecosystem</t>
  </si>
  <si>
    <t>US$/ha/yr</t>
  </si>
  <si>
    <t>US$m/yr</t>
  </si>
  <si>
    <t>value/area</t>
  </si>
  <si>
    <t>total value</t>
  </si>
  <si>
    <t>Fisheries</t>
  </si>
  <si>
    <t>Coral reefs</t>
  </si>
  <si>
    <t>Country</t>
  </si>
  <si>
    <t>Citation</t>
  </si>
  <si>
    <t>Gonzalez et al., 2015</t>
  </si>
  <si>
    <t>Area (ha)</t>
  </si>
  <si>
    <t>Philippines</t>
  </si>
  <si>
    <t>Azanza et al., 2018 (Samonte et al., 2007)</t>
  </si>
  <si>
    <t>Seagrass</t>
  </si>
  <si>
    <t>Carbon sequestration</t>
  </si>
  <si>
    <t>NA</t>
  </si>
  <si>
    <t>New_pufile_benefits_04102022 -- values used for the conversion in Maina's pufile_benefits_05102022</t>
  </si>
  <si>
    <t>Notes from Inno</t>
  </si>
  <si>
    <t>higher compared to Tz</t>
  </si>
  <si>
    <t>System</t>
  </si>
  <si>
    <t>Reefs</t>
  </si>
  <si>
    <t>Service Values (US$/ha/y)</t>
  </si>
  <si>
    <t>Total</t>
  </si>
  <si>
    <t>Fisheries/Agriculture</t>
  </si>
  <si>
    <t>Crop cover</t>
  </si>
  <si>
    <t>Maize - Mozambique</t>
  </si>
  <si>
    <t>Maize - Zambia 2013</t>
  </si>
  <si>
    <t>Crop yield</t>
  </si>
  <si>
    <t>2021 Yield information</t>
  </si>
  <si>
    <t>Price per hectare</t>
  </si>
  <si>
    <t>Cereals yield (tons/ha) in  2021</t>
  </si>
  <si>
    <t>MOZ</t>
  </si>
  <si>
    <t>MDG</t>
  </si>
  <si>
    <t>TZA</t>
  </si>
  <si>
    <t>KEN</t>
  </si>
  <si>
    <t>Ritchie et al. 2022</t>
  </si>
  <si>
    <t>ISO3</t>
  </si>
  <si>
    <t>CoralsVal</t>
  </si>
  <si>
    <t>SeagrassVal</t>
  </si>
  <si>
    <t>MangroveVal</t>
  </si>
  <si>
    <t>CropsVal</t>
  </si>
  <si>
    <t>Service Values (2020 US$/ha/y)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</si>
</sst>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Times New Roman"/>
      <family val="1"/>
    </font>
    <font>
      <sz val="10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color rgb="FFC00000"/>
      <name val="Times New Roman"/>
      <family val="1"/>
    </font>
    <font>
      <b/>
      <sz val="9"/>
      <color rgb="FFC00000"/>
      <name val="Segoe UI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0" xfId="0" quotePrefix="1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horizontal="right" vertical="center" wrapText="1"/>
    </xf>
    <xf numFmtId="3" fontId="1" fillId="0" borderId="0" xfId="0" applyNumberFormat="1" applyFont="1" applyAlignment="1">
      <alignment vertical="center" wrapText="1"/>
    </xf>
    <xf numFmtId="4" fontId="1" fillId="0" borderId="0" xfId="0" applyNumberFormat="1" applyFont="1" applyAlignment="1">
      <alignment vertical="center" wrapText="1"/>
    </xf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>
      <alignment horizontal="center" vertical="center" wrapText="1"/>
    </xf>
    <xf numFmtId="4" fontId="5" fillId="0" borderId="0" xfId="0" applyNumberFormat="1" applyFont="1" applyAlignment="1">
      <alignment horizontal="center"/>
    </xf>
    <xf numFmtId="4" fontId="1" fillId="0" borderId="0" xfId="0" applyNumberFormat="1" applyFont="1"/>
    <xf numFmtId="0" fontId="6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3" fontId="6" fillId="0" borderId="0" xfId="0" applyNumberFormat="1" applyFont="1" applyAlignment="1">
      <alignment horizontal="center"/>
    </xf>
    <xf numFmtId="0" fontId="7" fillId="2" borderId="0" xfId="0" applyFont="1" applyFill="1"/>
    <xf numFmtId="0" fontId="8" fillId="0" borderId="0" xfId="0" applyFont="1"/>
    <xf numFmtId="0" fontId="9" fillId="0" borderId="0" xfId="0" applyFont="1"/>
    <xf numFmtId="4" fontId="9" fillId="0" borderId="0" xfId="0" applyNumberFormat="1" applyFont="1"/>
    <xf numFmtId="0" fontId="5" fillId="0" borderId="0" xfId="0" applyFont="1" applyAlignment="1">
      <alignment horizontal="center"/>
    </xf>
    <xf numFmtId="0" fontId="3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DrEFA" id="{CC036439-F2AA-4745-9F6F-90E54619A19F}" userId="DrEFA" providerId="Non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5D9506-FA4C-4FCC-92A1-FF012FD8359C}" name="Table1" displayName="Table1" ref="A1:E5" totalsRowShown="0" headerRowDxfId="6" dataDxfId="5">
  <autoFilter ref="A1:E5" xr:uid="{E55D9506-FA4C-4FCC-92A1-FF012FD8359C}"/>
  <tableColumns count="5">
    <tableColumn id="1" xr3:uid="{42EFCBED-93D5-4740-8CE9-846BD380D8D8}" name="ISO3" dataDxfId="4"/>
    <tableColumn id="2" xr3:uid="{E97122CE-86E6-4D2F-948C-58A6E3A894ED}" name="CoralsVal" dataDxfId="2">
      <calculatedColumnFormula>ecos_vals_lit!$J$40</calculatedColumnFormula>
    </tableColumn>
    <tableColumn id="3" xr3:uid="{2F6DFD2B-2516-488C-BA59-8DDBF4014B02}" name="SeagrassVal" dataDxfId="1">
      <calculatedColumnFormula>ecos_vals_lit!$J$39</calculatedColumnFormula>
    </tableColumn>
    <tableColumn id="4" xr3:uid="{46FEB9C6-C30A-4CEF-AD48-5721D08CBEF1}" name="MangroveVal" dataDxfId="0">
      <calculatedColumnFormula>ecos_vals_lit!$J$38</calculatedColumnFormula>
    </tableColumn>
    <tableColumn id="5" xr3:uid="{392A861E-236F-47C4-817E-9C6C288EA8A0}" name="CropsVal" dataDxfId="3">
      <calculatedColumnFormula>ecos_vals_lit!D40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4" dT="2023-05-21T09:36:27.24" personId="{CC036439-F2AA-4745-9F6F-90E54619A19F}" id="{9691B8FE-6847-4805-93A9-5469F6878BDD}">
    <text>Gonzalez eta l 2015</text>
  </threadedComment>
  <threadedComment ref="F24" dT="2023-05-21T09:36:56.07" personId="{CC036439-F2AA-4745-9F6F-90E54619A19F}" id="{628427F0-976A-4713-8348-EFFB87A27898}">
    <text xml:space="preserve">Azanza et al., 2017 </text>
  </threadedComment>
  <threadedComment ref="G24" dT="2023-05-21T09:37:32.58" personId="{CC036439-F2AA-4745-9F6F-90E54619A19F}" id="{8B91037C-9574-4553-A12F-9904F03F443E}">
    <text>Gonzalez et al., 2015</text>
  </threadedComment>
  <threadedComment ref="D28" dT="2023-05-01T00:55:32.34" personId="{CC036439-F2AA-4745-9F6F-90E54619A19F}" id="{8FD863EF-8241-44CE-AC28-01D05742462E}">
    <text xml:space="preserve">Mango, N., Mapemba, L., Tchale, H., Makate, C., Dunjana, N., &amp; Lundy, M. (2018). Maize value chain analysis: A case of smallholder maize production and marketing in selected areas of Malawi and Mozambique. Cogent Business &amp; Management, 5(1), 1503220. </text>
  </threadedComment>
  <threadedComment ref="F29" dT="2023-05-01T00:47:34.11" personId="{CC036439-F2AA-4745-9F6F-90E54619A19F}" id="{8D71ADF9-6F15-48BA-A3A2-048358F48C84}">
    <text>ZWN/ha</text>
  </threadedComment>
  <threadedComment ref="F29" dT="2023-05-01T00:49:55.14" personId="{CC036439-F2AA-4745-9F6F-90E54619A19F}" id="{C9E45656-D27A-4536-88D7-3744A68AB2B3}" parentId="{8D71ADF9-6F15-48BA-A3A2-048358F48C84}">
    <text>2,584*0.0002 = 0.5168 US$ in 2013</text>
  </threadedComment>
  <threadedComment ref="D30" dT="2023-05-01T00:54:57.48" personId="{CC036439-F2AA-4745-9F6F-90E54619A19F}" id="{B6125EB2-3035-4E76-9612-E6DFE10EE842}">
    <text>Hannah Ritchie, Max Roser and Pablo Rosado (2022) - "Crop Yields". Published online at OurWorldInData.org. Retrieved from: 'https://ourworldindata.org/crop-yields' [Online Resource]</text>
    <extLst>
      <x:ext xmlns:xltc2="http://schemas.microsoft.com/office/spreadsheetml/2020/threadedcomments2" uri="{F7C98A9C-CBB3-438F-8F68-D28B6AF4A901}">
        <xltc2:checksum>828306604</xltc2:checksum>
        <xltc2:hyperlink startIndex="124" length="38" url="https://ourworldindata.org/crop-yields"/>
      </x:ext>
    </extLs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83F25-54E4-4A4D-B7E0-709B4693BAAA}">
  <dimension ref="A1:H23"/>
  <sheetViews>
    <sheetView zoomScale="205" zoomScaleNormal="205" workbookViewId="0">
      <selection activeCell="D8" sqref="D8"/>
    </sheetView>
  </sheetViews>
  <sheetFormatPr defaultColWidth="8.85546875" defaultRowHeight="15" x14ac:dyDescent="0.25"/>
  <cols>
    <col min="1" max="1" width="3" style="1" bestFit="1" customWidth="1"/>
    <col min="2" max="2" width="35.42578125" style="1" customWidth="1"/>
    <col min="3" max="3" width="23.28515625" style="1" customWidth="1"/>
    <col min="4" max="4" width="64" style="1" bestFit="1" customWidth="1"/>
    <col min="5" max="5" width="8.7109375" style="1" bestFit="1" customWidth="1"/>
    <col min="6" max="6" width="6.42578125" style="1" bestFit="1" customWidth="1"/>
    <col min="7" max="7" width="11.42578125" style="1" customWidth="1"/>
    <col min="8" max="8" width="6" style="1" bestFit="1" customWidth="1"/>
    <col min="9" max="16384" width="8.85546875" style="1"/>
  </cols>
  <sheetData>
    <row r="1" spans="1:8" x14ac:dyDescent="0.25">
      <c r="B1" s="1" t="s">
        <v>48</v>
      </c>
      <c r="C1" s="1" t="s">
        <v>6</v>
      </c>
      <c r="D1" s="1" t="s">
        <v>53</v>
      </c>
      <c r="E1" s="1" t="s">
        <v>7</v>
      </c>
      <c r="F1" s="1" t="s">
        <v>17</v>
      </c>
      <c r="G1" s="1" t="s">
        <v>18</v>
      </c>
      <c r="H1" s="1" t="s">
        <v>19</v>
      </c>
    </row>
    <row r="2" spans="1:8" x14ac:dyDescent="0.25">
      <c r="A2" s="2" t="s">
        <v>0</v>
      </c>
      <c r="B2" s="1" t="s">
        <v>8</v>
      </c>
      <c r="C2" s="1" t="s">
        <v>9</v>
      </c>
      <c r="D2" s="1" t="s">
        <v>10</v>
      </c>
      <c r="E2" s="1" t="s">
        <v>11</v>
      </c>
    </row>
    <row r="3" spans="1:8" x14ac:dyDescent="0.25">
      <c r="A3" s="2" t="s">
        <v>1</v>
      </c>
      <c r="B3" s="3" t="s">
        <v>8</v>
      </c>
      <c r="C3" s="3" t="s">
        <v>12</v>
      </c>
      <c r="D3" s="3" t="s">
        <v>42</v>
      </c>
      <c r="E3" s="3" t="s">
        <v>11</v>
      </c>
      <c r="F3" s="3"/>
      <c r="H3" s="1" t="s">
        <v>20</v>
      </c>
    </row>
    <row r="4" spans="1:8" x14ac:dyDescent="0.25">
      <c r="A4" s="2" t="s">
        <v>2</v>
      </c>
      <c r="B4" s="1" t="s">
        <v>13</v>
      </c>
      <c r="C4" s="1" t="s">
        <v>12</v>
      </c>
      <c r="D4" s="1" t="s">
        <v>14</v>
      </c>
      <c r="E4" s="1" t="s">
        <v>11</v>
      </c>
    </row>
    <row r="5" spans="1:8" x14ac:dyDescent="0.25">
      <c r="A5" s="2" t="s">
        <v>3</v>
      </c>
      <c r="B5" s="3" t="s">
        <v>13</v>
      </c>
      <c r="C5" s="3" t="s">
        <v>12</v>
      </c>
      <c r="D5" s="3" t="s">
        <v>54</v>
      </c>
      <c r="E5" s="3" t="s">
        <v>11</v>
      </c>
      <c r="H5" s="1" t="s">
        <v>20</v>
      </c>
    </row>
    <row r="6" spans="1:8" x14ac:dyDescent="0.25">
      <c r="A6" s="2" t="s">
        <v>4</v>
      </c>
      <c r="B6" s="3" t="s">
        <v>13</v>
      </c>
      <c r="C6" s="3" t="s">
        <v>12</v>
      </c>
      <c r="D6" s="3" t="s">
        <v>43</v>
      </c>
      <c r="E6" s="3" t="s">
        <v>11</v>
      </c>
      <c r="H6" s="1" t="s">
        <v>20</v>
      </c>
    </row>
    <row r="7" spans="1:8" x14ac:dyDescent="0.25">
      <c r="A7" s="2" t="s">
        <v>5</v>
      </c>
      <c r="B7" s="4" t="s">
        <v>13</v>
      </c>
      <c r="C7" s="4" t="s">
        <v>15</v>
      </c>
      <c r="D7" s="4" t="s">
        <v>14</v>
      </c>
      <c r="E7" s="1" t="s">
        <v>11</v>
      </c>
    </row>
    <row r="8" spans="1:8" x14ac:dyDescent="0.25">
      <c r="A8" s="2" t="s">
        <v>36</v>
      </c>
      <c r="B8" s="4" t="s">
        <v>13</v>
      </c>
      <c r="C8" s="4" t="s">
        <v>15</v>
      </c>
      <c r="D8" s="4" t="s">
        <v>44</v>
      </c>
      <c r="E8" s="1" t="s">
        <v>11</v>
      </c>
    </row>
    <row r="9" spans="1:8" x14ac:dyDescent="0.25">
      <c r="A9" s="2" t="s">
        <v>37</v>
      </c>
      <c r="B9" s="4" t="s">
        <v>13</v>
      </c>
      <c r="C9" s="4" t="s">
        <v>15</v>
      </c>
      <c r="D9" s="4" t="s">
        <v>45</v>
      </c>
      <c r="E9" s="1" t="s">
        <v>11</v>
      </c>
    </row>
    <row r="10" spans="1:8" x14ac:dyDescent="0.25">
      <c r="A10" s="2" t="s">
        <v>38</v>
      </c>
      <c r="B10" s="3" t="s">
        <v>13</v>
      </c>
      <c r="C10" s="3" t="s">
        <v>15</v>
      </c>
      <c r="D10" s="3" t="s">
        <v>46</v>
      </c>
      <c r="E10" s="1" t="s">
        <v>11</v>
      </c>
      <c r="H10" s="1" t="s">
        <v>20</v>
      </c>
    </row>
    <row r="11" spans="1:8" x14ac:dyDescent="0.25">
      <c r="A11" s="2" t="s">
        <v>39</v>
      </c>
      <c r="B11" s="1" t="s">
        <v>35</v>
      </c>
      <c r="C11" s="1" t="s">
        <v>12</v>
      </c>
      <c r="D11" s="1" t="s">
        <v>47</v>
      </c>
      <c r="E11" s="1" t="s">
        <v>11</v>
      </c>
    </row>
    <row r="12" spans="1:8" x14ac:dyDescent="0.25">
      <c r="A12" s="2" t="s">
        <v>40</v>
      </c>
      <c r="B12" s="1" t="s">
        <v>35</v>
      </c>
      <c r="C12" s="1" t="s">
        <v>15</v>
      </c>
      <c r="D12" s="1" t="s">
        <v>47</v>
      </c>
      <c r="E12" s="1" t="s">
        <v>11</v>
      </c>
    </row>
    <row r="13" spans="1:8" x14ac:dyDescent="0.25">
      <c r="A13" s="2" t="s">
        <v>41</v>
      </c>
      <c r="B13" s="1" t="s">
        <v>35</v>
      </c>
      <c r="C13" s="1" t="s">
        <v>34</v>
      </c>
      <c r="D13" s="1" t="s">
        <v>47</v>
      </c>
      <c r="E13" s="1" t="s">
        <v>11</v>
      </c>
    </row>
    <row r="14" spans="1:8" x14ac:dyDescent="0.25">
      <c r="A14" s="2" t="s">
        <v>51</v>
      </c>
      <c r="B14" s="1" t="s">
        <v>49</v>
      </c>
      <c r="C14" s="1" t="s">
        <v>50</v>
      </c>
      <c r="D14" s="1" t="s">
        <v>10</v>
      </c>
      <c r="E14" s="1" t="s">
        <v>11</v>
      </c>
      <c r="H14" s="1" t="s">
        <v>56</v>
      </c>
    </row>
    <row r="15" spans="1:8" x14ac:dyDescent="0.25">
      <c r="A15" s="1">
        <v>14</v>
      </c>
      <c r="B15" s="1" t="s">
        <v>52</v>
      </c>
      <c r="D15" s="1" t="s">
        <v>55</v>
      </c>
      <c r="E15" s="1" t="s">
        <v>11</v>
      </c>
      <c r="H15" s="1" t="s">
        <v>20</v>
      </c>
    </row>
    <row r="16" spans="1:8" x14ac:dyDescent="0.25">
      <c r="A16" s="1">
        <v>15</v>
      </c>
      <c r="B16" s="1" t="s">
        <v>59</v>
      </c>
      <c r="C16" s="1" t="s">
        <v>16</v>
      </c>
      <c r="G16" s="1" t="s">
        <v>60</v>
      </c>
    </row>
    <row r="18" spans="2:7" x14ac:dyDescent="0.25">
      <c r="B18" s="1" t="s">
        <v>57</v>
      </c>
    </row>
    <row r="19" spans="2:7" x14ac:dyDescent="0.25">
      <c r="B19" s="1" t="s">
        <v>61</v>
      </c>
      <c r="G19" s="1" t="s">
        <v>65</v>
      </c>
    </row>
    <row r="20" spans="2:7" x14ac:dyDescent="0.25">
      <c r="B20" s="1" t="s">
        <v>58</v>
      </c>
      <c r="G20" s="1" t="s">
        <v>64</v>
      </c>
    </row>
    <row r="22" spans="2:7" x14ac:dyDescent="0.25">
      <c r="B22" s="1" t="s">
        <v>62</v>
      </c>
    </row>
    <row r="23" spans="2:7" x14ac:dyDescent="0.25">
      <c r="B23" s="1" t="s">
        <v>63</v>
      </c>
      <c r="G23" s="1" t="s">
        <v>64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0067D-3F18-43EC-9B56-1E393C83E419}">
  <dimension ref="A1:L42"/>
  <sheetViews>
    <sheetView topLeftCell="C19" zoomScale="145" zoomScaleNormal="145" workbookViewId="0">
      <selection activeCell="D40" sqref="D40"/>
    </sheetView>
  </sheetViews>
  <sheetFormatPr defaultColWidth="8.85546875" defaultRowHeight="15" x14ac:dyDescent="0.25"/>
  <cols>
    <col min="1" max="15" width="21" style="1" customWidth="1"/>
    <col min="16" max="16384" width="8.85546875" style="1"/>
  </cols>
  <sheetData>
    <row r="1" spans="1:12" x14ac:dyDescent="0.25">
      <c r="A1" s="5" t="s">
        <v>66</v>
      </c>
      <c r="E1" s="5" t="s">
        <v>86</v>
      </c>
    </row>
    <row r="2" spans="1:12" x14ac:dyDescent="0.25">
      <c r="A2" s="1" t="s">
        <v>22</v>
      </c>
      <c r="E2" s="6"/>
      <c r="F2" s="6"/>
      <c r="G2" s="6"/>
      <c r="H2" s="6" t="s">
        <v>73</v>
      </c>
      <c r="I2" s="6" t="s">
        <v>74</v>
      </c>
    </row>
    <row r="3" spans="1:12" ht="15" customHeight="1" x14ac:dyDescent="0.25">
      <c r="B3" s="1" t="s">
        <v>26</v>
      </c>
      <c r="E3" s="6" t="s">
        <v>68</v>
      </c>
      <c r="F3" s="6" t="s">
        <v>70</v>
      </c>
      <c r="G3" s="6" t="s">
        <v>80</v>
      </c>
      <c r="H3" s="7" t="s">
        <v>71</v>
      </c>
      <c r="I3" s="7" t="s">
        <v>72</v>
      </c>
      <c r="J3" s="6" t="s">
        <v>77</v>
      </c>
      <c r="K3" s="6" t="s">
        <v>78</v>
      </c>
      <c r="L3" s="6" t="s">
        <v>87</v>
      </c>
    </row>
    <row r="4" spans="1:12" x14ac:dyDescent="0.25">
      <c r="A4" s="8" t="s">
        <v>23</v>
      </c>
      <c r="B4" s="9">
        <v>29.56</v>
      </c>
      <c r="C4" s="8">
        <f>B4</f>
        <v>29.56</v>
      </c>
      <c r="E4" s="6" t="s">
        <v>69</v>
      </c>
      <c r="F4" s="7" t="s">
        <v>67</v>
      </c>
      <c r="G4" s="10">
        <v>38500</v>
      </c>
      <c r="H4" s="11">
        <v>2979.89</v>
      </c>
      <c r="I4" s="7">
        <v>114.73</v>
      </c>
      <c r="J4" s="7" t="s">
        <v>23</v>
      </c>
      <c r="K4" s="7" t="s">
        <v>79</v>
      </c>
    </row>
    <row r="5" spans="1:12" x14ac:dyDescent="0.25">
      <c r="A5" s="8" t="s">
        <v>23</v>
      </c>
      <c r="B5" s="9" t="s">
        <v>21</v>
      </c>
      <c r="C5" s="8">
        <f>26.88-7.3</f>
        <v>19.579999999999998</v>
      </c>
      <c r="E5" s="1" t="s">
        <v>75</v>
      </c>
      <c r="F5" s="1" t="s">
        <v>76</v>
      </c>
      <c r="G5" s="12">
        <v>2600000</v>
      </c>
      <c r="H5" s="12">
        <v>1184</v>
      </c>
      <c r="I5" s="1">
        <v>3078.4</v>
      </c>
      <c r="J5" s="1" t="s">
        <v>81</v>
      </c>
      <c r="K5" s="1" t="s">
        <v>82</v>
      </c>
      <c r="L5" s="1" t="s">
        <v>88</v>
      </c>
    </row>
    <row r="6" spans="1:12" x14ac:dyDescent="0.25">
      <c r="A6" s="8" t="s">
        <v>23</v>
      </c>
      <c r="B6" s="9" t="s">
        <v>24</v>
      </c>
      <c r="C6" s="8">
        <f>8.7-2.9</f>
        <v>5.7999999999999989</v>
      </c>
      <c r="E6" s="6" t="s">
        <v>75</v>
      </c>
      <c r="F6" s="1" t="s">
        <v>67</v>
      </c>
      <c r="G6" s="12">
        <v>247200</v>
      </c>
      <c r="H6" s="1">
        <v>13</v>
      </c>
      <c r="I6" s="1">
        <f>(G6*H6)/1000000</f>
        <v>3.2136</v>
      </c>
      <c r="J6" s="1" t="s">
        <v>81</v>
      </c>
      <c r="K6" s="1" t="s">
        <v>82</v>
      </c>
      <c r="L6" s="1" t="s">
        <v>88</v>
      </c>
    </row>
    <row r="7" spans="1:12" x14ac:dyDescent="0.25">
      <c r="A7" s="8" t="s">
        <v>25</v>
      </c>
      <c r="B7" s="13">
        <v>6.49</v>
      </c>
      <c r="C7" s="8">
        <f>B7</f>
        <v>6.49</v>
      </c>
      <c r="E7" s="6" t="s">
        <v>75</v>
      </c>
      <c r="F7" s="1" t="s">
        <v>83</v>
      </c>
      <c r="G7" s="1">
        <v>97800</v>
      </c>
      <c r="H7" s="1">
        <v>23</v>
      </c>
      <c r="I7" s="1">
        <f>(G7*H7)/1000000</f>
        <v>2.2494000000000001</v>
      </c>
      <c r="J7" s="1" t="s">
        <v>81</v>
      </c>
      <c r="K7" s="1" t="s">
        <v>82</v>
      </c>
      <c r="L7" s="1" t="s">
        <v>88</v>
      </c>
    </row>
    <row r="8" spans="1:12" x14ac:dyDescent="0.25">
      <c r="A8" s="8" t="s">
        <v>28</v>
      </c>
      <c r="B8" s="14" t="s">
        <v>29</v>
      </c>
      <c r="C8" s="1">
        <f>31-8.6</f>
        <v>22.4</v>
      </c>
      <c r="E8" s="6" t="s">
        <v>84</v>
      </c>
      <c r="F8" s="1" t="s">
        <v>83</v>
      </c>
      <c r="G8" s="1" t="s">
        <v>85</v>
      </c>
      <c r="H8" s="1">
        <v>758.66</v>
      </c>
      <c r="I8" s="1" t="s">
        <v>85</v>
      </c>
      <c r="J8" s="1" t="s">
        <v>23</v>
      </c>
      <c r="K8" s="1" t="s">
        <v>79</v>
      </c>
    </row>
    <row r="9" spans="1:12" x14ac:dyDescent="0.25">
      <c r="A9" s="8" t="s">
        <v>28</v>
      </c>
      <c r="B9" s="14" t="s">
        <v>27</v>
      </c>
      <c r="C9" s="1">
        <f>9-2.5</f>
        <v>6.5</v>
      </c>
      <c r="E9" s="6" t="s">
        <v>84</v>
      </c>
      <c r="F9" s="1" t="s">
        <v>67</v>
      </c>
      <c r="G9" s="1">
        <v>385</v>
      </c>
      <c r="H9" s="1">
        <v>1920.19</v>
      </c>
      <c r="I9" s="1">
        <f>(G9*H9)/1000000</f>
        <v>0.73927315000000005</v>
      </c>
      <c r="J9" s="1" t="s">
        <v>23</v>
      </c>
      <c r="K9" s="1" t="s">
        <v>79</v>
      </c>
    </row>
    <row r="10" spans="1:12" x14ac:dyDescent="0.25">
      <c r="A10" s="8" t="s">
        <v>30</v>
      </c>
      <c r="B10" s="8">
        <v>3.05</v>
      </c>
      <c r="C10" s="1">
        <f>B10</f>
        <v>3.05</v>
      </c>
    </row>
    <row r="11" spans="1:12" x14ac:dyDescent="0.25">
      <c r="A11" s="8" t="s">
        <v>30</v>
      </c>
      <c r="B11" s="13" t="s">
        <v>31</v>
      </c>
      <c r="C11" s="1">
        <f>4.1-2.3</f>
        <v>1.7999999999999998</v>
      </c>
    </row>
    <row r="12" spans="1:12" x14ac:dyDescent="0.25">
      <c r="A12" s="8" t="s">
        <v>32</v>
      </c>
      <c r="B12" s="7">
        <v>58.9</v>
      </c>
      <c r="C12" s="1">
        <f>B12</f>
        <v>58.9</v>
      </c>
    </row>
    <row r="13" spans="1:12" x14ac:dyDescent="0.25">
      <c r="A13" s="8" t="s">
        <v>32</v>
      </c>
      <c r="B13" s="7">
        <v>9.4</v>
      </c>
      <c r="C13" s="1">
        <f>B13</f>
        <v>9.4</v>
      </c>
    </row>
    <row r="14" spans="1:12" x14ac:dyDescent="0.25">
      <c r="B14" s="1" t="s">
        <v>33</v>
      </c>
      <c r="C14" s="1">
        <f>AVERAGE(C4:C13)</f>
        <v>16.347999999999999</v>
      </c>
    </row>
    <row r="22" spans="4:8" x14ac:dyDescent="0.25">
      <c r="D22" s="15"/>
      <c r="E22" s="29" t="s">
        <v>91</v>
      </c>
      <c r="F22" s="29"/>
      <c r="G22" s="29"/>
    </row>
    <row r="23" spans="4:8" x14ac:dyDescent="0.25">
      <c r="D23" s="15" t="s">
        <v>89</v>
      </c>
      <c r="E23" s="17" t="s">
        <v>69</v>
      </c>
      <c r="F23" s="17" t="s">
        <v>93</v>
      </c>
      <c r="G23" s="17" t="s">
        <v>84</v>
      </c>
      <c r="H23" s="1" t="s">
        <v>92</v>
      </c>
    </row>
    <row r="24" spans="4:8" x14ac:dyDescent="0.25">
      <c r="D24" s="16" t="s">
        <v>67</v>
      </c>
      <c r="E24" s="18">
        <v>2979.89</v>
      </c>
      <c r="F24" s="21">
        <v>13</v>
      </c>
      <c r="G24" s="19">
        <v>1920.19</v>
      </c>
      <c r="H24" s="20">
        <f>SUM(E24:G24)</f>
        <v>4913.08</v>
      </c>
    </row>
    <row r="25" spans="4:8" x14ac:dyDescent="0.25">
      <c r="D25" s="15" t="s">
        <v>83</v>
      </c>
      <c r="E25" s="17" t="s">
        <v>85</v>
      </c>
      <c r="F25" s="21">
        <v>23</v>
      </c>
      <c r="G25" s="17">
        <v>758.66</v>
      </c>
      <c r="H25" s="20">
        <f t="shared" ref="H25:H26" si="0">SUM(E25:G25)</f>
        <v>781.66</v>
      </c>
    </row>
    <row r="26" spans="4:8" x14ac:dyDescent="0.25">
      <c r="D26" s="15" t="s">
        <v>90</v>
      </c>
      <c r="E26" s="17" t="s">
        <v>85</v>
      </c>
      <c r="F26" s="21">
        <v>1184</v>
      </c>
      <c r="G26" s="17" t="s">
        <v>85</v>
      </c>
      <c r="H26" s="20">
        <f t="shared" si="0"/>
        <v>1184</v>
      </c>
    </row>
    <row r="27" spans="4:8" x14ac:dyDescent="0.25">
      <c r="D27" s="15" t="s">
        <v>94</v>
      </c>
      <c r="E27" s="15"/>
      <c r="F27" s="21"/>
      <c r="G27" s="15"/>
    </row>
    <row r="28" spans="4:8" x14ac:dyDescent="0.25">
      <c r="D28" s="1" t="s">
        <v>95</v>
      </c>
      <c r="F28" s="23">
        <v>216.82</v>
      </c>
    </row>
    <row r="29" spans="4:8" x14ac:dyDescent="0.25">
      <c r="D29" s="1" t="s">
        <v>96</v>
      </c>
      <c r="F29" s="24">
        <v>2584</v>
      </c>
    </row>
    <row r="30" spans="4:8" x14ac:dyDescent="0.25">
      <c r="D30" s="1" t="s">
        <v>97</v>
      </c>
    </row>
    <row r="35" spans="2:10" x14ac:dyDescent="0.25">
      <c r="B35" s="30" t="s">
        <v>98</v>
      </c>
      <c r="C35" s="30"/>
    </row>
    <row r="36" spans="2:10" x14ac:dyDescent="0.25">
      <c r="B36" s="1" t="s">
        <v>77</v>
      </c>
      <c r="C36" s="1" t="s">
        <v>100</v>
      </c>
      <c r="D36" s="1" t="s">
        <v>99</v>
      </c>
      <c r="G36" s="31" t="s">
        <v>111</v>
      </c>
      <c r="H36" s="31"/>
      <c r="I36" s="31"/>
    </row>
    <row r="37" spans="2:10" x14ac:dyDescent="0.25">
      <c r="B37" s="1" t="s">
        <v>104</v>
      </c>
      <c r="C37" s="1">
        <v>1.4876</v>
      </c>
      <c r="D37" s="1">
        <f>C37*$H$42</f>
        <v>332.43397199999998</v>
      </c>
      <c r="F37" s="1" t="s">
        <v>89</v>
      </c>
      <c r="G37" s="1" t="s">
        <v>69</v>
      </c>
      <c r="H37" s="1" t="s">
        <v>93</v>
      </c>
      <c r="I37" s="1" t="s">
        <v>84</v>
      </c>
      <c r="J37" s="1" t="s">
        <v>92</v>
      </c>
    </row>
    <row r="38" spans="2:10" x14ac:dyDescent="0.25">
      <c r="B38" s="1" t="s">
        <v>101</v>
      </c>
      <c r="C38" s="1">
        <v>1.0085</v>
      </c>
      <c r="D38" s="1">
        <f t="shared" ref="D38:D41" si="1">C38*$H$42</f>
        <v>225.369495</v>
      </c>
      <c r="F38" s="1" t="s">
        <v>67</v>
      </c>
      <c r="G38" s="20">
        <v>3253.89</v>
      </c>
      <c r="H38" s="1">
        <v>13.73</v>
      </c>
      <c r="I38" s="20">
        <v>2096.75</v>
      </c>
      <c r="J38" s="20">
        <f>SUM(G38:I38)</f>
        <v>5364.37</v>
      </c>
    </row>
    <row r="39" spans="2:10" x14ac:dyDescent="0.25">
      <c r="B39" s="1" t="s">
        <v>102</v>
      </c>
      <c r="C39" s="1">
        <v>2.6753</v>
      </c>
      <c r="D39" s="1">
        <f t="shared" si="1"/>
        <v>597.84929099999999</v>
      </c>
      <c r="F39" s="1" t="s">
        <v>83</v>
      </c>
      <c r="H39" s="1">
        <v>24.28</v>
      </c>
      <c r="I39" s="1">
        <v>828.42</v>
      </c>
      <c r="J39" s="20">
        <f t="shared" ref="J39:J42" si="2">SUM(G39:I39)</f>
        <v>852.69999999999993</v>
      </c>
    </row>
    <row r="40" spans="2:10" x14ac:dyDescent="0.25">
      <c r="B40" s="1" t="s">
        <v>103</v>
      </c>
      <c r="C40" s="1">
        <v>1.6510999</v>
      </c>
      <c r="D40" s="1">
        <f t="shared" si="1"/>
        <v>368.97129465299997</v>
      </c>
      <c r="F40" s="1" t="s">
        <v>90</v>
      </c>
      <c r="H40" s="20">
        <v>1250.1300000000001</v>
      </c>
      <c r="J40" s="20">
        <f t="shared" si="2"/>
        <v>1250.1300000000001</v>
      </c>
    </row>
    <row r="41" spans="2:10" x14ac:dyDescent="0.25">
      <c r="B41" s="1" t="s">
        <v>78</v>
      </c>
      <c r="C41" s="22"/>
      <c r="F41" s="1" t="s">
        <v>94</v>
      </c>
      <c r="J41" s="20"/>
    </row>
    <row r="42" spans="2:10" x14ac:dyDescent="0.25">
      <c r="B42" s="25" t="s">
        <v>105</v>
      </c>
      <c r="C42" s="22"/>
      <c r="F42" s="1" t="s">
        <v>95</v>
      </c>
      <c r="H42" s="1">
        <v>223.47</v>
      </c>
      <c r="J42" s="20">
        <f t="shared" si="2"/>
        <v>223.47</v>
      </c>
    </row>
  </sheetData>
  <mergeCells count="3">
    <mergeCell ref="E22:G22"/>
    <mergeCell ref="B35:C35"/>
    <mergeCell ref="G36:I36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326F-3F2E-40EE-B48A-75906913AC18}">
  <dimension ref="A1:E5"/>
  <sheetViews>
    <sheetView tabSelected="1" zoomScale="160" zoomScaleNormal="160" workbookViewId="0">
      <selection activeCell="D9" sqref="D9"/>
    </sheetView>
  </sheetViews>
  <sheetFormatPr defaultRowHeight="15.75" x14ac:dyDescent="0.25"/>
  <cols>
    <col min="1" max="1" width="8.7109375" style="26" bestFit="1" customWidth="1"/>
    <col min="2" max="2" width="12.5703125" style="26" bestFit="1" customWidth="1"/>
    <col min="3" max="3" width="13.5703125" style="26" bestFit="1" customWidth="1"/>
    <col min="4" max="4" width="15.7109375" style="26" bestFit="1" customWidth="1"/>
    <col min="5" max="5" width="11.7109375" style="26" bestFit="1" customWidth="1"/>
    <col min="6" max="16384" width="9.140625" style="26"/>
  </cols>
  <sheetData>
    <row r="1" spans="1:5" x14ac:dyDescent="0.25">
      <c r="A1" s="27" t="s">
        <v>106</v>
      </c>
      <c r="B1" s="27" t="s">
        <v>107</v>
      </c>
      <c r="C1" s="27" t="s">
        <v>108</v>
      </c>
      <c r="D1" s="27" t="s">
        <v>109</v>
      </c>
      <c r="E1" s="27" t="s">
        <v>110</v>
      </c>
    </row>
    <row r="2" spans="1:5" x14ac:dyDescent="0.25">
      <c r="A2" s="27" t="s">
        <v>103</v>
      </c>
      <c r="B2" s="28">
        <f>ecos_vals_lit!$J$40</f>
        <v>1250.1300000000001</v>
      </c>
      <c r="C2" s="28">
        <f>ecos_vals_lit!$J$39</f>
        <v>852.69999999999993</v>
      </c>
      <c r="D2" s="28">
        <f>ecos_vals_lit!$J$38</f>
        <v>5364.37</v>
      </c>
      <c r="E2" s="27">
        <f>ecos_vals_lit!D40</f>
        <v>368.97129465299997</v>
      </c>
    </row>
    <row r="3" spans="1:5" x14ac:dyDescent="0.25">
      <c r="A3" s="27" t="s">
        <v>104</v>
      </c>
      <c r="B3" s="28">
        <f>ecos_vals_lit!$J$40</f>
        <v>1250.1300000000001</v>
      </c>
      <c r="C3" s="28">
        <f>ecos_vals_lit!$J$39</f>
        <v>852.69999999999993</v>
      </c>
      <c r="D3" s="28">
        <f>ecos_vals_lit!$J$38</f>
        <v>5364.37</v>
      </c>
      <c r="E3" s="27">
        <f>ecos_vals_lit!D37</f>
        <v>332.43397199999998</v>
      </c>
    </row>
    <row r="4" spans="1:5" x14ac:dyDescent="0.25">
      <c r="A4" s="27" t="s">
        <v>101</v>
      </c>
      <c r="B4" s="28">
        <f>ecos_vals_lit!$J$40</f>
        <v>1250.1300000000001</v>
      </c>
      <c r="C4" s="28">
        <f>ecos_vals_lit!$J$39</f>
        <v>852.69999999999993</v>
      </c>
      <c r="D4" s="28">
        <f>ecos_vals_lit!$J$38</f>
        <v>5364.37</v>
      </c>
      <c r="E4" s="27">
        <f>ecos_vals_lit!D38</f>
        <v>225.369495</v>
      </c>
    </row>
    <row r="5" spans="1:5" x14ac:dyDescent="0.25">
      <c r="A5" s="27" t="s">
        <v>102</v>
      </c>
      <c r="B5" s="28">
        <f>ecos_vals_lit!$J$40</f>
        <v>1250.1300000000001</v>
      </c>
      <c r="C5" s="28">
        <f>ecos_vals_lit!$J$39</f>
        <v>852.69999999999993</v>
      </c>
      <c r="D5" s="28">
        <f>ecos_vals_lit!$J$38</f>
        <v>5364.37</v>
      </c>
      <c r="E5" s="27">
        <f>ecos_vals_lit!D39</f>
        <v>597.84929099999999</v>
      </c>
    </row>
  </sheetData>
  <pageMargins left="0.7" right="0.7" top="0.75" bottom="0.75" header="0.3" footer="0.3"/>
  <pageSetup paperSize="9" orientation="portrait" r:id="rId1"/>
  <ignoredErrors>
    <ignoredError sqref="E3:E5" calculatedColumn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summary_ecos</vt:lpstr>
      <vt:lpstr>ecos_vals_lit</vt:lpstr>
      <vt:lpstr>mini</vt:lpstr>
    </vt:vector>
  </TitlesOfParts>
  <Company>Macquarie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Vera Horigue</dc:creator>
  <cp:lastModifiedBy>DrEFA</cp:lastModifiedBy>
  <dcterms:created xsi:type="dcterms:W3CDTF">2022-10-04T00:49:15Z</dcterms:created>
  <dcterms:modified xsi:type="dcterms:W3CDTF">2023-05-21T09:46:03Z</dcterms:modified>
</cp:coreProperties>
</file>