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114BC781-8193-40B5-B8F3-21AAB799CBCE}" xr6:coauthVersionLast="36" xr6:coauthVersionMax="36" xr10:uidLastSave="{00000000-0000-0000-0000-000000000000}"/>
  <bookViews>
    <workbookView xWindow="0" yWindow="0" windowWidth="19200" windowHeight="8010" xr2:uid="{00000000-000D-0000-FFFF-FFFF00000000}"/>
  </bookViews>
  <sheets>
    <sheet name="Time Series Dashboard" sheetId="8" r:id="rId1"/>
    <sheet name="Analysis" sheetId="7" state="hidden" r:id="rId2"/>
    <sheet name="Analysis (2)" sheetId="11" state="hidden" r:id="rId3"/>
    <sheet name="Sheet2" sheetId="10" state="hidden" r:id="rId4"/>
  </sheets>
  <definedNames>
    <definedName name="LookTable" localSheetId="2">Analysis!$V$11:$AB$15</definedName>
    <definedName name="LookTable">Analysis!$V$11:$AB$15</definedName>
    <definedName name="Slicer_EnglishCountryRegionName">#N/A</definedName>
    <definedName name="Slicer_Month_name">#N/A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SalesTerritory_e40fb239-b49a-4ed3-805d-5814ef12566e" name="DimSalesTerritory" connection="Query - DimSalesTerritory"/>
          <x15:modelTable id="DimProduct_f81f3ded-e2d4-4111-910d-5dbae13ca700" name="DimProduct" connection="Query - DimProduct"/>
          <x15:modelTable id="DimGeography_c3f48539-81f6-497d-b5da-b7237907df0b" name="DimGeography" connection="Query - DimGeography"/>
          <x15:modelTable id="DimDate_31bbf92d-a3d9-4b72-b0f8-9d4213ac1233" name="DimDate" connection="Query - DimDate"/>
          <x15:modelTable id="DimCustomer_e77484f6-d0fe-4ffb-b51c-0a4b992418d4" name="DimCustomer" connection="Query - DimCustomer"/>
          <x15:modelTable id="FactInternetSales_685678af-3bd6-4cac-bada-e26f9876197f" name="FactInternetSales" connection="Query - FactInternetSales"/>
          <x15:modelTable id="All Measures_a698da65-0830-4bd2-aaad-5d60d70f1d5e" name="All Measures" connection="Query - All Measures"/>
        </x15:modelTables>
        <x15:modelRelationships>
          <x15:modelRelationship fromTable="DimCustomer" fromColumn="GeographyKey" toTable="DimGeography" toColumn="GeographyKey"/>
          <x15:modelRelationship fromTable="FactInternetSales" fromColumn="ProductKey" toTable="DimProduct" toColumn="ProductKey"/>
          <x15:modelRelationship fromTable="FactInternetSales" fromColumn="SalesTerritoryKey" toTable="DimSalesTerritory" toColumn="SalesTerritoryKey"/>
          <x15:modelRelationship fromTable="FactInternetSales" fromColumn="CustomerKey" toTable="DimCustomer" toColumn="CustomerKey"/>
          <x15:modelRelationship fromTable="FactInternetSales" fromColumn="OrderDate" toTable="DimDate" toColumn="Date"/>
        </x15:modelRelationships>
      </x15:dataModel>
    </ext>
  </extLst>
</workbook>
</file>

<file path=xl/calcChain.xml><?xml version="1.0" encoding="utf-8"?>
<calcChain xmlns="http://schemas.openxmlformats.org/spreadsheetml/2006/main">
  <c r="AD12" i="11" l="1"/>
  <c r="AD13" i="11"/>
  <c r="T12" i="11"/>
  <c r="T13" i="11"/>
  <c r="T14" i="11"/>
  <c r="T15" i="11"/>
  <c r="T16" i="11"/>
  <c r="T17" i="11"/>
  <c r="T18" i="11"/>
  <c r="T11" i="11"/>
  <c r="S12" i="11"/>
  <c r="S13" i="11"/>
  <c r="S14" i="11"/>
  <c r="S15" i="11"/>
  <c r="S16" i="11"/>
  <c r="S17" i="11"/>
  <c r="S18" i="11"/>
  <c r="S11" i="11"/>
  <c r="J18" i="11"/>
  <c r="K12" i="11"/>
  <c r="L12" i="11" s="1"/>
  <c r="K13" i="11"/>
  <c r="L13" i="11" s="1"/>
  <c r="K11" i="11"/>
  <c r="AH53" i="7"/>
  <c r="AH46" i="7"/>
  <c r="AH39" i="7"/>
  <c r="AH32" i="7"/>
  <c r="AH25" i="7"/>
  <c r="AH18" i="7"/>
  <c r="AB18" i="11" l="1"/>
  <c r="AB19" i="11" s="1"/>
  <c r="K16" i="11"/>
  <c r="Y13" i="11"/>
  <c r="Y12" i="11"/>
  <c r="Y11" i="11"/>
  <c r="L11" i="11"/>
  <c r="AG12" i="7"/>
  <c r="U18" i="11" l="1"/>
  <c r="U12" i="11"/>
  <c r="U13" i="11"/>
  <c r="U14" i="11"/>
  <c r="U15" i="11"/>
  <c r="U16" i="11"/>
  <c r="U17" i="11"/>
  <c r="AH52" i="7"/>
  <c r="AI52" i="7" s="1"/>
  <c r="AH45" i="7"/>
  <c r="AI45" i="7" s="1"/>
  <c r="AH38" i="7"/>
  <c r="AI38" i="7" s="1"/>
  <c r="AH31" i="7"/>
  <c r="AI31" i="7" s="1"/>
  <c r="AH24" i="7"/>
  <c r="AI24" i="7" s="1"/>
  <c r="AI46" i="7"/>
  <c r="AI32" i="7"/>
  <c r="AI39" i="7"/>
  <c r="AH17" i="7"/>
  <c r="AI17" i="7" s="1"/>
  <c r="AI18" i="7"/>
  <c r="G40" i="7"/>
  <c r="H40" i="7" s="1"/>
  <c r="G41" i="7"/>
  <c r="G42" i="7"/>
  <c r="G43" i="7"/>
  <c r="G44" i="7"/>
  <c r="AJ39" i="7" l="1"/>
  <c r="AJ38" i="7"/>
  <c r="U20" i="11"/>
  <c r="AJ31" i="7"/>
  <c r="AJ46" i="7"/>
  <c r="AJ32" i="7"/>
  <c r="AJ45" i="7"/>
  <c r="AJ18" i="7"/>
  <c r="AJ17" i="7"/>
  <c r="AI53" i="7"/>
  <c r="AJ53" i="7" s="1"/>
  <c r="AI25" i="7"/>
  <c r="AJ25" i="7" s="1"/>
  <c r="H50" i="7"/>
  <c r="H43" i="7"/>
  <c r="I43" i="7" s="1"/>
  <c r="H41" i="7"/>
  <c r="I41" i="7" s="1"/>
  <c r="H44" i="7"/>
  <c r="I44" i="7" s="1"/>
  <c r="H42" i="7"/>
  <c r="I42" i="7" s="1"/>
  <c r="AJ34" i="7" l="1"/>
  <c r="AJ52" i="7"/>
  <c r="AJ55" i="7" s="1"/>
  <c r="AJ24" i="7"/>
  <c r="AJ27" i="7" s="1"/>
  <c r="AJ20" i="7"/>
  <c r="AJ48" i="7"/>
  <c r="AJ41" i="7"/>
  <c r="F50" i="7"/>
  <c r="F51"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F97798-F154-443F-83A6-04CDEE63A00B}" name="Query - All Measures" description="Connection to the 'All Measures' query in the workbook." type="100" refreshedVersion="6" minRefreshableVersion="5">
    <extLst>
      <ext xmlns:x15="http://schemas.microsoft.com/office/spreadsheetml/2010/11/main" uri="{DE250136-89BD-433C-8126-D09CA5730AF9}">
        <x15:connection id="5916a4e8-bea7-45e3-9641-39b4f5233e44">
          <x15:oledbPr connection="Provider=Microsoft.Mashup.OleDb.1;Data Source=$Workbook$;Location=&quot;All Measures&quot;;Extended Properties=&quot;&quot;">
            <x15:dbTables>
              <x15:dbTable name="All Measures"/>
            </x15:dbTables>
          </x15:oledbPr>
        </x15:connection>
      </ext>
    </extLst>
  </connection>
  <connection id="2" xr16:uid="{15062977-CADD-4F44-8988-65EA6C3BB608}" name="Query - DimCustomer" description="Connection to the 'DimCustomer' query in the workbook." type="100" refreshedVersion="6" minRefreshableVersion="5">
    <extLst>
      <ext xmlns:x15="http://schemas.microsoft.com/office/spreadsheetml/2010/11/main" uri="{DE250136-89BD-433C-8126-D09CA5730AF9}">
        <x15:connection id="537906e0-2bf3-4ece-aafa-c721df1d413b">
          <x15:oledbPr connection="Provider=Microsoft.Mashup.OleDb.1;Data Source=$Workbook$;Location=DimCustomer;Extended Properties=&quot;&quot;">
            <x15:dbTables>
              <x15:dbTable name="DimCustomer"/>
            </x15:dbTables>
          </x15:oledbPr>
        </x15:connection>
      </ext>
    </extLst>
  </connection>
  <connection id="3" xr16:uid="{799CD84A-90B6-43A8-8FAB-865B4FFE3FAE}" name="Query - DimDate" description="Connection to the 'DimDate' query in the workbook." type="100" refreshedVersion="6" minRefreshableVersion="5">
    <extLst>
      <ext xmlns:x15="http://schemas.microsoft.com/office/spreadsheetml/2010/11/main" uri="{DE250136-89BD-433C-8126-D09CA5730AF9}">
        <x15:connection id="87d8d07a-4bf7-4554-b692-2def51583658"/>
      </ext>
    </extLst>
  </connection>
  <connection id="4" xr16:uid="{475F23DB-EEF5-41BE-AE01-DA1B6124DCF1}" name="Query - DimGeography" description="Connection to the 'DimGeography' query in the workbook." type="100" refreshedVersion="6" minRefreshableVersion="5">
    <extLst>
      <ext xmlns:x15="http://schemas.microsoft.com/office/spreadsheetml/2010/11/main" uri="{DE250136-89BD-433C-8126-D09CA5730AF9}">
        <x15:connection id="8a8ee94a-b7ac-4ee7-8681-373a83f24b86">
          <x15:oledbPr connection="Provider=Microsoft.Mashup.OleDb.1;Data Source=$Workbook$;Location=DimGeography;Extended Properties=&quot;&quot;">
            <x15:dbTables>
              <x15:dbTable name="DimGeography"/>
            </x15:dbTables>
          </x15:oledbPr>
        </x15:connection>
      </ext>
    </extLst>
  </connection>
  <connection id="5" xr16:uid="{B3A3B698-1F94-42F7-A71E-8B7CD7685021}" name="Query - DimProduct" description="Connection to the 'DimProduct' query in the workbook." type="100" refreshedVersion="6" minRefreshableVersion="5">
    <extLst>
      <ext xmlns:x15="http://schemas.microsoft.com/office/spreadsheetml/2010/11/main" uri="{DE250136-89BD-433C-8126-D09CA5730AF9}">
        <x15:connection id="389a065d-2c73-4432-b017-bfc47588024f">
          <x15:oledbPr connection="Provider=Microsoft.Mashup.OleDb.1;Data Source=$Workbook$;Location=DimProduct;Extended Properties=&quot;&quot;">
            <x15:dbTables>
              <x15:dbTable name="DimProduct"/>
            </x15:dbTables>
          </x15:oledbPr>
        </x15:connection>
      </ext>
    </extLst>
  </connection>
  <connection id="6" xr16:uid="{2CC47195-11F1-4410-9A98-4C75258E2E58}" name="Query - DimSalesTerritory" description="Connection to the 'DimSalesTerritory' query in the workbook." type="100" refreshedVersion="6" minRefreshableVersion="5">
    <extLst>
      <ext xmlns:x15="http://schemas.microsoft.com/office/spreadsheetml/2010/11/main" uri="{DE250136-89BD-433C-8126-D09CA5730AF9}">
        <x15:connection id="201ed797-f25a-4bd9-8589-430fdaebf350">
          <x15:oledbPr connection="Provider=Microsoft.Mashup.OleDb.1;Data Source=$Workbook$;Location=DimSalesTerritory;Extended Properties=&quot;&quot;">
            <x15:dbTables>
              <x15:dbTable name="DimSalesTerritory"/>
            </x15:dbTables>
          </x15:oledbPr>
        </x15:connection>
      </ext>
    </extLst>
  </connection>
  <connection id="7" xr16:uid="{FFEBB10F-05C3-465F-B49C-3F5CBC1E285F}" name="Query - FactInternetSales" description="Connection to the 'FactInternetSales' query in the workbook." type="100" refreshedVersion="6" minRefreshableVersion="5">
    <extLst>
      <ext xmlns:x15="http://schemas.microsoft.com/office/spreadsheetml/2010/11/main" uri="{DE250136-89BD-433C-8126-D09CA5730AF9}">
        <x15:connection id="f16d55b1-f426-458c-a074-6330fd18b078">
          <x15:oledbPr connection="Provider=Microsoft.Mashup.OleDb.1;Data Source=$Workbook$;Location=FactInternetSales;Extended Properties=&quot;&quot;">
            <x15:dbTables>
              <x15:dbTable name="FactInternetSales"/>
            </x15:dbTables>
          </x15:oledbPr>
        </x15:connection>
      </ext>
    </extLst>
  </connection>
  <connection id="8" xr16:uid="{B3357446-07DC-488A-B7C8-3C30CA1451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<sst xmlns="http://schemas.openxmlformats.org/spreadsheetml/2006/main" count="109" uniqueCount="65">
  <si>
    <t>#Transaction</t>
  </si>
  <si>
    <t>All products</t>
  </si>
  <si>
    <t>Sold Products</t>
  </si>
  <si>
    <t>Unsold Products</t>
  </si>
  <si>
    <t>% Profit Margin</t>
  </si>
  <si>
    <t xml:space="preserve"> OrderQuantity</t>
  </si>
  <si>
    <t xml:space="preserve"> Total Revenue</t>
  </si>
  <si>
    <t xml:space="preserve"> COGS</t>
  </si>
  <si>
    <t xml:space="preserve"> Total Profit</t>
  </si>
  <si>
    <t>Year</t>
  </si>
  <si>
    <t>Option Button</t>
  </si>
  <si>
    <t>Above Average</t>
  </si>
  <si>
    <t>Total</t>
  </si>
  <si>
    <t>Percentage</t>
  </si>
  <si>
    <t>Caption</t>
  </si>
  <si>
    <t xml:space="preserve"> Profit</t>
  </si>
  <si>
    <t>Revenue</t>
  </si>
  <si>
    <t>Row Labels</t>
  </si>
  <si>
    <t>Check selected Year</t>
  </si>
  <si>
    <t>Total Profit</t>
  </si>
  <si>
    <t>Selected Yr</t>
  </si>
  <si>
    <t>Previous Yr</t>
  </si>
  <si>
    <t>Profit</t>
  </si>
  <si>
    <t>YoY Change</t>
  </si>
  <si>
    <t>Total Revenue</t>
  </si>
  <si>
    <t>Total COGS</t>
  </si>
  <si>
    <t>COGS</t>
  </si>
  <si>
    <t xml:space="preserve"> % Profit Margin</t>
  </si>
  <si>
    <t>Total Transaction</t>
  </si>
  <si>
    <t>Total Qty</t>
  </si>
  <si>
    <t>Transaction</t>
  </si>
  <si>
    <t>Qty</t>
  </si>
  <si>
    <t>Jul</t>
  </si>
  <si>
    <t>Aug</t>
  </si>
  <si>
    <t>Dec</t>
  </si>
  <si>
    <t>Nov</t>
  </si>
  <si>
    <t>Oct</t>
  </si>
  <si>
    <t>Sep</t>
  </si>
  <si>
    <t>Month name</t>
  </si>
  <si>
    <t>Day name</t>
  </si>
  <si>
    <t>Fri</t>
  </si>
  <si>
    <t>Mon</t>
  </si>
  <si>
    <t>Sat</t>
  </si>
  <si>
    <t>Sun</t>
  </si>
  <si>
    <t>Thu</t>
  </si>
  <si>
    <t>Tue</t>
  </si>
  <si>
    <t>Wed</t>
  </si>
  <si>
    <t>Highlight</t>
  </si>
  <si>
    <t>WeekTypes</t>
  </si>
  <si>
    <t>Weekday</t>
  </si>
  <si>
    <t>Weekend</t>
  </si>
  <si>
    <t>%</t>
  </si>
  <si>
    <t>Top</t>
  </si>
  <si>
    <t>Quarter</t>
  </si>
  <si>
    <t>Q1</t>
  </si>
  <si>
    <t>Q2</t>
  </si>
  <si>
    <t>Q3</t>
  </si>
  <si>
    <t>Q4</t>
  </si>
  <si>
    <t>Sum of Total Profit</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</si>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</sst>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0.0%;#,##0.0%"/>
    <numFmt numFmtId="165" formatCode="[&lt;999999]0.00,&quot; K&quot;\ ;[&lt;999999999]\ 0.00,,&quot; M&quot;;\ 0.00\ &quot;B&quot;"/>
    <numFmt numFmtId="166" formatCode="[&lt;999999]&quot;$&quot;0.00,&quot; K&quot;\ ;[&lt;999999999]&quot;$&quot;0.00,,&quot; M&quot;;\ &quot;$&quot;0.00\ &quot;B&quot;"/>
    <numFmt numFmtId="167" formatCode="[&lt;999999]0.00,&quot; K&quot;\ ;[&lt;999999999]0.00,,&quot; M&quot;;\ &quot;$&quot;0.00\ &quot;B&quot;"/>
    <numFmt numFmtId="168" formatCode="[&lt;999999]0.00,&quot; K&quot;\ ;[&lt;999999999]&quot;$&quot;0.00,,&quot; M&quot;;\ &quot;$&quot;0.00\ &quot;B&quot;"/>
    <numFmt numFmtId="169" formatCode="0.0%"/>
    <numFmt numFmtId="170" formatCode="\+0.0%;\-0.0%;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rgb="FF000000"/>
      <name val="Segoe UI"/>
      <family val="2"/>
    </font>
  </fonts>
  <fills count="6">
    <fill>
      <patternFill patternType="none"/>
    </fill>
    <fill>
      <patternFill patternType="gray125"/>
    </fill>
    <fill>
      <patternFill patternType="solid">
        <fgColor rgb="FFFF0000"/>
        <bgColor indexed="64"/>
      </patternFill>
    </fill>
    <fill>
      <patternFill patternType="solid">
        <fgColor theme="3"/>
        <bgColor indexed="64"/>
      </patternFill>
    </fill>
    <fill>
      <patternFill patternType="solid">
        <fgColor theme="1" tint="0.34998626667073579"/>
        <bgColor indexed="64"/>
      </patternFill>
    </fill>
    <fill>
      <patternFill patternType="solid">
        <fgColor theme="1" tint="0.49998474074526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3" fontId="0" fillId="0" borderId="0" xfId="0" applyNumberFormat="1"/>
    <xf numFmtId="165" fontId="0" fillId="0" borderId="0" xfId="1" applyNumberFormat="1" applyFont="1"/>
    <xf numFmtId="166" fontId="0" fillId="0" borderId="0" xfId="0" applyNumberFormat="1"/>
    <xf numFmtId="0" fontId="0" fillId="0" borderId="0" xfId="0" pivotButton="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xf numFmtId="0" fontId="2" fillId="2" borderId="0" xfId="0" applyFont="1" applyFill="1"/>
    <xf numFmtId="0" fontId="0" fillId="0" borderId="10" xfId="0" pivotButton="1" applyBorder="1"/>
    <xf numFmtId="0" fontId="0" fillId="0" borderId="10" xfId="0" applyBorder="1"/>
    <xf numFmtId="166" fontId="0" fillId="0" borderId="10" xfId="0" applyNumberFormat="1" applyBorder="1"/>
    <xf numFmtId="167" fontId="0" fillId="0" borderId="10" xfId="0" applyNumberFormat="1" applyBorder="1"/>
    <xf numFmtId="0" fontId="0" fillId="0" borderId="10" xfId="0" applyFont="1" applyFill="1" applyBorder="1"/>
    <xf numFmtId="0" fontId="0" fillId="0" borderId="10" xfId="0" applyBorder="1" applyAlignment="1">
      <alignment horizontal="left"/>
    </xf>
    <xf numFmtId="3" fontId="0" fillId="0" borderId="10" xfId="0" applyNumberFormat="1" applyBorder="1"/>
    <xf numFmtId="168" fontId="0" fillId="0" borderId="10" xfId="0" applyNumberFormat="1" applyBorder="1"/>
    <xf numFmtId="164" fontId="0" fillId="0" borderId="10" xfId="0" applyNumberFormat="1" applyBorder="1"/>
    <xf numFmtId="169" fontId="0" fillId="0" borderId="0" xfId="0" applyNumberFormat="1"/>
    <xf numFmtId="165" fontId="0" fillId="0" borderId="10" xfId="0" applyNumberFormat="1" applyBorder="1"/>
    <xf numFmtId="0" fontId="0" fillId="3" borderId="0" xfId="0" applyFont="1" applyFill="1"/>
    <xf numFmtId="0" fontId="4" fillId="4" borderId="10" xfId="0" applyFont="1" applyFill="1" applyBorder="1"/>
    <xf numFmtId="169" fontId="0" fillId="0" borderId="10" xfId="0" applyNumberFormat="1" applyBorder="1"/>
    <xf numFmtId="0" fontId="4" fillId="4" borderId="0" xfId="0" applyFont="1" applyFill="1"/>
    <xf numFmtId="170" fontId="4" fillId="4" borderId="0" xfId="0" applyNumberFormat="1" applyFont="1" applyFill="1"/>
    <xf numFmtId="0" fontId="0" fillId="5" borderId="0" xfId="0" applyFill="1"/>
    <xf numFmtId="166" fontId="0" fillId="0" borderId="0" xfId="0" pivotButton="1" applyNumberFormat="1"/>
    <xf numFmtId="170" fontId="0" fillId="0" borderId="10" xfId="0" applyNumberFormat="1" applyBorder="1"/>
  </cellXfs>
  <cellStyles count="2">
    <cellStyle name="Comma" xfId="1" builtinId="3"/>
    <cellStyle name="Normal" xfId="0" builtinId="0"/>
  </cellStyles>
  <dxfs count="4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 ;[&lt;999999999]&quot;$&quot;0.00,,&quot; M&quot;;\ &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 ;[&lt;999999999]&quot;$&quot;0.00,,&quot; M&quot;;\ &quot;$&quot;0.00\ &quot;B&quot;"/>
    </dxf>
    <dxf>
      <numFmt numFmtId="170" formatCode="\+0.0%;\-0.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 ;[&lt;999999999]&quot;$&quot;0.00,,&quot; M&quot;;\ &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 ;[&lt;999999999]&quot;$&quot;0.00,,&quot; M&quot;;\ &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lt;999999]0.00,&quot; K&quot;\ ;[&lt;999999999]&quot;$&quot;0.00,,&quot; M&quot;;\ &quot;$&quot;0.00\ &quot;B&quot;"/>
    </dxf>
    <dxf>
      <numFmt numFmtId="167" formatCode="[&lt;999999]0.00,&quot; K&quot;\ ;[&lt;999999999]0.00,,&quot; M&quot;;\ &quot;$&quot;0.00\ &quot;B&quot;"/>
    </dxf>
    <dxf>
      <numFmt numFmtId="166" formatCode="[&lt;999999]&quot;$&quot;0.00,&quot; K&quot;\ ;[&lt;999999999]&quot;$&quot;0.00,,&quot; M&quot;;\ &quot;$&quot;0.00\ &quot;B&quot;"/>
    </dxf>
    <dxf>
      <numFmt numFmtId="166" formatCode="[&lt;999999]&quot;$&quot;0.00,&quot; K&quot;\ ;[&lt;999999999]&quot;$&quot;0.00,,&quot; M&quot;;\ &quot;$&quot;0.00\ &quot;B&quot;"/>
    </dxf>
    <dxf>
      <numFmt numFmtId="166" formatCode="[&lt;999999]&quot;$&quot;0.00,&quot; K&quot;\ ;[&lt;999999999]&quot;$&quot;0.00,,&quot; M&quot;;\ &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 ;[&lt;999999999]&quot;$&quot;0.00,,&quot; M&quot;;\ &quot;$&quot;0.00\ &quot;B&quot;"/>
    </dxf>
    <dxf>
      <numFmt numFmtId="167" formatCode="[&lt;999999]0.00,&quot; K&quot;\ ;[&lt;999999999]0.00,,&quot; M&quot;;\ &quot;$&quot;0.00\ &quot;B&quot;"/>
    </dxf>
    <dxf>
      <numFmt numFmtId="166" formatCode="[&lt;999999]&quot;$&quot;0.00,&quot; K&quot;\ ;[&lt;999999999]&quot;$&quot;0.00,,&quot; M&quot;;\ &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lt;999999]0.00,&quot; K&quot;\ ;[&lt;999999999]&quot;$&quot;0.00,,&quot; M&quot;;\ &quot;$&quot;0.00\ &quot;B&quot;"/>
    </dxf>
    <dxf>
      <numFmt numFmtId="167" formatCode="[&lt;999999]0.00,&quot; K&quot;\ ;[&lt;999999999]0.00,,&quot; M&quot;;\ &quot;$&quot;0.00\ &quot;B&quot;"/>
    </dxf>
    <dxf>
      <numFmt numFmtId="166" formatCode="[&lt;999999]&quot;$&quot;0.00,&quot; K&quot;\ ;[&lt;999999999]&quot;$&quot;0.00,,&quot; M&quot;;\ &quot;$&quot;0.00\ &quot;B&quot;"/>
    </dxf>
    <dxf>
      <numFmt numFmtId="166" formatCode="[&lt;999999]&quot;$&quot;0.00,&quot; K&quot;\ ;[&lt;999999999]&quot;$&quot;0.00,,&quot; M&quot;;\ &quot;$&quot;0.00\ &quot;B&quot;"/>
    </dxf>
    <dxf>
      <numFmt numFmtId="166" formatCode="[&lt;999999]&quot;$&quot;0.00,&quot; K&quot;\ ;[&lt;999999999]&quot;$&quot;0.00,,&quot; M&quot;;\ &quot;$&quot;0.00\ &quot;B&quot;"/>
    </dxf>
    <dxf>
      <font>
        <b/>
        <color theme="1"/>
      </font>
      <border>
        <bottom style="thin">
          <color theme="4"/>
        </bottom>
        <vertical/>
        <horizontal/>
      </border>
    </dxf>
    <dxf>
      <font>
        <color theme="1"/>
      </font>
      <fill>
        <patternFill>
          <bgColor theme="2"/>
        </patternFill>
      </fill>
      <border diagonalUp="0" diagonalDown="0">
        <left/>
        <right/>
        <top/>
        <bottom/>
        <vertical/>
        <horizontal/>
      </border>
    </dxf>
  </dxfs>
  <tableStyles count="1" defaultTableStyle="TableStyleMedium2" defaultPivotStyle="PivotStyleLight16">
    <tableStyle name="SlicerStyleLight1 2" pivot="0" table="0" count="10" xr9:uid="{FB658628-C88E-4ACB-B016-B997F5689975}">
      <tableStyleElement type="wholeTable" dxfId="47"/>
      <tableStyleElement type="headerRow" dxfId="46"/>
    </tableStyle>
  </tableStyles>
  <colors>
    <mruColors>
      <color rgb="FF1DA532"/>
      <color rgb="FFAFD22A"/>
      <color rgb="FFDEE8D6"/>
      <color rgb="FFAF72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1DA53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36.xml"/><Relationship Id="rId19" Type="http://schemas.microsoft.com/office/2007/relationships/slicerCache" Target="slicerCaches/slicerCache3.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6.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62054509623274E-3"/>
          <c:y val="3.3314983721586945E-3"/>
          <c:w val="0.99187607490922991"/>
          <c:h val="0.8392606974390755"/>
        </c:manualLayout>
      </c:layout>
      <c:barChart>
        <c:barDir val="col"/>
        <c:grouping val="clustered"/>
        <c:varyColors val="0"/>
        <c:ser>
          <c:idx val="0"/>
          <c:order val="0"/>
          <c:tx>
            <c:strRef>
              <c:f>Analysis!$F$40</c:f>
              <c:strCache>
                <c:ptCount val="1"/>
                <c:pt idx="0">
                  <c:v>Year</c:v>
                </c:pt>
              </c:strCache>
            </c:strRef>
          </c:tx>
          <c:spPr>
            <a:solidFill>
              <a:schemeClr val="bg1">
                <a:lumMod val="85000"/>
              </a:schemeClr>
            </a:solidFill>
            <a:ln>
              <a:noFill/>
            </a:ln>
            <a:effectLst/>
          </c:spPr>
          <c:invertIfNegative val="0"/>
          <c:dLbls>
            <c:delete val="1"/>
          </c:dLbls>
          <c:cat>
            <c:numRef>
              <c:f>Analysis!$F$41:$F$44</c:f>
              <c:numCache>
                <c:formatCode>General</c:formatCode>
                <c:ptCount val="4"/>
                <c:pt idx="0">
                  <c:v>2005</c:v>
                </c:pt>
                <c:pt idx="1">
                  <c:v>2006</c:v>
                </c:pt>
                <c:pt idx="2">
                  <c:v>2007</c:v>
                </c:pt>
                <c:pt idx="3">
                  <c:v>2008</c:v>
                </c:pt>
              </c:numCache>
            </c:numRef>
          </c:cat>
          <c:val>
            <c:numRef>
              <c:f>Analysis!$F$41:$F$44</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DF28-4726-B24F-68BBFA0F8A4C}"/>
            </c:ext>
          </c:extLst>
        </c:ser>
        <c:ser>
          <c:idx val="1"/>
          <c:order val="1"/>
          <c:tx>
            <c:strRef>
              <c:f>Analysis!$G$40</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Analysis!$F$41:$F$44</c:f>
              <c:numCache>
                <c:formatCode>General</c:formatCode>
                <c:ptCount val="4"/>
                <c:pt idx="0">
                  <c:v>2005</c:v>
                </c:pt>
                <c:pt idx="1">
                  <c:v>2006</c:v>
                </c:pt>
                <c:pt idx="2">
                  <c:v>2007</c:v>
                </c:pt>
                <c:pt idx="3">
                  <c:v>2008</c:v>
                </c:pt>
              </c:numCache>
            </c:numRef>
          </c:cat>
          <c:val>
            <c:numRef>
              <c:f>Analysis!$G$41:$G$44</c:f>
              <c:numCache>
                <c:formatCode>[&lt;999999]0.00," K"\ ;[&lt;999999999]\ 0.00,," M";\ 0.00\ "B"</c:formatCode>
                <c:ptCount val="4"/>
                <c:pt idx="0">
                  <c:v>4362456.0697999978</c:v>
                </c:pt>
                <c:pt idx="1">
                  <c:v>9006192.3148000017</c:v>
                </c:pt>
                <c:pt idx="2">
                  <c:v>12702672.7220001</c:v>
                </c:pt>
                <c:pt idx="3">
                  <c:v>14465810.071799934</c:v>
                </c:pt>
              </c:numCache>
            </c:numRef>
          </c:val>
          <c:extLst>
            <c:ext xmlns:c16="http://schemas.microsoft.com/office/drawing/2014/chart" uri="{C3380CC4-5D6E-409C-BE32-E72D297353CC}">
              <c16:uniqueId val="{00000001-DF28-4726-B24F-68BBFA0F8A4C}"/>
            </c:ext>
          </c:extLst>
        </c:ser>
        <c:ser>
          <c:idx val="3"/>
          <c:order val="3"/>
          <c:tx>
            <c:strRef>
              <c:f>Analysis!$I$40</c:f>
              <c:strCache>
                <c:ptCount val="1"/>
                <c:pt idx="0">
                  <c:v>Above Average</c:v>
                </c:pt>
              </c:strCache>
            </c:strRef>
          </c:tx>
          <c:spPr>
            <a:solidFill>
              <a:schemeClr val="accent4"/>
            </a:solidFill>
            <a:ln>
              <a:noFill/>
            </a:ln>
            <a:effectLst/>
          </c:spPr>
          <c:invertIfNegative val="0"/>
          <c:dPt>
            <c:idx val="1"/>
            <c:invertIfNegative val="0"/>
            <c:bubble3D val="0"/>
            <c:spPr>
              <a:solidFill>
                <a:srgbClr val="1DA532"/>
              </a:solidFill>
              <a:ln>
                <a:noFill/>
              </a:ln>
              <a:effectLst/>
            </c:spPr>
            <c:extLst>
              <c:ext xmlns:c16="http://schemas.microsoft.com/office/drawing/2014/chart" uri="{C3380CC4-5D6E-409C-BE32-E72D297353CC}">
                <c16:uniqueId val="{00000004-8201-47DC-BE88-99499A84BDA3}"/>
              </c:ext>
            </c:extLst>
          </c:dPt>
          <c:dPt>
            <c:idx val="2"/>
            <c:invertIfNegative val="0"/>
            <c:bubble3D val="0"/>
            <c:spPr>
              <a:solidFill>
                <a:srgbClr val="1DA532"/>
              </a:solidFill>
              <a:ln>
                <a:noFill/>
              </a:ln>
              <a:effectLst/>
            </c:spPr>
            <c:extLst>
              <c:ext xmlns:c16="http://schemas.microsoft.com/office/drawing/2014/chart" uri="{C3380CC4-5D6E-409C-BE32-E72D297353CC}">
                <c16:uniqueId val="{00000006-DF28-4726-B24F-68BBFA0F8A4C}"/>
              </c:ext>
            </c:extLst>
          </c:dPt>
          <c:dPt>
            <c:idx val="3"/>
            <c:invertIfNegative val="0"/>
            <c:bubble3D val="0"/>
            <c:spPr>
              <a:solidFill>
                <a:srgbClr val="1DA532"/>
              </a:solidFill>
              <a:ln>
                <a:noFill/>
              </a:ln>
              <a:effectLst/>
            </c:spPr>
            <c:extLst>
              <c:ext xmlns:c16="http://schemas.microsoft.com/office/drawing/2014/chart" uri="{C3380CC4-5D6E-409C-BE32-E72D297353CC}">
                <c16:uniqueId val="{00000005-DF28-4726-B24F-68BBFA0F8A4C}"/>
              </c:ext>
            </c:extLst>
          </c:dPt>
          <c:dLbls>
            <c:delete val="1"/>
          </c:dLbls>
          <c:val>
            <c:numRef>
              <c:f>Analysis!$I$41:$I$44</c:f>
              <c:numCache>
                <c:formatCode>#,##0</c:formatCode>
                <c:ptCount val="4"/>
                <c:pt idx="0">
                  <c:v>0</c:v>
                </c:pt>
                <c:pt idx="1">
                  <c:v>0</c:v>
                </c:pt>
                <c:pt idx="2">
                  <c:v>12702672.7220001</c:v>
                </c:pt>
                <c:pt idx="3">
                  <c:v>14465810.071799934</c:v>
                </c:pt>
              </c:numCache>
            </c:numRef>
          </c:val>
          <c:extLst>
            <c:ext xmlns:c16="http://schemas.microsoft.com/office/drawing/2014/chart" uri="{C3380CC4-5D6E-409C-BE32-E72D297353CC}">
              <c16:uniqueId val="{00000004-DF28-4726-B24F-68BBFA0F8A4C}"/>
            </c:ext>
          </c:extLst>
        </c:ser>
        <c:dLbls>
          <c:showLegendKey val="0"/>
          <c:showVal val="1"/>
          <c:showCatName val="0"/>
          <c:showSerName val="0"/>
          <c:showPercent val="0"/>
          <c:showBubbleSize val="0"/>
        </c:dLbls>
        <c:gapWidth val="219"/>
        <c:overlap val="100"/>
        <c:axId val="449305792"/>
        <c:axId val="860579584"/>
      </c:barChart>
      <c:lineChart>
        <c:grouping val="standard"/>
        <c:varyColors val="0"/>
        <c:ser>
          <c:idx val="2"/>
          <c:order val="2"/>
          <c:tx>
            <c:strRef>
              <c:f>Analysis!$H$40</c:f>
              <c:strCache>
                <c:ptCount val="1"/>
                <c:pt idx="0">
                  <c:v>Average  Profit</c:v>
                </c:pt>
              </c:strCache>
            </c:strRef>
          </c:tx>
          <c:spPr>
            <a:ln w="12700" cap="rnd">
              <a:solidFill>
                <a:schemeClr val="accent3"/>
              </a:solidFill>
              <a:round/>
            </a:ln>
            <a:effectLst/>
          </c:spPr>
          <c:marker>
            <c:symbol val="none"/>
          </c:marker>
          <c:dLbls>
            <c:delete val="1"/>
          </c:dLbls>
          <c:val>
            <c:numRef>
              <c:f>Analysis!$H$41:$H$44</c:f>
              <c:numCache>
                <c:formatCode>#,##0</c:formatCode>
                <c:ptCount val="4"/>
                <c:pt idx="0">
                  <c:v>10134282.794600008</c:v>
                </c:pt>
                <c:pt idx="1">
                  <c:v>10134282.794600008</c:v>
                </c:pt>
                <c:pt idx="2">
                  <c:v>10134282.794600008</c:v>
                </c:pt>
                <c:pt idx="3">
                  <c:v>10134282.794600008</c:v>
                </c:pt>
              </c:numCache>
            </c:numRef>
          </c:val>
          <c:smooth val="0"/>
          <c:extLst>
            <c:ext xmlns:c16="http://schemas.microsoft.com/office/drawing/2014/chart" uri="{C3380CC4-5D6E-409C-BE32-E72D297353CC}">
              <c16:uniqueId val="{00000003-DF28-4726-B24F-68BBFA0F8A4C}"/>
            </c:ext>
          </c:extLst>
        </c:ser>
        <c:dLbls>
          <c:showLegendKey val="0"/>
          <c:showVal val="1"/>
          <c:showCatName val="0"/>
          <c:showSerName val="0"/>
          <c:showPercent val="0"/>
          <c:showBubbleSize val="0"/>
        </c:dLbls>
        <c:marker val="1"/>
        <c:smooth val="0"/>
        <c:axId val="449305792"/>
        <c:axId val="860579584"/>
      </c:lineChart>
      <c:catAx>
        <c:axId val="44930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579584"/>
        <c:crosses val="autoZero"/>
        <c:auto val="1"/>
        <c:lblAlgn val="ctr"/>
        <c:lblOffset val="100"/>
        <c:noMultiLvlLbl val="0"/>
      </c:catAx>
      <c:valAx>
        <c:axId val="860579584"/>
        <c:scaling>
          <c:orientation val="minMax"/>
        </c:scaling>
        <c:delete val="1"/>
        <c:axPos val="l"/>
        <c:numFmt formatCode="General" sourceLinked="1"/>
        <c:majorTickMark val="none"/>
        <c:minorTickMark val="none"/>
        <c:tickLblPos val="nextTo"/>
        <c:crossAx val="44930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[Adventure_works.xlsx]Analysis (2)!PivotTable1</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1DA532"/>
            </a:solidFill>
            <a:round/>
          </a:ln>
          <a:effectLst/>
        </c:spPr>
        <c:marker>
          <c:symbol val="none"/>
        </c:marker>
        <c:dLbl>
          <c:idx val="0"/>
          <c:numFmt formatCode="[&lt;999999]&quot;$&quot;0.0,&quot; K&quot;\ ;[&lt;999999999]&quot;$&quot;0.0,,&quot; M&quot;;\ &quot;$&quot;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35977528353399E-2"/>
          <c:y val="0.25018986003857224"/>
          <c:w val="0.93909523508498116"/>
          <c:h val="0.64741011769147594"/>
        </c:manualLayout>
      </c:layout>
      <c:lineChart>
        <c:grouping val="standard"/>
        <c:varyColors val="0"/>
        <c:ser>
          <c:idx val="0"/>
          <c:order val="0"/>
          <c:tx>
            <c:strRef>
              <c:f>'Analysis (2)'!$G$11</c:f>
              <c:strCache>
                <c:ptCount val="1"/>
                <c:pt idx="0">
                  <c:v>Total</c:v>
                </c:pt>
              </c:strCache>
            </c:strRef>
          </c:tx>
          <c:spPr>
            <a:ln w="28575" cap="rnd">
              <a:solidFill>
                <a:srgbClr val="1DA532"/>
              </a:solidFill>
              <a:round/>
            </a:ln>
            <a:effectLst/>
          </c:spPr>
          <c:marker>
            <c:symbol val="none"/>
          </c:marker>
          <c:dLbls>
            <c:numFmt formatCode="[&lt;999999]&quot;$&quot;0.0,&quot; K&quot;\ ;[&lt;999999999]&quot;$&quot;0.0,,&quot; M&quot;;\ &quot;$&quot;0.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(2)'!$F$12:$F$23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(2)'!$G$12:$G$23</c:f>
              <c:numCache>
                <c:formatCode>[&lt;999999]"$"0.00," K"\ ;[&lt;999999999]"$"0.00,," M";\ "$"0.00\ "B"</c:formatCode>
                <c:ptCount val="12"/>
                <c:pt idx="0">
                  <c:v>3158873.1875000061</c:v>
                </c:pt>
                <c:pt idx="1">
                  <c:v>2910532.1995000066</c:v>
                </c:pt>
                <c:pt idx="2">
                  <c:v>3594506.9000999993</c:v>
                </c:pt>
                <c:pt idx="3">
                  <c:v>3821942.4286999987</c:v>
                </c:pt>
                <c:pt idx="4">
                  <c:v>5087118.6421000101</c:v>
                </c:pt>
                <c:pt idx="5">
                  <c:v>4412429.2046000101</c:v>
                </c:pt>
                <c:pt idx="6">
                  <c:v>2564427.519400001</c:v>
                </c:pt>
                <c:pt idx="7">
                  <c:v>2672185.4287000084</c:v>
                </c:pt>
                <c:pt idx="8">
                  <c:v>2256094.9089000025</c:v>
                </c:pt>
                <c:pt idx="9">
                  <c:v>2495646.4827000066</c:v>
                </c:pt>
                <c:pt idx="10">
                  <c:v>2923974.2907000016</c:v>
                </c:pt>
                <c:pt idx="11">
                  <c:v>4639399.9855000153</c:v>
                </c:pt>
              </c:numCache>
            </c:numRef>
          </c:val>
          <c:smooth val="0"/>
          <c:extLst>
            <c:ext xmlns:c16="http://schemas.microsoft.com/office/drawing/2014/chart" uri="{C3380CC4-5D6E-409C-BE32-E72D297353CC}">
              <c16:uniqueId val="{00000000-F441-4690-A5EB-2E0090CED6C4}"/>
            </c:ext>
          </c:extLst>
        </c:ser>
        <c:dLbls>
          <c:showLegendKey val="0"/>
          <c:showVal val="0"/>
          <c:showCatName val="0"/>
          <c:showSerName val="0"/>
          <c:showPercent val="0"/>
          <c:showBubbleSize val="0"/>
        </c:dLbls>
        <c:smooth val="0"/>
        <c:axId val="1763436591"/>
        <c:axId val="730870447"/>
      </c:lineChart>
      <c:catAx>
        <c:axId val="17634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870447"/>
        <c:crosses val="autoZero"/>
        <c:auto val="1"/>
        <c:lblAlgn val="ctr"/>
        <c:lblOffset val="100"/>
        <c:noMultiLvlLbl val="0"/>
      </c:catAx>
      <c:valAx>
        <c:axId val="730870447"/>
        <c:scaling>
          <c:orientation val="minMax"/>
        </c:scaling>
        <c:delete val="1"/>
        <c:axPos val="l"/>
        <c:numFmt formatCode="[&lt;999999]&quot;$&quot;0.00,&quot; K&quot;\ ;[&lt;999999999]&quot;$&quot;0.00,,&quot; M&quot;;\ &quot;$&quot;0.00\ &quot;B&quot;" sourceLinked="1"/>
        <c:majorTickMark val="none"/>
        <c:minorTickMark val="none"/>
        <c:tickLblPos val="nextTo"/>
        <c:crossAx val="17634365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009650927714143E-2"/>
          <c:y val="3.7314156412925258E-2"/>
          <c:w val="0.93886523460192717"/>
          <c:h val="0.80257853413844626"/>
        </c:manualLayout>
      </c:layout>
      <c:barChart>
        <c:barDir val="col"/>
        <c:grouping val="clustered"/>
        <c:varyColors val="0"/>
        <c:ser>
          <c:idx val="0"/>
          <c:order val="0"/>
          <c:tx>
            <c:strRef>
              <c:f>'Analysis (2)'!$T$11</c:f>
              <c:strCache>
                <c:ptCount val="1"/>
                <c:pt idx="0">
                  <c:v> Total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(2)'!$S$12:$S$18</c:f>
              <c:strCache>
                <c:ptCount val="7"/>
                <c:pt idx="0">
                  <c:v>Mon</c:v>
                </c:pt>
                <c:pt idx="1">
                  <c:v>Tue</c:v>
                </c:pt>
                <c:pt idx="2">
                  <c:v>Wed</c:v>
                </c:pt>
                <c:pt idx="3">
                  <c:v>Thu</c:v>
                </c:pt>
                <c:pt idx="4">
                  <c:v>Fri</c:v>
                </c:pt>
                <c:pt idx="5">
                  <c:v>Sat</c:v>
                </c:pt>
                <c:pt idx="6">
                  <c:v>Sun</c:v>
                </c:pt>
              </c:strCache>
            </c:strRef>
          </c:cat>
          <c:val>
            <c:numRef>
              <c:f>'Analysis (2)'!$T$12:$T$18</c:f>
              <c:numCache>
                <c:formatCode>[&lt;999999]"$"0.00," K"\ ;[&lt;999999999]"$"0.00,," M";\ "$"0.00\ "B"</c:formatCode>
                <c:ptCount val="7"/>
                <c:pt idx="0">
                  <c:v>5972858.3467000192</c:v>
                </c:pt>
                <c:pt idx="1">
                  <c:v>6269145.4277000055</c:v>
                </c:pt>
                <c:pt idx="2">
                  <c:v>5756477.3371000122</c:v>
                </c:pt>
                <c:pt idx="3">
                  <c:v>5780998.2164000133</c:v>
                </c:pt>
                <c:pt idx="4">
                  <c:v>5731753.2212000089</c:v>
                </c:pt>
                <c:pt idx="5">
                  <c:v>5585451.1145000011</c:v>
                </c:pt>
                <c:pt idx="6">
                  <c:v>5440447.5148000037</c:v>
                </c:pt>
              </c:numCache>
            </c:numRef>
          </c:val>
          <c:extLst>
            <c:ext xmlns:c16="http://schemas.microsoft.com/office/drawing/2014/chart" uri="{C3380CC4-5D6E-409C-BE32-E72D297353CC}">
              <c16:uniqueId val="{00000000-B265-4AFE-BE27-688E3E54C3B5}"/>
            </c:ext>
          </c:extLst>
        </c:ser>
        <c:ser>
          <c:idx val="1"/>
          <c:order val="1"/>
          <c:tx>
            <c:strRef>
              <c:f>'Analysis (2)'!$U$11</c:f>
              <c:strCache>
                <c:ptCount val="1"/>
                <c:pt idx="0">
                  <c:v>Highlight</c:v>
                </c:pt>
              </c:strCache>
            </c:strRef>
          </c:tx>
          <c:spPr>
            <a:solidFill>
              <a:schemeClr val="accent2"/>
            </a:solidFill>
            <a:ln>
              <a:noFill/>
            </a:ln>
            <a:effectLst/>
          </c:spPr>
          <c:invertIfNegative val="0"/>
          <c:dPt>
            <c:idx val="0"/>
            <c:invertIfNegative val="0"/>
            <c:bubble3D val="0"/>
            <c:spPr>
              <a:solidFill>
                <a:srgbClr val="1DA532"/>
              </a:solidFill>
              <a:ln>
                <a:noFill/>
              </a:ln>
              <a:effectLst/>
            </c:spPr>
            <c:extLst>
              <c:ext xmlns:c16="http://schemas.microsoft.com/office/drawing/2014/chart" uri="{C3380CC4-5D6E-409C-BE32-E72D297353CC}">
                <c16:uniqueId val="{00000002-B265-4AFE-BE27-688E3E54C3B5}"/>
              </c:ext>
            </c:extLst>
          </c:dPt>
          <c:dPt>
            <c:idx val="1"/>
            <c:invertIfNegative val="0"/>
            <c:bubble3D val="0"/>
            <c:spPr>
              <a:solidFill>
                <a:srgbClr val="1DA532"/>
              </a:solidFill>
              <a:ln>
                <a:noFill/>
              </a:ln>
              <a:effectLst/>
            </c:spPr>
            <c:extLst>
              <c:ext xmlns:c16="http://schemas.microsoft.com/office/drawing/2014/chart" uri="{C3380CC4-5D6E-409C-BE32-E72D297353CC}">
                <c16:uniqueId val="{0000000A-B265-4AFE-BE27-688E3E54C3B5}"/>
              </c:ext>
            </c:extLst>
          </c:dPt>
          <c:dPt>
            <c:idx val="2"/>
            <c:invertIfNegative val="0"/>
            <c:bubble3D val="0"/>
            <c:spPr>
              <a:solidFill>
                <a:srgbClr val="1DA532"/>
              </a:solidFill>
              <a:ln>
                <a:noFill/>
              </a:ln>
              <a:effectLst/>
            </c:spPr>
            <c:extLst>
              <c:ext xmlns:c16="http://schemas.microsoft.com/office/drawing/2014/chart" uri="{C3380CC4-5D6E-409C-BE32-E72D297353CC}">
                <c16:uniqueId val="{0000000B-B265-4AFE-BE27-688E3E54C3B5}"/>
              </c:ext>
            </c:extLst>
          </c:dPt>
          <c:dPt>
            <c:idx val="3"/>
            <c:invertIfNegative val="0"/>
            <c:bubble3D val="0"/>
            <c:spPr>
              <a:solidFill>
                <a:srgbClr val="1DA532"/>
              </a:solidFill>
              <a:ln>
                <a:noFill/>
              </a:ln>
              <a:effectLst/>
            </c:spPr>
            <c:extLst>
              <c:ext xmlns:c16="http://schemas.microsoft.com/office/drawing/2014/chart" uri="{C3380CC4-5D6E-409C-BE32-E72D297353CC}">
                <c16:uniqueId val="{00000008-B265-4AFE-BE27-688E3E54C3B5}"/>
              </c:ext>
            </c:extLst>
          </c:dPt>
          <c:dPt>
            <c:idx val="4"/>
            <c:invertIfNegative val="0"/>
            <c:bubble3D val="0"/>
            <c:spPr>
              <a:solidFill>
                <a:srgbClr val="1DA532"/>
              </a:solidFill>
              <a:ln>
                <a:noFill/>
              </a:ln>
              <a:effectLst/>
            </c:spPr>
            <c:extLst>
              <c:ext xmlns:c16="http://schemas.microsoft.com/office/drawing/2014/chart" uri="{C3380CC4-5D6E-409C-BE32-E72D297353CC}">
                <c16:uniqueId val="{00000004-B265-4AFE-BE27-688E3E54C3B5}"/>
              </c:ext>
            </c:extLst>
          </c:dPt>
          <c:dPt>
            <c:idx val="5"/>
            <c:invertIfNegative val="0"/>
            <c:bubble3D val="0"/>
            <c:spPr>
              <a:solidFill>
                <a:srgbClr val="1DA532"/>
              </a:solidFill>
              <a:ln>
                <a:noFill/>
              </a:ln>
              <a:effectLst/>
            </c:spPr>
            <c:extLst>
              <c:ext xmlns:c16="http://schemas.microsoft.com/office/drawing/2014/chart" uri="{C3380CC4-5D6E-409C-BE32-E72D297353CC}">
                <c16:uniqueId val="{00000009-B265-4AFE-BE27-688E3E54C3B5}"/>
              </c:ext>
            </c:extLst>
          </c:dPt>
          <c:dPt>
            <c:idx val="6"/>
            <c:invertIfNegative val="0"/>
            <c:bubble3D val="0"/>
            <c:spPr>
              <a:solidFill>
                <a:srgbClr val="1DA532"/>
              </a:solidFill>
              <a:ln>
                <a:noFill/>
              </a:ln>
              <a:effectLst/>
            </c:spPr>
            <c:extLst>
              <c:ext xmlns:c16="http://schemas.microsoft.com/office/drawing/2014/chart" uri="{C3380CC4-5D6E-409C-BE32-E72D297353CC}">
                <c16:uniqueId val="{00000006-B265-4AFE-BE27-688E3E54C3B5}"/>
              </c:ext>
            </c:extLst>
          </c:dPt>
          <c:dLbls>
            <c:delete val="1"/>
          </c:dLbls>
          <c:val>
            <c:numRef>
              <c:f>'Analysis (2)'!$U$12:$U$18</c:f>
              <c:numCache>
                <c:formatCode>[&lt;999999]"$"0.00," K"\ ;[&lt;999999999]"$"0.00,," M";\ "$"0.00\ "B"</c:formatCode>
                <c:ptCount val="7"/>
                <c:pt idx="0">
                  <c:v>5972858.3467000192</c:v>
                </c:pt>
                <c:pt idx="1">
                  <c:v>6269145.4277000055</c:v>
                </c:pt>
                <c:pt idx="2">
                  <c:v>0</c:v>
                </c:pt>
                <c:pt idx="3">
                  <c:v>5780998.2164000133</c:v>
                </c:pt>
                <c:pt idx="4">
                  <c:v>0</c:v>
                </c:pt>
                <c:pt idx="5">
                  <c:v>0</c:v>
                </c:pt>
                <c:pt idx="6">
                  <c:v>0</c:v>
                </c:pt>
              </c:numCache>
            </c:numRef>
          </c:val>
          <c:extLst>
            <c:ext xmlns:c16="http://schemas.microsoft.com/office/drawing/2014/chart" uri="{C3380CC4-5D6E-409C-BE32-E72D297353CC}">
              <c16:uniqueId val="{00000007-B265-4AFE-BE27-688E3E54C3B5}"/>
            </c:ext>
          </c:extLst>
        </c:ser>
        <c:dLbls>
          <c:dLblPos val="outEnd"/>
          <c:showLegendKey val="0"/>
          <c:showVal val="1"/>
          <c:showCatName val="0"/>
          <c:showSerName val="0"/>
          <c:showPercent val="0"/>
          <c:showBubbleSize val="0"/>
        </c:dLbls>
        <c:gapWidth val="219"/>
        <c:overlap val="100"/>
        <c:axId val="1015273343"/>
        <c:axId val="1415002783"/>
      </c:barChart>
      <c:catAx>
        <c:axId val="101527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02783"/>
        <c:crosses val="autoZero"/>
        <c:auto val="1"/>
        <c:lblAlgn val="ctr"/>
        <c:lblOffset val="100"/>
        <c:noMultiLvlLbl val="0"/>
      </c:catAx>
      <c:valAx>
        <c:axId val="1415002783"/>
        <c:scaling>
          <c:orientation val="minMax"/>
        </c:scaling>
        <c:delete val="1"/>
        <c:axPos val="l"/>
        <c:numFmt formatCode="[&lt;999999]&quot;$&quot;0.00,&quot; K&quot;\ ;[&lt;999999999]&quot;$&quot;0.00,,&quot; M&quot;;\ &quot;$&quot;0.00\ &quot;B&quot;" sourceLinked="1"/>
        <c:majorTickMark val="none"/>
        <c:minorTickMark val="none"/>
        <c:tickLblPos val="nextTo"/>
        <c:crossAx val="101527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[Adventure_works.xlsx]Analysis (2)!PivotTable4</c:name>
    <c:fmtId val="18"/>
  </c:pivotSource>
  <c:chart>
    <c:autoTitleDeleted val="1"/>
    <c:pivotFmts>
      <c:pivotFmt>
        <c:idx val="0"/>
        <c:spPr>
          <a:solidFill>
            <a:srgbClr val="1DA5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pivotFmt>
      <c:pivotFmt>
        <c:idx val="2"/>
        <c:spPr>
          <a:solidFill>
            <a:srgbClr val="1DA5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A532"/>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rgbClr val="1DA5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DA53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(2)'!$AC$11</c:f>
              <c:strCache>
                <c:ptCount val="1"/>
                <c:pt idx="0">
                  <c:v>Total</c:v>
                </c:pt>
              </c:strCache>
            </c:strRef>
          </c:tx>
          <c:spPr>
            <a:solidFill>
              <a:srgbClr val="1DA532"/>
            </a:solidFill>
          </c:spPr>
          <c:dPt>
            <c:idx val="0"/>
            <c:bubble3D val="0"/>
            <c:spPr>
              <a:solidFill>
                <a:srgbClr val="1DA532"/>
              </a:solidFill>
              <a:ln w="19050">
                <a:solidFill>
                  <a:schemeClr val="lt1"/>
                </a:solidFill>
              </a:ln>
              <a:effectLst/>
            </c:spPr>
            <c:extLst>
              <c:ext xmlns:c16="http://schemas.microsoft.com/office/drawing/2014/chart" uri="{C3380CC4-5D6E-409C-BE32-E72D297353CC}">
                <c16:uniqueId val="{00000001-AA2C-44CF-9011-3B26AECBBC7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A2C-44CF-9011-3B26AECBBC7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2C-44CF-9011-3B26AECBBC7E}"/>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2C-44CF-9011-3B26AECBB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(2)'!$AB$12:$AB$13</c:f>
              <c:strCache>
                <c:ptCount val="2"/>
                <c:pt idx="0">
                  <c:v>Weekday</c:v>
                </c:pt>
                <c:pt idx="1">
                  <c:v>Weekend</c:v>
                </c:pt>
              </c:strCache>
            </c:strRef>
          </c:cat>
          <c:val>
            <c:numRef>
              <c:f>'Analysis (2)'!$AC$12:$AC$13</c:f>
              <c:numCache>
                <c:formatCode>[&lt;999999]"$"0.00," K"\ ;[&lt;999999999]"$"0.00,," M";\ "$"0.00\ "B"</c:formatCode>
                <c:ptCount val="2"/>
                <c:pt idx="0">
                  <c:v>29511232.549100317</c:v>
                </c:pt>
                <c:pt idx="1">
                  <c:v>11025898.629300047</c:v>
                </c:pt>
              </c:numCache>
            </c:numRef>
          </c:val>
          <c:extLst>
            <c:ext xmlns:c16="http://schemas.microsoft.com/office/drawing/2014/chart" uri="{C3380CC4-5D6E-409C-BE32-E72D297353CC}">
              <c16:uniqueId val="{00000004-AA2C-44CF-9011-3B26AECBBC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H$29"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gif"/><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gi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0</xdr:col>
      <xdr:colOff>410017</xdr:colOff>
      <xdr:row>28</xdr:row>
      <xdr:rowOff>117814</xdr:rowOff>
    </xdr:from>
    <xdr:to>
      <xdr:col>6</xdr:col>
      <xdr:colOff>503620</xdr:colOff>
      <xdr:row>40</xdr:row>
      <xdr:rowOff>87586</xdr:rowOff>
    </xdr:to>
    <xdr:sp macro="" textlink="">
      <xdr:nvSpPr>
        <xdr:cNvPr id="89" name="Rectangle: Rounded Corners 88">
          <a:extLst>
            <a:ext uri="{FF2B5EF4-FFF2-40B4-BE49-F238E27FC236}">
              <a16:creationId xmlns:a16="http://schemas.microsoft.com/office/drawing/2014/main" id="{00000000-0008-0000-0000-000059000000}"/>
            </a:ext>
          </a:extLst>
        </xdr:cNvPr>
        <xdr:cNvSpPr/>
      </xdr:nvSpPr>
      <xdr:spPr>
        <a:xfrm>
          <a:off x="410017" y="5227009"/>
          <a:ext cx="3772224" cy="2159428"/>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238389</xdr:colOff>
      <xdr:row>15</xdr:row>
      <xdr:rowOff>99819</xdr:rowOff>
    </xdr:from>
    <xdr:to>
      <xdr:col>20</xdr:col>
      <xdr:colOff>63310</xdr:colOff>
      <xdr:row>27</xdr:row>
      <xdr:rowOff>119062</xdr:rowOff>
    </xdr:to>
    <xdr:sp macro="" textlink="">
      <xdr:nvSpPr>
        <xdr:cNvPr id="82" name="Rectangle: Rounded Corners 81">
          <a:extLst>
            <a:ext uri="{FF2B5EF4-FFF2-40B4-BE49-F238E27FC236}">
              <a16:creationId xmlns:a16="http://schemas.microsoft.com/office/drawing/2014/main" id="{00000000-0008-0000-0000-000052000000}"/>
            </a:ext>
          </a:extLst>
        </xdr:cNvPr>
        <xdr:cNvSpPr/>
      </xdr:nvSpPr>
      <xdr:spPr>
        <a:xfrm>
          <a:off x="8106436" y="2927553"/>
          <a:ext cx="4061562" cy="2281431"/>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105834</xdr:colOff>
      <xdr:row>15</xdr:row>
      <xdr:rowOff>78767</xdr:rowOff>
    </xdr:from>
    <xdr:to>
      <xdr:col>13</xdr:col>
      <xdr:colOff>120952</xdr:colOff>
      <xdr:row>27</xdr:row>
      <xdr:rowOff>131141</xdr:rowOff>
    </xdr:to>
    <xdr:sp macro="" textlink="">
      <xdr:nvSpPr>
        <xdr:cNvPr id="80" name="Rectangle: Rounded Corners 79">
          <a:extLst>
            <a:ext uri="{FF2B5EF4-FFF2-40B4-BE49-F238E27FC236}">
              <a16:creationId xmlns:a16="http://schemas.microsoft.com/office/drawing/2014/main" id="{00000000-0008-0000-0000-000050000000}"/>
            </a:ext>
          </a:extLst>
        </xdr:cNvPr>
        <xdr:cNvSpPr/>
      </xdr:nvSpPr>
      <xdr:spPr>
        <a:xfrm>
          <a:off x="6179747" y="2874147"/>
          <a:ext cx="1837292" cy="2288679"/>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433738</xdr:colOff>
      <xdr:row>15</xdr:row>
      <xdr:rowOff>68205</xdr:rowOff>
    </xdr:from>
    <xdr:to>
      <xdr:col>9</xdr:col>
      <xdr:colOff>602713</xdr:colOff>
      <xdr:row>27</xdr:row>
      <xdr:rowOff>119063</xdr:rowOff>
    </xdr:to>
    <xdr:sp macro="" textlink="">
      <xdr:nvSpPr>
        <xdr:cNvPr id="58" name="Rectangle: Rounded Corners 57">
          <a:extLst>
            <a:ext uri="{FF2B5EF4-FFF2-40B4-BE49-F238E27FC236}">
              <a16:creationId xmlns:a16="http://schemas.microsoft.com/office/drawing/2014/main" id="{00000000-0008-0000-0000-00003A000000}"/>
            </a:ext>
          </a:extLst>
        </xdr:cNvPr>
        <xdr:cNvSpPr/>
      </xdr:nvSpPr>
      <xdr:spPr>
        <a:xfrm>
          <a:off x="433738" y="2895939"/>
          <a:ext cx="5616084" cy="2313046"/>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236125</xdr:colOff>
      <xdr:row>3</xdr:row>
      <xdr:rowOff>31750</xdr:rowOff>
    </xdr:from>
    <xdr:to>
      <xdr:col>20</xdr:col>
      <xdr:colOff>52193</xdr:colOff>
      <xdr:row>14</xdr:row>
      <xdr:rowOff>112100</xdr:rowOff>
    </xdr:to>
    <xdr:sp macro="" textlink="">
      <xdr:nvSpPr>
        <xdr:cNvPr id="33" name="Rectangle: Rounded Corners 32">
          <a:extLst>
            <a:ext uri="{FF2B5EF4-FFF2-40B4-BE49-F238E27FC236}">
              <a16:creationId xmlns:a16="http://schemas.microsoft.com/office/drawing/2014/main" id="{00000000-0008-0000-0000-000021000000}"/>
            </a:ext>
          </a:extLst>
        </xdr:cNvPr>
        <xdr:cNvSpPr/>
      </xdr:nvSpPr>
      <xdr:spPr>
        <a:xfrm>
          <a:off x="8760783" y="579764"/>
          <a:ext cx="3469492" cy="2089733"/>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444500</xdr:colOff>
      <xdr:row>3</xdr:row>
      <xdr:rowOff>31750</xdr:rowOff>
    </xdr:from>
    <xdr:to>
      <xdr:col>13</xdr:col>
      <xdr:colOff>443300</xdr:colOff>
      <xdr:row>14</xdr:row>
      <xdr:rowOff>112100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444500" y="584815"/>
          <a:ext cx="7920937" cy="2108253"/>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222250</xdr:colOff>
      <xdr:row>5</xdr:row>
      <xdr:rowOff>88900</xdr:rowOff>
    </xdr:from>
    <xdr:to>
      <xdr:col>2</xdr:col>
      <xdr:colOff>241450</xdr:colOff>
      <xdr:row>13</xdr:row>
      <xdr:rowOff>149300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222250" y="1011865"/>
          <a:ext cx="1244898" cy="1537144"/>
        </a:xfrm>
        <a:prstGeom prst="roundRect">
          <a:avLst>
            <a:gd name="adj" fmla="val 5511"/>
          </a:avLst>
        </a:prstGeom>
        <a:solidFill>
          <a:schemeClr val="tx1">
            <a:lumMod val="85000"/>
            <a:lumOff val="1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430530</xdr:colOff>
      <xdr:row>5</xdr:row>
      <xdr:rowOff>88900</xdr:rowOff>
    </xdr:from>
    <xdr:to>
      <xdr:col>4</xdr:col>
      <xdr:colOff>449730</xdr:colOff>
      <xdr:row>13</xdr:row>
      <xdr:rowOff>149300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649730" y="1009650"/>
          <a:ext cx="1238400" cy="1533600"/>
        </a:xfrm>
        <a:prstGeom prst="roundRect">
          <a:avLst>
            <a:gd name="adj" fmla="val 5511"/>
          </a:avLst>
        </a:prstGeom>
        <a:solidFill>
          <a:schemeClr val="bg1"/>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237490</xdr:colOff>
      <xdr:row>5</xdr:row>
      <xdr:rowOff>88900</xdr:rowOff>
    </xdr:from>
    <xdr:to>
      <xdr:col>9</xdr:col>
      <xdr:colOff>256690</xdr:colOff>
      <xdr:row>13</xdr:row>
      <xdr:rowOff>149300</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4504690" y="1009650"/>
          <a:ext cx="1238400" cy="1533600"/>
        </a:xfrm>
        <a:prstGeom prst="roundRect">
          <a:avLst>
            <a:gd name="adj" fmla="val 5511"/>
          </a:avLst>
        </a:prstGeom>
        <a:solidFill>
          <a:schemeClr val="bg1"/>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29210</xdr:colOff>
      <xdr:row>5</xdr:row>
      <xdr:rowOff>88900</xdr:rowOff>
    </xdr:from>
    <xdr:to>
      <xdr:col>7</xdr:col>
      <xdr:colOff>48410</xdr:colOff>
      <xdr:row>13</xdr:row>
      <xdr:rowOff>149300</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3077210" y="1009650"/>
          <a:ext cx="1238400" cy="1533600"/>
        </a:xfrm>
        <a:prstGeom prst="roundRect">
          <a:avLst>
            <a:gd name="adj" fmla="val 5511"/>
          </a:avLst>
        </a:prstGeom>
        <a:solidFill>
          <a:schemeClr val="bg1"/>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445770</xdr:colOff>
      <xdr:row>5</xdr:row>
      <xdr:rowOff>88900</xdr:rowOff>
    </xdr:from>
    <xdr:to>
      <xdr:col>11</xdr:col>
      <xdr:colOff>464970</xdr:colOff>
      <xdr:row>13</xdr:row>
      <xdr:rowOff>149300</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5932170" y="1009650"/>
          <a:ext cx="1238400" cy="1533600"/>
        </a:xfrm>
        <a:prstGeom prst="roundRect">
          <a:avLst>
            <a:gd name="adj" fmla="val 5511"/>
          </a:avLst>
        </a:prstGeom>
        <a:solidFill>
          <a:schemeClr val="bg1"/>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xdr:colOff>
      <xdr:row>5</xdr:row>
      <xdr:rowOff>88900</xdr:rowOff>
    </xdr:from>
    <xdr:to>
      <xdr:col>14</xdr:col>
      <xdr:colOff>63650</xdr:colOff>
      <xdr:row>13</xdr:row>
      <xdr:rowOff>149300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7359650" y="1009650"/>
          <a:ext cx="1238400" cy="1533600"/>
        </a:xfrm>
        <a:prstGeom prst="roundRect">
          <a:avLst>
            <a:gd name="adj" fmla="val 5511"/>
          </a:avLst>
        </a:prstGeom>
        <a:solidFill>
          <a:schemeClr val="tx1">
            <a:lumMod val="85000"/>
            <a:lumOff val="1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202005</xdr:colOff>
      <xdr:row>4</xdr:row>
      <xdr:rowOff>114300</xdr:rowOff>
    </xdr:from>
    <xdr:to>
      <xdr:col>4</xdr:col>
      <xdr:colOff>68655</xdr:colOff>
      <xdr:row>7</xdr:row>
      <xdr:rowOff>25400</xdr:rowOff>
    </xdr:to>
    <xdr:sp macro="" textlink="">
      <xdr:nvSpPr>
        <xdr:cNvPr id="9" name="Oval 8">
          <a:extLst>
            <a:ext uri="{FF2B5EF4-FFF2-40B4-BE49-F238E27FC236}">
              <a16:creationId xmlns:a16="http://schemas.microsoft.com/office/drawing/2014/main" id="{00000000-0008-0000-0000-000009000000}"/>
            </a:ext>
          </a:extLst>
        </xdr:cNvPr>
        <xdr:cNvSpPr/>
      </xdr:nvSpPr>
      <xdr:spPr>
        <a:xfrm>
          <a:off x="2030805" y="850900"/>
          <a:ext cx="476250" cy="4635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410285</xdr:colOff>
      <xdr:row>4</xdr:row>
      <xdr:rowOff>114300</xdr:rowOff>
    </xdr:from>
    <xdr:to>
      <xdr:col>6</xdr:col>
      <xdr:colOff>276935</xdr:colOff>
      <xdr:row>7</xdr:row>
      <xdr:rowOff>25400</xdr:rowOff>
    </xdr:to>
    <xdr:sp macro="" textlink="">
      <xdr:nvSpPr>
        <xdr:cNvPr id="10" name="Oval 9">
          <a:extLst>
            <a:ext uri="{FF2B5EF4-FFF2-40B4-BE49-F238E27FC236}">
              <a16:creationId xmlns:a16="http://schemas.microsoft.com/office/drawing/2014/main" id="{00000000-0008-0000-0000-00000A000000}"/>
            </a:ext>
          </a:extLst>
        </xdr:cNvPr>
        <xdr:cNvSpPr/>
      </xdr:nvSpPr>
      <xdr:spPr>
        <a:xfrm>
          <a:off x="3458285" y="850900"/>
          <a:ext cx="476250" cy="4635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8965</xdr:colOff>
      <xdr:row>4</xdr:row>
      <xdr:rowOff>114300</xdr:rowOff>
    </xdr:from>
    <xdr:to>
      <xdr:col>8</xdr:col>
      <xdr:colOff>485215</xdr:colOff>
      <xdr:row>7</xdr:row>
      <xdr:rowOff>25400</xdr:rowOff>
    </xdr:to>
    <xdr:sp macro="" textlink="">
      <xdr:nvSpPr>
        <xdr:cNvPr id="11" name="Oval 10">
          <a:extLst>
            <a:ext uri="{FF2B5EF4-FFF2-40B4-BE49-F238E27FC236}">
              <a16:creationId xmlns:a16="http://schemas.microsoft.com/office/drawing/2014/main" id="{00000000-0008-0000-0000-00000B000000}"/>
            </a:ext>
          </a:extLst>
        </xdr:cNvPr>
        <xdr:cNvSpPr/>
      </xdr:nvSpPr>
      <xdr:spPr>
        <a:xfrm>
          <a:off x="4885765" y="850900"/>
          <a:ext cx="476250" cy="4635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217245</xdr:colOff>
      <xdr:row>4</xdr:row>
      <xdr:rowOff>114300</xdr:rowOff>
    </xdr:from>
    <xdr:to>
      <xdr:col>11</xdr:col>
      <xdr:colOff>83895</xdr:colOff>
      <xdr:row>7</xdr:row>
      <xdr:rowOff>25400</xdr:rowOff>
    </xdr:to>
    <xdr:sp macro="" textlink="">
      <xdr:nvSpPr>
        <xdr:cNvPr id="12" name="Oval 11">
          <a:extLst>
            <a:ext uri="{FF2B5EF4-FFF2-40B4-BE49-F238E27FC236}">
              <a16:creationId xmlns:a16="http://schemas.microsoft.com/office/drawing/2014/main" id="{00000000-0008-0000-0000-00000C000000}"/>
            </a:ext>
          </a:extLst>
        </xdr:cNvPr>
        <xdr:cNvSpPr/>
      </xdr:nvSpPr>
      <xdr:spPr>
        <a:xfrm>
          <a:off x="6313245" y="850900"/>
          <a:ext cx="476250" cy="4635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373455</xdr:colOff>
      <xdr:row>11</xdr:row>
      <xdr:rowOff>25400</xdr:rowOff>
    </xdr:from>
    <xdr:to>
      <xdr:col>2</xdr:col>
      <xdr:colOff>419101</xdr:colOff>
      <xdr:row>14</xdr:row>
      <xdr:rowOff>101600</xdr:rowOff>
    </xdr:to>
    <xdr:sp macro="" textlink="">
      <xdr:nvSpPr>
        <xdr:cNvPr id="14" name="Oval 13">
          <a:extLst>
            <a:ext uri="{FF2B5EF4-FFF2-40B4-BE49-F238E27FC236}">
              <a16:creationId xmlns:a16="http://schemas.microsoft.com/office/drawing/2014/main" id="{00000000-0008-0000-0000-00000E000000}"/>
            </a:ext>
          </a:extLst>
        </xdr:cNvPr>
        <xdr:cNvSpPr/>
      </xdr:nvSpPr>
      <xdr:spPr>
        <a:xfrm>
          <a:off x="983055" y="2051050"/>
          <a:ext cx="655246" cy="6286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538555</xdr:colOff>
      <xdr:row>10</xdr:row>
      <xdr:rowOff>146050</xdr:rowOff>
    </xdr:from>
    <xdr:to>
      <xdr:col>12</xdr:col>
      <xdr:colOff>584201</xdr:colOff>
      <xdr:row>14</xdr:row>
      <xdr:rowOff>38100</xdr:rowOff>
    </xdr:to>
    <xdr:sp macro="" textlink="">
      <xdr:nvSpPr>
        <xdr:cNvPr id="17" name="Oval 16">
          <a:extLst>
            <a:ext uri="{FF2B5EF4-FFF2-40B4-BE49-F238E27FC236}">
              <a16:creationId xmlns:a16="http://schemas.microsoft.com/office/drawing/2014/main" id="{00000000-0008-0000-0000-000011000000}"/>
            </a:ext>
          </a:extLst>
        </xdr:cNvPr>
        <xdr:cNvSpPr/>
      </xdr:nvSpPr>
      <xdr:spPr>
        <a:xfrm>
          <a:off x="7244155" y="1987550"/>
          <a:ext cx="655246" cy="6286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467501</xdr:colOff>
      <xdr:row>4</xdr:row>
      <xdr:rowOff>171982</xdr:rowOff>
    </xdr:from>
    <xdr:to>
      <xdr:col>6</xdr:col>
      <xdr:colOff>172469</xdr:colOff>
      <xdr:row>6</xdr:row>
      <xdr:rowOff>118827</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524908" y="893217"/>
          <a:ext cx="316450" cy="307462"/>
        </a:xfrm>
        <a:prstGeom prst="rect">
          <a:avLst/>
        </a:prstGeom>
      </xdr:spPr>
    </xdr:pic>
    <xdr:clientData/>
  </xdr:twoCellAnchor>
  <xdr:twoCellAnchor editAs="oneCell">
    <xdr:from>
      <xdr:col>8</xdr:col>
      <xdr:colOff>65863</xdr:colOff>
      <xdr:row>4</xdr:row>
      <xdr:rowOff>170541</xdr:rowOff>
    </xdr:from>
    <xdr:to>
      <xdr:col>8</xdr:col>
      <xdr:colOff>439012</xdr:colOff>
      <xdr:row>6</xdr:row>
      <xdr:rowOff>173627</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4957715" y="891776"/>
          <a:ext cx="373149" cy="363703"/>
        </a:xfrm>
        <a:prstGeom prst="rect">
          <a:avLst/>
        </a:prstGeom>
      </xdr:spPr>
    </xdr:pic>
    <xdr:clientData/>
  </xdr:twoCellAnchor>
  <xdr:twoCellAnchor editAs="oneCell">
    <xdr:from>
      <xdr:col>12</xdr:col>
      <xdr:colOff>35431</xdr:colOff>
      <xdr:row>11</xdr:row>
      <xdr:rowOff>77384</xdr:rowOff>
    </xdr:from>
    <xdr:to>
      <xdr:col>12</xdr:col>
      <xdr:colOff>433715</xdr:colOff>
      <xdr:row>13</xdr:row>
      <xdr:rowOff>106451</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62354" y="2111477"/>
          <a:ext cx="398284" cy="398903"/>
        </a:xfrm>
        <a:prstGeom prst="rect">
          <a:avLst/>
        </a:prstGeom>
      </xdr:spPr>
    </xdr:pic>
    <xdr:clientData/>
  </xdr:twoCellAnchor>
  <xdr:twoCellAnchor editAs="oneCell">
    <xdr:from>
      <xdr:col>10</xdr:col>
      <xdr:colOff>261107</xdr:colOff>
      <xdr:row>4</xdr:row>
      <xdr:rowOff>159307</xdr:rowOff>
    </xdr:from>
    <xdr:to>
      <xdr:col>11</xdr:col>
      <xdr:colOff>59918</xdr:colOff>
      <xdr:row>7</xdr:row>
      <xdr:rowOff>8219</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359123" y="905180"/>
          <a:ext cx="408612" cy="408317"/>
        </a:xfrm>
        <a:prstGeom prst="rect">
          <a:avLst/>
        </a:prstGeom>
      </xdr:spPr>
    </xdr:pic>
    <xdr:clientData/>
  </xdr:twoCellAnchor>
  <xdr:twoCellAnchor editAs="oneCell">
    <xdr:from>
      <xdr:col>1</xdr:col>
      <xdr:colOff>504426</xdr:colOff>
      <xdr:row>11</xdr:row>
      <xdr:rowOff>140839</xdr:rowOff>
    </xdr:from>
    <xdr:to>
      <xdr:col>2</xdr:col>
      <xdr:colOff>290062</xdr:colOff>
      <xdr:row>13</xdr:row>
      <xdr:rowOff>168930</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5907" y="2124234"/>
          <a:ext cx="397118" cy="388708"/>
        </a:xfrm>
        <a:prstGeom prst="rect">
          <a:avLst/>
        </a:prstGeom>
      </xdr:spPr>
    </xdr:pic>
    <xdr:clientData/>
  </xdr:twoCellAnchor>
  <xdr:twoCellAnchor editAs="oneCell">
    <xdr:from>
      <xdr:col>3</xdr:col>
      <xdr:colOff>265815</xdr:colOff>
      <xdr:row>5</xdr:row>
      <xdr:rowOff>18993</xdr:rowOff>
    </xdr:from>
    <xdr:to>
      <xdr:col>3</xdr:col>
      <xdr:colOff>561162</xdr:colOff>
      <xdr:row>6</xdr:row>
      <xdr:rowOff>129747</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2104362" y="941958"/>
          <a:ext cx="295347" cy="295347"/>
        </a:xfrm>
        <a:prstGeom prst="rect">
          <a:avLst/>
        </a:prstGeom>
      </xdr:spPr>
    </xdr:pic>
    <xdr:clientData/>
  </xdr:twoCellAnchor>
  <xdr:twoCellAnchor>
    <xdr:from>
      <xdr:col>0</xdr:col>
      <xdr:colOff>295348</xdr:colOff>
      <xdr:row>5</xdr:row>
      <xdr:rowOff>132907</xdr:rowOff>
    </xdr:from>
    <xdr:to>
      <xdr:col>2</xdr:col>
      <xdr:colOff>162441</xdr:colOff>
      <xdr:row>8</xdr:row>
      <xdr:rowOff>29535</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295348" y="1055872"/>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xdr:txBody>
    </xdr:sp>
    <xdr:clientData/>
  </xdr:twoCellAnchor>
  <xdr:twoCellAnchor>
    <xdr:from>
      <xdr:col>2</xdr:col>
      <xdr:colOff>514201</xdr:colOff>
      <xdr:row>6</xdr:row>
      <xdr:rowOff>167168</xdr:rowOff>
    </xdr:from>
    <xdr:to>
      <xdr:col>4</xdr:col>
      <xdr:colOff>381295</xdr:colOff>
      <xdr:row>9</xdr:row>
      <xdr:rowOff>63796</xdr:rowOff>
    </xdr:to>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739899" y="1274726"/>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Total COGS</a:t>
          </a:r>
        </a:p>
      </xdr:txBody>
    </xdr:sp>
    <xdr:clientData/>
  </xdr:twoCellAnchor>
  <xdr:twoCellAnchor>
    <xdr:from>
      <xdr:col>5</xdr:col>
      <xdr:colOff>120207</xdr:colOff>
      <xdr:row>7</xdr:row>
      <xdr:rowOff>2069</xdr:rowOff>
    </xdr:from>
    <xdr:to>
      <xdr:col>6</xdr:col>
      <xdr:colOff>600149</xdr:colOff>
      <xdr:row>9</xdr:row>
      <xdr:rowOff>83290</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3184451" y="1294220"/>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Total Revenue</a:t>
          </a:r>
        </a:p>
      </xdr:txBody>
    </xdr:sp>
    <xdr:clientData/>
  </xdr:twoCellAnchor>
  <xdr:twoCellAnchor>
    <xdr:from>
      <xdr:col>7</xdr:col>
      <xdr:colOff>309524</xdr:colOff>
      <xdr:row>6</xdr:row>
      <xdr:rowOff>184004</xdr:rowOff>
    </xdr:from>
    <xdr:to>
      <xdr:col>9</xdr:col>
      <xdr:colOff>176617</xdr:colOff>
      <xdr:row>9</xdr:row>
      <xdr:rowOff>80632</xdr:rowOff>
    </xdr:to>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4599466" y="1291562"/>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Total Profit</a:t>
          </a:r>
        </a:p>
      </xdr:txBody>
    </xdr:sp>
    <xdr:clientData/>
  </xdr:twoCellAnchor>
  <xdr:twoCellAnchor>
    <xdr:from>
      <xdr:col>9</xdr:col>
      <xdr:colOff>452836</xdr:colOff>
      <xdr:row>6</xdr:row>
      <xdr:rowOff>181347</xdr:rowOff>
    </xdr:from>
    <xdr:to>
      <xdr:col>11</xdr:col>
      <xdr:colOff>530329</xdr:colOff>
      <xdr:row>9</xdr:row>
      <xdr:rowOff>77975</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5916627" y="1269918"/>
          <a:ext cx="1291669" cy="44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a:t>
          </a:r>
          <a:r>
            <a:rPr lang="en-US" sz="1100" b="1" baseline="0">
              <a:solidFill>
                <a:schemeClr val="tx1"/>
              </a:solidFill>
            </a:rPr>
            <a:t> Profit Margin</a:t>
          </a:r>
          <a:endParaRPr lang="en-US" sz="1100" b="1">
            <a:solidFill>
              <a:schemeClr val="tx1"/>
            </a:solidFill>
          </a:endParaRPr>
        </a:p>
      </xdr:txBody>
    </xdr:sp>
    <xdr:clientData/>
  </xdr:twoCellAnchor>
  <xdr:twoCellAnchor>
    <xdr:from>
      <xdr:col>12</xdr:col>
      <xdr:colOff>122865</xdr:colOff>
      <xdr:row>5</xdr:row>
      <xdr:rowOff>122865</xdr:rowOff>
    </xdr:from>
    <xdr:to>
      <xdr:col>13</xdr:col>
      <xdr:colOff>602807</xdr:colOff>
      <xdr:row>8</xdr:row>
      <xdr:rowOff>19493</xdr:rowOff>
    </xdr:to>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7477051" y="1045830"/>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 Transactions</a:t>
          </a:r>
        </a:p>
      </xdr:txBody>
    </xdr:sp>
    <xdr:clientData/>
  </xdr:twoCellAnchor>
  <xdr:twoCellAnchor>
    <xdr:from>
      <xdr:col>2</xdr:col>
      <xdr:colOff>344476</xdr:colOff>
      <xdr:row>8</xdr:row>
      <xdr:rowOff>136090</xdr:rowOff>
    </xdr:from>
    <xdr:to>
      <xdr:col>4</xdr:col>
      <xdr:colOff>600109</xdr:colOff>
      <xdr:row>11</xdr:row>
      <xdr:rowOff>35883</xdr:rowOff>
    </xdr:to>
    <xdr:sp macro="" textlink="Analysis!I12">
      <xdr:nvSpPr>
        <xdr:cNvPr id="51" name="TextBox 50">
          <a:extLst>
            <a:ext uri="{FF2B5EF4-FFF2-40B4-BE49-F238E27FC236}">
              <a16:creationId xmlns:a16="http://schemas.microsoft.com/office/drawing/2014/main" id="{00000000-0008-0000-0000-000033000000}"/>
            </a:ext>
          </a:extLst>
        </xdr:cNvPr>
        <xdr:cNvSpPr txBox="1"/>
      </xdr:nvSpPr>
      <xdr:spPr>
        <a:xfrm>
          <a:off x="1558652" y="1587519"/>
          <a:ext cx="1469809" cy="44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9D38E-11A7-41B5-91D2-22FEF301063C}"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$57.05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550592</xdr:colOff>
      <xdr:row>8</xdr:row>
      <xdr:rowOff>136090</xdr:rowOff>
    </xdr:from>
    <xdr:to>
      <xdr:col>7</xdr:col>
      <xdr:colOff>188407</xdr:colOff>
      <xdr:row>11</xdr:row>
      <xdr:rowOff>35883</xdr:rowOff>
    </xdr:to>
    <xdr:sp macro="" textlink="Analysis!H12">
      <xdr:nvSpPr>
        <xdr:cNvPr id="52" name="TextBox 51">
          <a:extLst>
            <a:ext uri="{FF2B5EF4-FFF2-40B4-BE49-F238E27FC236}">
              <a16:creationId xmlns:a16="http://schemas.microsoft.com/office/drawing/2014/main" id="{00000000-0008-0000-0000-000034000000}"/>
            </a:ext>
          </a:extLst>
        </xdr:cNvPr>
        <xdr:cNvSpPr txBox="1"/>
      </xdr:nvSpPr>
      <xdr:spPr>
        <a:xfrm>
          <a:off x="2978944" y="1587519"/>
          <a:ext cx="1459078" cy="44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46DB14-E7BF-452B-8D8E-F7BF5CC430C9}"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$97.59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7</xdr:col>
      <xdr:colOff>111887</xdr:colOff>
      <xdr:row>8</xdr:row>
      <xdr:rowOff>136090</xdr:rowOff>
    </xdr:from>
    <xdr:to>
      <xdr:col>9</xdr:col>
      <xdr:colOff>320989</xdr:colOff>
      <xdr:row>11</xdr:row>
      <xdr:rowOff>35883</xdr:rowOff>
    </xdr:to>
    <xdr:sp macro="" textlink="Analysis!K12">
      <xdr:nvSpPr>
        <xdr:cNvPr id="53" name="TextBox 52">
          <a:extLst>
            <a:ext uri="{FF2B5EF4-FFF2-40B4-BE49-F238E27FC236}">
              <a16:creationId xmlns:a16="http://schemas.microsoft.com/office/drawing/2014/main" id="{00000000-0008-0000-0000-000035000000}"/>
            </a:ext>
          </a:extLst>
        </xdr:cNvPr>
        <xdr:cNvSpPr txBox="1"/>
      </xdr:nvSpPr>
      <xdr:spPr>
        <a:xfrm>
          <a:off x="4361502" y="1587519"/>
          <a:ext cx="1423278" cy="44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9B6D2-6E49-4F52-944B-12B63480C649}"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$40.54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9</xdr:col>
      <xdr:colOff>478496</xdr:colOff>
      <xdr:row>8</xdr:row>
      <xdr:rowOff>136090</xdr:rowOff>
    </xdr:from>
    <xdr:to>
      <xdr:col>11</xdr:col>
      <xdr:colOff>495439</xdr:colOff>
      <xdr:row>11</xdr:row>
      <xdr:rowOff>35883</xdr:rowOff>
    </xdr:to>
    <xdr:sp macro="" textlink="Analysis!J12">
      <xdr:nvSpPr>
        <xdr:cNvPr id="54" name="TextBox 53">
          <a:extLst>
            <a:ext uri="{FF2B5EF4-FFF2-40B4-BE49-F238E27FC236}">
              <a16:creationId xmlns:a16="http://schemas.microsoft.com/office/drawing/2014/main" id="{00000000-0008-0000-0000-000036000000}"/>
            </a:ext>
          </a:extLst>
        </xdr:cNvPr>
        <xdr:cNvSpPr txBox="1"/>
      </xdr:nvSpPr>
      <xdr:spPr>
        <a:xfrm>
          <a:off x="5942287" y="1587519"/>
          <a:ext cx="1231119" cy="44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FC16C1-70D0-464B-B097-7CDE4D10AAAD}"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41.5%</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292690</xdr:colOff>
      <xdr:row>8</xdr:row>
      <xdr:rowOff>26877</xdr:rowOff>
    </xdr:from>
    <xdr:to>
      <xdr:col>2</xdr:col>
      <xdr:colOff>159783</xdr:colOff>
      <xdr:row>10</xdr:row>
      <xdr:rowOff>108098</xdr:rowOff>
    </xdr:to>
    <xdr:sp macro="" textlink="Analysis!G12">
      <xdr:nvSpPr>
        <xdr:cNvPr id="55" name="TextBox 54">
          <a:extLst>
            <a:ext uri="{FF2B5EF4-FFF2-40B4-BE49-F238E27FC236}">
              <a16:creationId xmlns:a16="http://schemas.microsoft.com/office/drawing/2014/main" id="{00000000-0008-0000-0000-000037000000}"/>
            </a:ext>
          </a:extLst>
        </xdr:cNvPr>
        <xdr:cNvSpPr txBox="1"/>
      </xdr:nvSpPr>
      <xdr:spPr>
        <a:xfrm>
          <a:off x="292690" y="1503621"/>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01210-3D43-4426-ABDF-4448B10333C8}" type="TxLink">
            <a:rPr lang="en-US" sz="1800" b="1" i="0" u="none" strike="noStrike">
              <a:solidFill>
                <a:schemeClr val="bg1"/>
              </a:solidFill>
              <a:latin typeface="Arial" panose="020B0604020202020204" pitchFamily="34" charset="0"/>
              <a:ea typeface="Calibri"/>
              <a:cs typeface="Arial" panose="020B0604020202020204" pitchFamily="34" charset="0"/>
            </a:rPr>
            <a:pPr algn="ctr"/>
            <a:t>223.35 K </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134974</xdr:colOff>
      <xdr:row>8</xdr:row>
      <xdr:rowOff>24219</xdr:rowOff>
    </xdr:from>
    <xdr:to>
      <xdr:col>14</xdr:col>
      <xdr:colOff>2067</xdr:colOff>
      <xdr:row>10</xdr:row>
      <xdr:rowOff>105440</xdr:rowOff>
    </xdr:to>
    <xdr:sp macro="" textlink="Analysis!F12">
      <xdr:nvSpPr>
        <xdr:cNvPr id="56" name="TextBox 55">
          <a:extLst>
            <a:ext uri="{FF2B5EF4-FFF2-40B4-BE49-F238E27FC236}">
              <a16:creationId xmlns:a16="http://schemas.microsoft.com/office/drawing/2014/main" id="{00000000-0008-0000-0000-000038000000}"/>
            </a:ext>
          </a:extLst>
        </xdr:cNvPr>
        <xdr:cNvSpPr txBox="1"/>
      </xdr:nvSpPr>
      <xdr:spPr>
        <a:xfrm>
          <a:off x="7489160" y="1500963"/>
          <a:ext cx="1092791" cy="4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767BDE-59EB-43F3-BA54-8D8F04120B54}" type="TxLink">
            <a:rPr lang="en-US" sz="1800" b="1" i="0" u="none" strike="noStrike">
              <a:solidFill>
                <a:schemeClr val="bg1"/>
              </a:solidFill>
              <a:latin typeface="Arial" panose="020B0604020202020204" pitchFamily="34" charset="0"/>
              <a:ea typeface="Calibri"/>
              <a:cs typeface="Arial" panose="020B0604020202020204" pitchFamily="34" charset="0"/>
            </a:rPr>
            <a:pPr algn="ctr"/>
            <a:t>21.34 K </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0</xdr:colOff>
          <xdr:row>3</xdr:row>
          <xdr:rowOff>114300</xdr:rowOff>
        </xdr:from>
        <xdr:to>
          <xdr:col>16</xdr:col>
          <xdr:colOff>349250</xdr:colOff>
          <xdr:row>4</xdr:row>
          <xdr:rowOff>146050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342900</xdr:colOff>
          <xdr:row>3</xdr:row>
          <xdr:rowOff>114300</xdr:rowOff>
        </xdr:from>
        <xdr:to>
          <xdr:col>17</xdr:col>
          <xdr:colOff>520700</xdr:colOff>
          <xdr:row>4</xdr:row>
          <xdr:rowOff>152400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584200</xdr:colOff>
          <xdr:row>3</xdr:row>
          <xdr:rowOff>114300</xdr:rowOff>
        </xdr:from>
        <xdr:to>
          <xdr:col>19</xdr:col>
          <xdr:colOff>114300</xdr:colOff>
          <xdr:row>4</xdr:row>
          <xdr:rowOff>152400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14</xdr:col>
      <xdr:colOff>444587</xdr:colOff>
      <xdr:row>7</xdr:row>
      <xdr:rowOff>145143</xdr:rowOff>
    </xdr:from>
    <xdr:to>
      <xdr:col>19</xdr:col>
      <xdr:colOff>330547</xdr:colOff>
      <xdr:row>13</xdr:row>
      <xdr:rowOff>40318</xdr:rowOff>
    </xdr:to>
    <xdr:graphicFrame macro="">
      <xdr:nvGraphicFramePr>
        <xdr:cNvPr id="43" name="Chart 42">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368992</xdr:colOff>
      <xdr:row>12</xdr:row>
      <xdr:rowOff>18297</xdr:rowOff>
    </xdr:from>
    <xdr:to>
      <xdr:col>19</xdr:col>
      <xdr:colOff>476955</xdr:colOff>
      <xdr:row>14</xdr:row>
      <xdr:rowOff>87209</xdr:rowOff>
    </xdr:to>
    <mc:AlternateContent xmlns:mc="http://schemas.openxmlformats.org/markup-compatibility/2006" xmlns:a14="http://schemas.microsoft.com/office/drawing/2010/main">
      <mc:Choice Requires="a14">
        <xdr:graphicFrame macro="">
          <xdr:nvGraphicFramePr>
            <xdr:cNvPr id="59" name="Year 1">
              <a:extLst>
                <a:ext uri="{FF2B5EF4-FFF2-40B4-BE49-F238E27FC236}">
                  <a16:creationId xmlns:a16="http://schemas.microsoft.com/office/drawing/2014/main" id="{00000000-0008-0000-0000-00003B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52440" y="2251745"/>
              <a:ext cx="3173481" cy="441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402400</xdr:colOff>
      <xdr:row>4</xdr:row>
      <xdr:rowOff>84621</xdr:rowOff>
    </xdr:from>
    <xdr:to>
      <xdr:col>16</xdr:col>
      <xdr:colOff>269493</xdr:colOff>
      <xdr:row>6</xdr:row>
      <xdr:rowOff>162878</xdr:rowOff>
    </xdr:to>
    <xdr:sp macro="" textlink="Analysis!F51">
      <xdr:nvSpPr>
        <xdr:cNvPr id="60" name="TextBox 59">
          <a:extLst>
            <a:ext uri="{FF2B5EF4-FFF2-40B4-BE49-F238E27FC236}">
              <a16:creationId xmlns:a16="http://schemas.microsoft.com/office/drawing/2014/main" id="{00000000-0008-0000-0000-00003C000000}"/>
            </a:ext>
          </a:extLst>
        </xdr:cNvPr>
        <xdr:cNvSpPr txBox="1"/>
      </xdr:nvSpPr>
      <xdr:spPr>
        <a:xfrm>
          <a:off x="8966161" y="830309"/>
          <a:ext cx="1090488" cy="45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C7C568-D7FB-408D-840F-9976F4D5419B}" type="TxLink">
            <a:rPr lang="en-US" sz="2000" b="1" i="0" u="none" strike="noStrike">
              <a:solidFill>
                <a:srgbClr val="1DA532"/>
              </a:solidFill>
              <a:latin typeface="Calibri"/>
              <a:ea typeface="Calibri"/>
              <a:cs typeface="Calibri"/>
            </a:rPr>
            <a:pPr algn="ctr"/>
            <a:t>67.0%</a:t>
          </a:fld>
          <a:endParaRPr lang="en-US" sz="2000" b="1">
            <a:solidFill>
              <a:srgbClr val="1DA532"/>
            </a:solidFill>
            <a:latin typeface="Arial" panose="020B0604020202020204" pitchFamily="34" charset="0"/>
            <a:cs typeface="Arial" panose="020B0604020202020204" pitchFamily="34" charset="0"/>
          </a:endParaRPr>
        </a:p>
      </xdr:txBody>
    </xdr:sp>
    <xdr:clientData/>
  </xdr:twoCellAnchor>
  <xdr:twoCellAnchor>
    <xdr:from>
      <xdr:col>14</xdr:col>
      <xdr:colOff>192333</xdr:colOff>
      <xdr:row>5</xdr:row>
      <xdr:rowOff>121965</xdr:rowOff>
    </xdr:from>
    <xdr:to>
      <xdr:col>19</xdr:col>
      <xdr:colOff>359776</xdr:colOff>
      <xdr:row>8</xdr:row>
      <xdr:rowOff>16764</xdr:rowOff>
    </xdr:to>
    <xdr:sp macro="" textlink="Analysis!H50">
      <xdr:nvSpPr>
        <xdr:cNvPr id="61" name="TextBox 60">
          <a:extLst>
            <a:ext uri="{FF2B5EF4-FFF2-40B4-BE49-F238E27FC236}">
              <a16:creationId xmlns:a16="http://schemas.microsoft.com/office/drawing/2014/main" id="{00000000-0008-0000-0000-00003D000000}"/>
            </a:ext>
          </a:extLst>
        </xdr:cNvPr>
        <xdr:cNvSpPr txBox="1"/>
      </xdr:nvSpPr>
      <xdr:spPr>
        <a:xfrm>
          <a:off x="8756094" y="1054075"/>
          <a:ext cx="3225930" cy="45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FD3847-C4F1-4045-8BE0-330102553BA0}" type="TxLink">
            <a:rPr lang="en-US" sz="1100" b="0" i="0" u="none" strike="noStrike">
              <a:solidFill>
                <a:srgbClr val="000000"/>
              </a:solidFill>
              <a:latin typeface="Calibri"/>
              <a:ea typeface="Calibri"/>
              <a:cs typeface="Calibri"/>
            </a:rPr>
            <a:pPr algn="ctr"/>
            <a:t> of  Profit came from the highlighted years</a:t>
          </a:fld>
          <a:endParaRPr lang="en-US" sz="2000" b="1">
            <a:solidFill>
              <a:srgbClr val="1DA532"/>
            </a:solidFill>
            <a:latin typeface="Arial" panose="020B0604020202020204" pitchFamily="34" charset="0"/>
            <a:cs typeface="Arial" panose="020B0604020202020204" pitchFamily="34" charset="0"/>
          </a:endParaRPr>
        </a:p>
      </xdr:txBody>
    </xdr:sp>
    <xdr:clientData/>
  </xdr:twoCellAnchor>
  <xdr:twoCellAnchor>
    <xdr:from>
      <xdr:col>14</xdr:col>
      <xdr:colOff>280580</xdr:colOff>
      <xdr:row>7</xdr:row>
      <xdr:rowOff>66631</xdr:rowOff>
    </xdr:from>
    <xdr:to>
      <xdr:col>16</xdr:col>
      <xdr:colOff>378061</xdr:colOff>
      <xdr:row>8</xdr:row>
      <xdr:rowOff>84626</xdr:rowOff>
    </xdr:to>
    <xdr:sp macro="" textlink="Analysis!H40">
      <xdr:nvSpPr>
        <xdr:cNvPr id="62" name="TextBox 61">
          <a:extLst>
            <a:ext uri="{FF2B5EF4-FFF2-40B4-BE49-F238E27FC236}">
              <a16:creationId xmlns:a16="http://schemas.microsoft.com/office/drawing/2014/main" id="{00000000-0008-0000-0000-00003E000000}"/>
            </a:ext>
          </a:extLst>
        </xdr:cNvPr>
        <xdr:cNvSpPr txBox="1"/>
      </xdr:nvSpPr>
      <xdr:spPr>
        <a:xfrm>
          <a:off x="8838244" y="1354435"/>
          <a:ext cx="1320004" cy="20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719264-2809-414B-9D9C-9DD3FF71A516}" type="TxLink">
            <a:rPr lang="en-US" sz="800" b="1" i="0" u="none" strike="noStrike">
              <a:solidFill>
                <a:srgbClr val="000000"/>
              </a:solidFill>
              <a:latin typeface="Calibri"/>
              <a:ea typeface="Calibri"/>
              <a:cs typeface="Calibri"/>
            </a:rPr>
            <a:pPr algn="ctr"/>
            <a:t>Average  Profit</a:t>
          </a:fld>
          <a:endParaRPr lang="en-US" sz="800" b="1">
            <a:solidFill>
              <a:srgbClr val="1DA532"/>
            </a:solidFill>
            <a:latin typeface="Arial" panose="020B0604020202020204" pitchFamily="34" charset="0"/>
            <a:cs typeface="Arial" panose="020B0604020202020204" pitchFamily="34" charset="0"/>
          </a:endParaRPr>
        </a:p>
      </xdr:txBody>
    </xdr:sp>
    <xdr:clientData/>
  </xdr:twoCellAnchor>
  <xdr:twoCellAnchor>
    <xdr:from>
      <xdr:col>14</xdr:col>
      <xdr:colOff>557302</xdr:colOff>
      <xdr:row>8</xdr:row>
      <xdr:rowOff>91266</xdr:rowOff>
    </xdr:from>
    <xdr:to>
      <xdr:col>16</xdr:col>
      <xdr:colOff>107917</xdr:colOff>
      <xdr:row>8</xdr:row>
      <xdr:rowOff>91266</xdr:rowOff>
    </xdr:to>
    <xdr:cxnSp macro="">
      <xdr:nvCxnSpPr>
        <xdr:cNvPr id="19" name="Straight Connector 18">
          <a:extLst>
            <a:ext uri="{FF2B5EF4-FFF2-40B4-BE49-F238E27FC236}">
              <a16:creationId xmlns:a16="http://schemas.microsoft.com/office/drawing/2014/main" id="{00000000-0008-0000-0000-000013000000}"/>
            </a:ext>
          </a:extLst>
        </xdr:cNvPr>
        <xdr:cNvCxnSpPr/>
      </xdr:nvCxnSpPr>
      <xdr:spPr>
        <a:xfrm>
          <a:off x="9071668" y="1558027"/>
          <a:ext cx="766953"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319514</xdr:colOff>
      <xdr:row>7</xdr:row>
      <xdr:rowOff>66631</xdr:rowOff>
    </xdr:from>
    <xdr:to>
      <xdr:col>17</xdr:col>
      <xdr:colOff>415913</xdr:colOff>
      <xdr:row>8</xdr:row>
      <xdr:rowOff>84626</xdr:rowOff>
    </xdr:to>
    <xdr:sp macro="" textlink="Analysis!H41">
      <xdr:nvSpPr>
        <xdr:cNvPr id="64" name="TextBox 63">
          <a:extLst>
            <a:ext uri="{FF2B5EF4-FFF2-40B4-BE49-F238E27FC236}">
              <a16:creationId xmlns:a16="http://schemas.microsoft.com/office/drawing/2014/main" id="{00000000-0008-0000-0000-000040000000}"/>
            </a:ext>
          </a:extLst>
        </xdr:cNvPr>
        <xdr:cNvSpPr txBox="1"/>
      </xdr:nvSpPr>
      <xdr:spPr>
        <a:xfrm>
          <a:off x="9488439" y="1354435"/>
          <a:ext cx="1318923" cy="20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39D5EC-3E57-4352-98D9-895CA617B69C}" type="TxLink">
            <a:rPr lang="en-US" sz="800" b="1" i="0" u="none" strike="noStrike">
              <a:solidFill>
                <a:srgbClr val="000000"/>
              </a:solidFill>
              <a:latin typeface="Calibri"/>
              <a:ea typeface="Calibri"/>
              <a:cs typeface="Calibri"/>
            </a:rPr>
            <a:pPr algn="ctr"/>
            <a:t>10,134,283</a:t>
          </a:fld>
          <a:endParaRPr lang="en-US" sz="800" b="1">
            <a:solidFill>
              <a:srgbClr val="1DA532"/>
            </a:solidFill>
            <a:latin typeface="Arial" panose="020B0604020202020204" pitchFamily="34" charset="0"/>
            <a:cs typeface="Arial" panose="020B0604020202020204" pitchFamily="34" charset="0"/>
          </a:endParaRPr>
        </a:p>
      </xdr:txBody>
    </xdr:sp>
    <xdr:clientData/>
  </xdr:twoCellAnchor>
  <xdr:twoCellAnchor>
    <xdr:from>
      <xdr:col>7</xdr:col>
      <xdr:colOff>478925</xdr:colOff>
      <xdr:row>11</xdr:row>
      <xdr:rowOff>91050</xdr:rowOff>
    </xdr:from>
    <xdr:to>
      <xdr:col>9</xdr:col>
      <xdr:colOff>8140</xdr:colOff>
      <xdr:row>13</xdr:row>
      <xdr:rowOff>20494</xdr:rowOff>
    </xdr:to>
    <xdr:sp macro="" textlink="Analysis!AJ20">
      <xdr:nvSpPr>
        <xdr:cNvPr id="63" name="Rectangle: Rounded Corners 62">
          <a:extLst>
            <a:ext uri="{FF2B5EF4-FFF2-40B4-BE49-F238E27FC236}">
              <a16:creationId xmlns:a16="http://schemas.microsoft.com/office/drawing/2014/main" id="{00000000-0008-0000-0000-00003F000000}"/>
            </a:ext>
          </a:extLst>
        </xdr:cNvPr>
        <xdr:cNvSpPr/>
      </xdr:nvSpPr>
      <xdr:spPr>
        <a:xfrm>
          <a:off x="4728540" y="2086764"/>
          <a:ext cx="743391" cy="292301"/>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1BC4AB9-9244-4373-8A21-483B2E86FC90}" type="TxLink">
            <a:rPr lang="en-US" sz="1100" b="1" i="0" u="none" strike="noStrike">
              <a:solidFill>
                <a:srgbClr val="1DA532"/>
              </a:solidFill>
              <a:latin typeface="Calibri"/>
              <a:ea typeface="Calibri"/>
              <a:cs typeface="Calibri"/>
            </a:rPr>
            <a:pPr algn="ctr"/>
            <a:t>0.0%</a:t>
          </a:fld>
          <a:endParaRPr lang="en-US" sz="1100" b="1">
            <a:solidFill>
              <a:srgbClr val="1DA532"/>
            </a:solidFill>
          </a:endParaRPr>
        </a:p>
      </xdr:txBody>
    </xdr:sp>
    <xdr:clientData/>
  </xdr:twoCellAnchor>
  <xdr:twoCellAnchor>
    <xdr:from>
      <xdr:col>5</xdr:col>
      <xdr:colOff>231204</xdr:colOff>
      <xdr:row>11</xdr:row>
      <xdr:rowOff>91050</xdr:rowOff>
    </xdr:from>
    <xdr:to>
      <xdr:col>6</xdr:col>
      <xdr:colOff>367508</xdr:colOff>
      <xdr:row>13</xdr:row>
      <xdr:rowOff>20494</xdr:rowOff>
    </xdr:to>
    <xdr:sp macro="" textlink="Analysis!AJ27">
      <xdr:nvSpPr>
        <xdr:cNvPr id="66" name="Rectangle: Rounded Corners 65">
          <a:extLst>
            <a:ext uri="{FF2B5EF4-FFF2-40B4-BE49-F238E27FC236}">
              <a16:creationId xmlns:a16="http://schemas.microsoft.com/office/drawing/2014/main" id="{00000000-0008-0000-0000-000042000000}"/>
            </a:ext>
          </a:extLst>
        </xdr:cNvPr>
        <xdr:cNvSpPr/>
      </xdr:nvSpPr>
      <xdr:spPr>
        <a:xfrm>
          <a:off x="3266644" y="2086764"/>
          <a:ext cx="743391" cy="292301"/>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9128A10-6362-4AFC-998A-4F7FAE97A259}" type="TxLink">
            <a:rPr lang="en-US" sz="1100" b="1" i="0" u="none" strike="noStrike">
              <a:solidFill>
                <a:srgbClr val="1DA532"/>
              </a:solidFill>
              <a:latin typeface="Calibri"/>
              <a:ea typeface="Calibri"/>
              <a:cs typeface="Calibri"/>
            </a:rPr>
            <a:pPr algn="ctr"/>
            <a:t>0.0%</a:t>
          </a:fld>
          <a:endParaRPr lang="en-US" sz="1100" b="1">
            <a:solidFill>
              <a:srgbClr val="1DA532"/>
            </a:solidFill>
          </a:endParaRPr>
        </a:p>
      </xdr:txBody>
    </xdr:sp>
    <xdr:clientData/>
  </xdr:twoCellAnchor>
  <xdr:twoCellAnchor>
    <xdr:from>
      <xdr:col>3</xdr:col>
      <xdr:colOff>48659</xdr:colOff>
      <xdr:row>11</xdr:row>
      <xdr:rowOff>91050</xdr:rowOff>
    </xdr:from>
    <xdr:to>
      <xdr:col>4</xdr:col>
      <xdr:colOff>184962</xdr:colOff>
      <xdr:row>13</xdr:row>
      <xdr:rowOff>20494</xdr:rowOff>
    </xdr:to>
    <xdr:sp macro="" textlink="Analysis!AJ34">
      <xdr:nvSpPr>
        <xdr:cNvPr id="67" name="Rectangle: Rounded Corners 66">
          <a:extLst>
            <a:ext uri="{FF2B5EF4-FFF2-40B4-BE49-F238E27FC236}">
              <a16:creationId xmlns:a16="http://schemas.microsoft.com/office/drawing/2014/main" id="{00000000-0008-0000-0000-000043000000}"/>
            </a:ext>
          </a:extLst>
        </xdr:cNvPr>
        <xdr:cNvSpPr/>
      </xdr:nvSpPr>
      <xdr:spPr>
        <a:xfrm>
          <a:off x="1869923" y="2086764"/>
          <a:ext cx="743391" cy="292301"/>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D710A5E-FA0B-4576-90E5-7A0ABC918474}" type="TxLink">
            <a:rPr lang="en-US" sz="1100" b="1" i="0" u="none" strike="noStrike">
              <a:solidFill>
                <a:srgbClr val="1DA532"/>
              </a:solidFill>
              <a:latin typeface="Calibri"/>
              <a:ea typeface="Calibri"/>
              <a:cs typeface="Calibri"/>
            </a:rPr>
            <a:pPr marL="0" indent="0" algn="ctr"/>
            <a:t>0.0%</a:t>
          </a:fld>
          <a:endParaRPr lang="en-US" sz="1100" b="1" i="0" u="none" strike="noStrike">
            <a:solidFill>
              <a:srgbClr val="1DA532"/>
            </a:solidFill>
            <a:latin typeface="Calibri"/>
            <a:ea typeface="Calibri"/>
            <a:cs typeface="Calibri"/>
          </a:endParaRPr>
        </a:p>
      </xdr:txBody>
    </xdr:sp>
    <xdr:clientData/>
  </xdr:twoCellAnchor>
  <xdr:twoCellAnchor>
    <xdr:from>
      <xdr:col>10</xdr:col>
      <xdr:colOff>98623</xdr:colOff>
      <xdr:row>11</xdr:row>
      <xdr:rowOff>91050</xdr:rowOff>
    </xdr:from>
    <xdr:to>
      <xdr:col>11</xdr:col>
      <xdr:colOff>234926</xdr:colOff>
      <xdr:row>13</xdr:row>
      <xdr:rowOff>20494</xdr:rowOff>
    </xdr:to>
    <xdr:sp macro="" textlink="Analysis!AJ41">
      <xdr:nvSpPr>
        <xdr:cNvPr id="68" name="Rectangle: Rounded Corners 67">
          <a:extLst>
            <a:ext uri="{FF2B5EF4-FFF2-40B4-BE49-F238E27FC236}">
              <a16:creationId xmlns:a16="http://schemas.microsoft.com/office/drawing/2014/main" id="{00000000-0008-0000-0000-000044000000}"/>
            </a:ext>
          </a:extLst>
        </xdr:cNvPr>
        <xdr:cNvSpPr/>
      </xdr:nvSpPr>
      <xdr:spPr>
        <a:xfrm>
          <a:off x="6169502" y="2086764"/>
          <a:ext cx="743391" cy="292301"/>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04ED18B-8B63-49E6-82D7-A26DC23E1F46}" type="TxLink">
            <a:rPr lang="en-US" sz="1100" b="1" i="0" u="none" strike="noStrike">
              <a:solidFill>
                <a:srgbClr val="1DA532"/>
              </a:solidFill>
              <a:latin typeface="Calibri"/>
              <a:ea typeface="Calibri"/>
              <a:cs typeface="Calibri"/>
            </a:rPr>
            <a:pPr algn="ctr"/>
            <a:t>0.0%</a:t>
          </a:fld>
          <a:endParaRPr lang="en-US" sz="1100" b="1" i="0" u="none" strike="noStrike">
            <a:solidFill>
              <a:srgbClr val="1DA532"/>
            </a:solidFill>
            <a:latin typeface="Calibri"/>
            <a:ea typeface="Calibri"/>
            <a:cs typeface="Calibri"/>
          </a:endParaRPr>
        </a:p>
      </xdr:txBody>
    </xdr:sp>
    <xdr:clientData/>
  </xdr:twoCellAnchor>
  <xdr:twoCellAnchor editAs="oneCell">
    <xdr:from>
      <xdr:col>10</xdr:col>
      <xdr:colOff>122405</xdr:colOff>
      <xdr:row>19</xdr:row>
      <xdr:rowOff>42448</xdr:rowOff>
    </xdr:from>
    <xdr:to>
      <xdr:col>13</xdr:col>
      <xdr:colOff>95675</xdr:colOff>
      <xdr:row>26</xdr:row>
      <xdr:rowOff>36344</xdr:rowOff>
    </xdr:to>
    <mc:AlternateContent xmlns:mc="http://schemas.openxmlformats.org/markup-compatibility/2006" xmlns:a14="http://schemas.microsoft.com/office/drawing/2010/main">
      <mc:Choice Requires="a14">
        <xdr:graphicFrame macro="">
          <xdr:nvGraphicFramePr>
            <xdr:cNvPr id="69" name="Month name 1">
              <a:extLst>
                <a:ext uri="{FF2B5EF4-FFF2-40B4-BE49-F238E27FC236}">
                  <a16:creationId xmlns:a16="http://schemas.microsoft.com/office/drawing/2014/main" id="{00000000-0008-0000-0000-00004500000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253439" y="3578741"/>
              <a:ext cx="1812581" cy="1296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292690</xdr:colOff>
      <xdr:row>8</xdr:row>
      <xdr:rowOff>28782</xdr:rowOff>
    </xdr:from>
    <xdr:to>
      <xdr:col>2</xdr:col>
      <xdr:colOff>159783</xdr:colOff>
      <xdr:row>10</xdr:row>
      <xdr:rowOff>110003</xdr:rowOff>
    </xdr:to>
    <xdr:sp macro="" textlink="Analysis!G12">
      <xdr:nvSpPr>
        <xdr:cNvPr id="70" name="TextBox 69">
          <a:extLst>
            <a:ext uri="{FF2B5EF4-FFF2-40B4-BE49-F238E27FC236}">
              <a16:creationId xmlns:a16="http://schemas.microsoft.com/office/drawing/2014/main" id="{00000000-0008-0000-0000-000046000000}"/>
            </a:ext>
          </a:extLst>
        </xdr:cNvPr>
        <xdr:cNvSpPr txBox="1"/>
      </xdr:nvSpPr>
      <xdr:spPr>
        <a:xfrm>
          <a:off x="292690" y="1503621"/>
          <a:ext cx="1082469" cy="449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01210-3D43-4426-ABDF-4448B10333C8}" type="TxLink">
            <a:rPr lang="en-US" sz="1800" b="1" i="0" u="none" strike="noStrike">
              <a:solidFill>
                <a:schemeClr val="bg1"/>
              </a:solidFill>
              <a:latin typeface="Arial" panose="020B0604020202020204" pitchFamily="34" charset="0"/>
              <a:ea typeface="Calibri"/>
              <a:cs typeface="Arial" panose="020B0604020202020204" pitchFamily="34" charset="0"/>
            </a:rPr>
            <a:pPr algn="ctr"/>
            <a:t>223.35 K </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267563</xdr:colOff>
      <xdr:row>9</xdr:row>
      <xdr:rowOff>131065</xdr:rowOff>
    </xdr:from>
    <xdr:to>
      <xdr:col>2</xdr:col>
      <xdr:colOff>134656</xdr:colOff>
      <xdr:row>12</xdr:row>
      <xdr:rowOff>27931</xdr:rowOff>
    </xdr:to>
    <xdr:sp macro="" textlink="Analysis!AJ55">
      <xdr:nvSpPr>
        <xdr:cNvPr id="71" name="TextBox 70">
          <a:extLst>
            <a:ext uri="{FF2B5EF4-FFF2-40B4-BE49-F238E27FC236}">
              <a16:creationId xmlns:a16="http://schemas.microsoft.com/office/drawing/2014/main" id="{00000000-0008-0000-0000-000047000000}"/>
            </a:ext>
          </a:extLst>
        </xdr:cNvPr>
        <xdr:cNvSpPr txBox="1"/>
      </xdr:nvSpPr>
      <xdr:spPr>
        <a:xfrm>
          <a:off x="267563" y="1783595"/>
          <a:ext cx="1091189" cy="447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A36940-50A8-49FD-B09C-A49A094B4C45}" type="TxLink">
            <a:rPr lang="en-US" sz="1100" b="0" i="0" u="none" strike="noStrike">
              <a:solidFill>
                <a:srgbClr val="FFFFFF"/>
              </a:solidFill>
              <a:latin typeface="Calibri"/>
              <a:ea typeface="Calibri"/>
              <a:cs typeface="Calibri"/>
            </a:rPr>
            <a:pPr algn="ctr"/>
            <a:t>0.0%</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208298</xdr:colOff>
      <xdr:row>9</xdr:row>
      <xdr:rowOff>131065</xdr:rowOff>
    </xdr:from>
    <xdr:to>
      <xdr:col>14</xdr:col>
      <xdr:colOff>75391</xdr:colOff>
      <xdr:row>12</xdr:row>
      <xdr:rowOff>27931</xdr:rowOff>
    </xdr:to>
    <xdr:sp macro="" textlink="Analysis!AJ48">
      <xdr:nvSpPr>
        <xdr:cNvPr id="72" name="TextBox 71">
          <a:extLst>
            <a:ext uri="{FF2B5EF4-FFF2-40B4-BE49-F238E27FC236}">
              <a16:creationId xmlns:a16="http://schemas.microsoft.com/office/drawing/2014/main" id="{00000000-0008-0000-0000-000048000000}"/>
            </a:ext>
          </a:extLst>
        </xdr:cNvPr>
        <xdr:cNvSpPr txBox="1"/>
      </xdr:nvSpPr>
      <xdr:spPr>
        <a:xfrm>
          <a:off x="7552876" y="1783595"/>
          <a:ext cx="1091190" cy="447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3E00A-ACFB-4FA6-B228-3D0559D5B9B1}" type="TxLink">
            <a:rPr lang="en-US" sz="1100" b="0" i="0" u="none" strike="noStrike">
              <a:solidFill>
                <a:srgbClr val="FFFFFF"/>
              </a:solidFill>
              <a:latin typeface="Calibri"/>
              <a:ea typeface="Calibri"/>
              <a:cs typeface="Calibri"/>
            </a:rPr>
            <a:pPr algn="ctr"/>
            <a:t>0.0%</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578374</xdr:colOff>
      <xdr:row>16</xdr:row>
      <xdr:rowOff>109482</xdr:rowOff>
    </xdr:from>
    <xdr:to>
      <xdr:col>9</xdr:col>
      <xdr:colOff>462797</xdr:colOff>
      <xdr:row>26</xdr:row>
      <xdr:rowOff>182470</xdr:rowOff>
    </xdr:to>
    <xdr:graphicFrame macro="">
      <xdr:nvGraphicFramePr>
        <xdr:cNvPr id="57" name="Chart 56">
          <a:extLst>
            <a:ext uri="{FF2B5EF4-FFF2-40B4-BE49-F238E27FC236}">
              <a16:creationId xmlns:a16="http://schemas.microsoft.com/office/drawing/2014/main" id="{00000000-0008-0000-00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504169</xdr:colOff>
      <xdr:row>15</xdr:row>
      <xdr:rowOff>131367</xdr:rowOff>
    </xdr:from>
    <xdr:to>
      <xdr:col>2</xdr:col>
      <xdr:colOff>30670</xdr:colOff>
      <xdr:row>17</xdr:row>
      <xdr:rowOff>60811</xdr:rowOff>
    </xdr:to>
    <xdr:sp macro="" textlink="'Analysis (2)'!J18">
      <xdr:nvSpPr>
        <xdr:cNvPr id="65" name="Rectangle: Rounded Corners 64">
          <a:extLst>
            <a:ext uri="{FF2B5EF4-FFF2-40B4-BE49-F238E27FC236}">
              <a16:creationId xmlns:a16="http://schemas.microsoft.com/office/drawing/2014/main" id="{00000000-0008-0000-0000-000041000000}"/>
            </a:ext>
          </a:extLst>
        </xdr:cNvPr>
        <xdr:cNvSpPr/>
      </xdr:nvSpPr>
      <xdr:spPr>
        <a:xfrm>
          <a:off x="504169" y="2928391"/>
          <a:ext cx="746104" cy="302380"/>
        </a:xfrm>
        <a:prstGeom prst="roundRect">
          <a:avLst>
            <a:gd name="adj" fmla="val 5511"/>
          </a:avLst>
        </a:prstGeom>
        <a:solidFill>
          <a:srgbClr val="1DA532"/>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1ECBE35-8C8E-401E-A04B-190B8C9BFA07}" type="TxLink">
            <a:rPr lang="en-US" sz="1100" b="0" i="0" u="none" strike="noStrike">
              <a:solidFill>
                <a:schemeClr val="bg1"/>
              </a:solidFill>
              <a:latin typeface="Calibri"/>
              <a:ea typeface="Calibri"/>
              <a:cs typeface="Calibri"/>
            </a:rPr>
            <a:pPr marL="0" indent="0" algn="ctr"/>
            <a:t>In 2005</a:t>
          </a:fld>
          <a:endParaRPr lang="en-US" sz="1100" b="1" i="0" u="none" strike="noStrike">
            <a:solidFill>
              <a:schemeClr val="bg1"/>
            </a:solidFill>
            <a:latin typeface="Calibri"/>
            <a:ea typeface="Calibri"/>
            <a:cs typeface="Calibri"/>
          </a:endParaRPr>
        </a:p>
      </xdr:txBody>
    </xdr:sp>
    <xdr:clientData/>
  </xdr:twoCellAnchor>
  <xdr:twoCellAnchor>
    <xdr:from>
      <xdr:col>2</xdr:col>
      <xdr:colOff>117957</xdr:colOff>
      <xdr:row>15</xdr:row>
      <xdr:rowOff>135147</xdr:rowOff>
    </xdr:from>
    <xdr:to>
      <xdr:col>3</xdr:col>
      <xdr:colOff>77439</xdr:colOff>
      <xdr:row>17</xdr:row>
      <xdr:rowOff>65206</xdr:rowOff>
    </xdr:to>
    <xdr:sp macro="" textlink="'Analysis (2)'!L11">
      <xdr:nvSpPr>
        <xdr:cNvPr id="73" name="Rectangle: Rounded Corners 72">
          <a:extLst>
            <a:ext uri="{FF2B5EF4-FFF2-40B4-BE49-F238E27FC236}">
              <a16:creationId xmlns:a16="http://schemas.microsoft.com/office/drawing/2014/main" id="{00000000-0008-0000-0000-000049000000}"/>
            </a:ext>
          </a:extLst>
        </xdr:cNvPr>
        <xdr:cNvSpPr/>
      </xdr:nvSpPr>
      <xdr:spPr>
        <a:xfrm>
          <a:off x="1336331" y="2922952"/>
          <a:ext cx="568669" cy="301766"/>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17AFA2D-3382-49D1-8F47-51792DEAE715}" type="TxLink">
            <a:rPr lang="en-US" sz="1100" b="0" i="0" u="none" strike="noStrike">
              <a:solidFill>
                <a:srgbClr val="000000"/>
              </a:solidFill>
              <a:latin typeface="Calibri"/>
              <a:ea typeface="Calibri"/>
              <a:cs typeface="Calibri"/>
            </a:rPr>
            <a:pPr marL="0" indent="0" algn="ctr"/>
            <a:t>May</a:t>
          </a:fld>
          <a:endParaRPr lang="en-US" sz="1100" b="1" i="0" u="none" strike="noStrike">
            <a:solidFill>
              <a:srgbClr val="1DA532"/>
            </a:solidFill>
            <a:latin typeface="Calibri"/>
            <a:ea typeface="Calibri"/>
            <a:cs typeface="Calibri"/>
          </a:endParaRPr>
        </a:p>
      </xdr:txBody>
    </xdr:sp>
    <xdr:clientData/>
  </xdr:twoCellAnchor>
  <xdr:twoCellAnchor>
    <xdr:from>
      <xdr:col>3</xdr:col>
      <xdr:colOff>141292</xdr:colOff>
      <xdr:row>15</xdr:row>
      <xdr:rowOff>135147</xdr:rowOff>
    </xdr:from>
    <xdr:to>
      <xdr:col>4</xdr:col>
      <xdr:colOff>100774</xdr:colOff>
      <xdr:row>17</xdr:row>
      <xdr:rowOff>65206</xdr:rowOff>
    </xdr:to>
    <xdr:sp macro="" textlink="'Analysis (2)'!L12">
      <xdr:nvSpPr>
        <xdr:cNvPr id="74" name="Rectangle: Rounded Corners 73">
          <a:extLst>
            <a:ext uri="{FF2B5EF4-FFF2-40B4-BE49-F238E27FC236}">
              <a16:creationId xmlns:a16="http://schemas.microsoft.com/office/drawing/2014/main" id="{00000000-0008-0000-0000-00004A000000}"/>
            </a:ext>
          </a:extLst>
        </xdr:cNvPr>
        <xdr:cNvSpPr/>
      </xdr:nvSpPr>
      <xdr:spPr>
        <a:xfrm>
          <a:off x="1968853" y="2922952"/>
          <a:ext cx="568669" cy="301766"/>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2E7F95A-0169-4ECC-A773-FD4387705728}" type="TxLink">
            <a:rPr lang="en-US" sz="1100" b="0" i="0" u="none" strike="noStrike">
              <a:solidFill>
                <a:srgbClr val="000000"/>
              </a:solidFill>
              <a:latin typeface="Calibri"/>
              <a:ea typeface="Calibri"/>
              <a:cs typeface="Calibri"/>
            </a:rPr>
            <a:pPr marL="0" indent="0" algn="ctr"/>
            <a:t>Dec</a:t>
          </a:fld>
          <a:endParaRPr lang="en-US" sz="1100" b="1" i="0" u="none" strike="noStrike">
            <a:solidFill>
              <a:srgbClr val="1DA532"/>
            </a:solidFill>
            <a:latin typeface="Calibri"/>
            <a:ea typeface="Calibri"/>
            <a:cs typeface="Calibri"/>
          </a:endParaRPr>
        </a:p>
      </xdr:txBody>
    </xdr:sp>
    <xdr:clientData/>
  </xdr:twoCellAnchor>
  <xdr:twoCellAnchor>
    <xdr:from>
      <xdr:col>4</xdr:col>
      <xdr:colOff>164628</xdr:colOff>
      <xdr:row>15</xdr:row>
      <xdr:rowOff>135147</xdr:rowOff>
    </xdr:from>
    <xdr:to>
      <xdr:col>4</xdr:col>
      <xdr:colOff>536912</xdr:colOff>
      <xdr:row>17</xdr:row>
      <xdr:rowOff>65206</xdr:rowOff>
    </xdr:to>
    <xdr:sp macro="" textlink="Analysis!AJ34">
      <xdr:nvSpPr>
        <xdr:cNvPr id="75" name="Rectangle: Rounded Corners 74">
          <a:extLst>
            <a:ext uri="{FF2B5EF4-FFF2-40B4-BE49-F238E27FC236}">
              <a16:creationId xmlns:a16="http://schemas.microsoft.com/office/drawing/2014/main" id="{00000000-0008-0000-0000-00004B000000}"/>
            </a:ext>
          </a:extLst>
        </xdr:cNvPr>
        <xdr:cNvSpPr/>
      </xdr:nvSpPr>
      <xdr:spPr>
        <a:xfrm>
          <a:off x="2601376" y="2922952"/>
          <a:ext cx="372284" cy="301766"/>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chemeClr val="tx1"/>
              </a:solidFill>
              <a:latin typeface="Calibri"/>
              <a:ea typeface="Calibri"/>
              <a:cs typeface="Calibri"/>
            </a:rPr>
            <a:t>&amp;</a:t>
          </a:r>
        </a:p>
      </xdr:txBody>
    </xdr:sp>
    <xdr:clientData/>
  </xdr:twoCellAnchor>
  <xdr:twoCellAnchor>
    <xdr:from>
      <xdr:col>4</xdr:col>
      <xdr:colOff>603448</xdr:colOff>
      <xdr:row>15</xdr:row>
      <xdr:rowOff>135147</xdr:rowOff>
    </xdr:from>
    <xdr:to>
      <xdr:col>5</xdr:col>
      <xdr:colOff>562930</xdr:colOff>
      <xdr:row>17</xdr:row>
      <xdr:rowOff>65206</xdr:rowOff>
    </xdr:to>
    <xdr:sp macro="" textlink="'Analysis (2)'!L13">
      <xdr:nvSpPr>
        <xdr:cNvPr id="76" name="Rectangle: Rounded Corners 75">
          <a:extLst>
            <a:ext uri="{FF2B5EF4-FFF2-40B4-BE49-F238E27FC236}">
              <a16:creationId xmlns:a16="http://schemas.microsoft.com/office/drawing/2014/main" id="{00000000-0008-0000-0000-00004C000000}"/>
            </a:ext>
          </a:extLst>
        </xdr:cNvPr>
        <xdr:cNvSpPr/>
      </xdr:nvSpPr>
      <xdr:spPr>
        <a:xfrm>
          <a:off x="3040196" y="2922952"/>
          <a:ext cx="568669" cy="301766"/>
        </a:xfrm>
        <a:prstGeom prst="roundRect">
          <a:avLst>
            <a:gd name="adj" fmla="val 5511"/>
          </a:avLst>
        </a:prstGeom>
        <a:solidFill>
          <a:schemeClr val="bg1">
            <a:lumMod val="75000"/>
          </a:schemeClr>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6385320-4278-4ECB-AA7F-334C7A1028DD}" type="TxLink">
            <a:rPr lang="en-US" sz="1100" b="0" i="0" u="none" strike="noStrike">
              <a:solidFill>
                <a:srgbClr val="000000"/>
              </a:solidFill>
              <a:latin typeface="Calibri"/>
              <a:ea typeface="Calibri"/>
              <a:cs typeface="Calibri"/>
            </a:rPr>
            <a:pPr marL="0" indent="0" algn="ctr"/>
            <a:t>Jun</a:t>
          </a:fld>
          <a:endParaRPr lang="en-US" sz="1100" b="1" i="0" u="none" strike="noStrike">
            <a:solidFill>
              <a:srgbClr val="1DA532"/>
            </a:solidFill>
            <a:latin typeface="Calibri"/>
            <a:ea typeface="Calibri"/>
            <a:cs typeface="Calibri"/>
          </a:endParaRPr>
        </a:p>
      </xdr:txBody>
    </xdr:sp>
    <xdr:clientData/>
  </xdr:twoCellAnchor>
  <xdr:twoCellAnchor>
    <xdr:from>
      <xdr:col>5</xdr:col>
      <xdr:colOff>350120</xdr:colOff>
      <xdr:row>15</xdr:row>
      <xdr:rowOff>60320</xdr:rowOff>
    </xdr:from>
    <xdr:to>
      <xdr:col>9</xdr:col>
      <xdr:colOff>20687</xdr:colOff>
      <xdr:row>17</xdr:row>
      <xdr:rowOff>143040</xdr:rowOff>
    </xdr:to>
    <xdr:sp macro="" textlink="Analysis!AJ55">
      <xdr:nvSpPr>
        <xdr:cNvPr id="77" name="TextBox 76">
          <a:extLst>
            <a:ext uri="{FF2B5EF4-FFF2-40B4-BE49-F238E27FC236}">
              <a16:creationId xmlns:a16="http://schemas.microsoft.com/office/drawing/2014/main" id="{00000000-0008-0000-0000-00004D000000}"/>
            </a:ext>
          </a:extLst>
        </xdr:cNvPr>
        <xdr:cNvSpPr txBox="1"/>
      </xdr:nvSpPr>
      <xdr:spPr>
        <a:xfrm>
          <a:off x="3390014" y="2796224"/>
          <a:ext cx="2102482" cy="44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tx1"/>
              </a:solidFill>
              <a:latin typeface="Arial" panose="020B0604020202020204" pitchFamily="34" charset="0"/>
              <a:cs typeface="Arial" panose="020B0604020202020204" pitchFamily="34" charset="0"/>
            </a:rPr>
            <a:t>collectively accounted for </a:t>
          </a:r>
        </a:p>
      </xdr:txBody>
    </xdr:sp>
    <xdr:clientData/>
  </xdr:twoCellAnchor>
  <xdr:twoCellAnchor>
    <xdr:from>
      <xdr:col>8</xdr:col>
      <xdr:colOff>293078</xdr:colOff>
      <xdr:row>15</xdr:row>
      <xdr:rowOff>44946</xdr:rowOff>
    </xdr:from>
    <xdr:to>
      <xdr:col>9</xdr:col>
      <xdr:colOff>587962</xdr:colOff>
      <xdr:row>17</xdr:row>
      <xdr:rowOff>127666</xdr:rowOff>
    </xdr:to>
    <xdr:sp macro="" textlink="'Analysis (2)'!K16">
      <xdr:nvSpPr>
        <xdr:cNvPr id="78" name="TextBox 77">
          <a:extLst>
            <a:ext uri="{FF2B5EF4-FFF2-40B4-BE49-F238E27FC236}">
              <a16:creationId xmlns:a16="http://schemas.microsoft.com/office/drawing/2014/main" id="{00000000-0008-0000-0000-00004E000000}"/>
            </a:ext>
          </a:extLst>
        </xdr:cNvPr>
        <xdr:cNvSpPr txBox="1"/>
      </xdr:nvSpPr>
      <xdr:spPr>
        <a:xfrm>
          <a:off x="5184930" y="2778974"/>
          <a:ext cx="906365" cy="44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4A1621-85C0-4614-B75A-B8A241AA2119}" type="TxLink">
            <a:rPr lang="en-US" sz="1800" b="1" i="0" u="none" strike="noStrike">
              <a:solidFill>
                <a:srgbClr val="1DA532"/>
              </a:solidFill>
              <a:latin typeface="Calibri"/>
              <a:ea typeface="Calibri"/>
              <a:cs typeface="Calibri"/>
            </a:rPr>
            <a:pPr algn="ctr"/>
            <a:t>34.9%</a:t>
          </a:fld>
          <a:endParaRPr lang="en-US" sz="1800" b="1">
            <a:solidFill>
              <a:srgbClr val="1DA532"/>
            </a:solidFill>
            <a:latin typeface="Arial" panose="020B0604020202020204" pitchFamily="34" charset="0"/>
            <a:cs typeface="Arial" panose="020B0604020202020204" pitchFamily="34" charset="0"/>
          </a:endParaRPr>
        </a:p>
      </xdr:txBody>
    </xdr:sp>
    <xdr:clientData/>
  </xdr:twoCellAnchor>
  <xdr:twoCellAnchor>
    <xdr:from>
      <xdr:col>7</xdr:col>
      <xdr:colOff>174007</xdr:colOff>
      <xdr:row>16</xdr:row>
      <xdr:rowOff>62559</xdr:rowOff>
    </xdr:from>
    <xdr:to>
      <xdr:col>10</xdr:col>
      <xdr:colOff>453865</xdr:colOff>
      <xdr:row>18</xdr:row>
      <xdr:rowOff>145642</xdr:rowOff>
    </xdr:to>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4425746" y="2978037"/>
          <a:ext cx="2102032" cy="44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Arial" panose="020B0604020202020204" pitchFamily="34" charset="0"/>
              <a:ea typeface="Calibri"/>
              <a:cs typeface="Arial" panose="020B0604020202020204" pitchFamily="34" charset="0"/>
            </a:rPr>
            <a:t>of</a:t>
          </a:r>
          <a:r>
            <a:rPr lang="en-US" sz="1000" b="0" i="0" u="none" strike="noStrike" baseline="0">
              <a:solidFill>
                <a:schemeClr val="tx1"/>
              </a:solidFill>
              <a:latin typeface="Arial" panose="020B0604020202020204" pitchFamily="34" charset="0"/>
              <a:ea typeface="Calibri"/>
              <a:cs typeface="Arial" panose="020B0604020202020204" pitchFamily="34" charset="0"/>
            </a:rPr>
            <a:t> Total </a:t>
          </a:r>
          <a:r>
            <a:rPr lang="en-US" sz="1000" b="1" i="0" u="none" strike="noStrike" baseline="0">
              <a:solidFill>
                <a:schemeClr val="tx1"/>
              </a:solidFill>
              <a:latin typeface="Arial" panose="020B0604020202020204" pitchFamily="34" charset="0"/>
              <a:ea typeface="Calibri"/>
              <a:cs typeface="Arial" panose="020B0604020202020204" pitchFamily="34" charset="0"/>
            </a:rPr>
            <a:t>Profit</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13</xdr:col>
      <xdr:colOff>466152</xdr:colOff>
      <xdr:row>17</xdr:row>
      <xdr:rowOff>154878</xdr:rowOff>
    </xdr:from>
    <xdr:to>
      <xdr:col>19</xdr:col>
      <xdr:colOff>477816</xdr:colOff>
      <xdr:row>27</xdr:row>
      <xdr:rowOff>8399</xdr:rowOff>
    </xdr:to>
    <xdr:graphicFrame macro="">
      <xdr:nvGraphicFramePr>
        <xdr:cNvPr id="81" name="Chart 80">
          <a:extLst>
            <a:ext uri="{FF2B5EF4-FFF2-40B4-BE49-F238E27FC236}">
              <a16:creationId xmlns:a16="http://schemas.microsoft.com/office/drawing/2014/main" id="{00000000-0008-0000-00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408031</xdr:colOff>
      <xdr:row>15</xdr:row>
      <xdr:rowOff>73050</xdr:rowOff>
    </xdr:from>
    <xdr:to>
      <xdr:col>18</xdr:col>
      <xdr:colOff>520348</xdr:colOff>
      <xdr:row>17</xdr:row>
      <xdr:rowOff>155770</xdr:rowOff>
    </xdr:to>
    <xdr:sp macro="" textlink="'Analysis (2)'!U20">
      <xdr:nvSpPr>
        <xdr:cNvPr id="83" name="TextBox 82">
          <a:extLst>
            <a:ext uri="{FF2B5EF4-FFF2-40B4-BE49-F238E27FC236}">
              <a16:creationId xmlns:a16="http://schemas.microsoft.com/office/drawing/2014/main" id="{00000000-0008-0000-0000-000053000000}"/>
            </a:ext>
          </a:extLst>
        </xdr:cNvPr>
        <xdr:cNvSpPr txBox="1"/>
      </xdr:nvSpPr>
      <xdr:spPr>
        <a:xfrm>
          <a:off x="10144698" y="2851175"/>
          <a:ext cx="1329400" cy="453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DC5207-46A9-48E6-85EE-89ABD903044E}" type="TxLink">
            <a:rPr lang="en-US" sz="1800" b="1" i="0" u="none" strike="noStrike">
              <a:solidFill>
                <a:srgbClr val="1DA532"/>
              </a:solidFill>
              <a:latin typeface="Calibri"/>
              <a:ea typeface="Calibri"/>
              <a:cs typeface="Calibri"/>
            </a:rPr>
            <a:pPr algn="ctr"/>
            <a:t>44.5%</a:t>
          </a:fld>
          <a:endParaRPr lang="en-US" sz="1800" b="1">
            <a:solidFill>
              <a:srgbClr val="1DA532"/>
            </a:solidFill>
            <a:latin typeface="Arial" panose="020B0604020202020204" pitchFamily="34" charset="0"/>
            <a:cs typeface="Arial" panose="020B0604020202020204" pitchFamily="34" charset="0"/>
          </a:endParaRPr>
        </a:p>
      </xdr:txBody>
    </xdr:sp>
    <xdr:clientData/>
  </xdr:twoCellAnchor>
  <xdr:twoCellAnchor>
    <xdr:from>
      <xdr:col>13</xdr:col>
      <xdr:colOff>232730</xdr:colOff>
      <xdr:row>15</xdr:row>
      <xdr:rowOff>97859</xdr:rowOff>
    </xdr:from>
    <xdr:to>
      <xdr:col>17</xdr:col>
      <xdr:colOff>191509</xdr:colOff>
      <xdr:row>17</xdr:row>
      <xdr:rowOff>180942</xdr:rowOff>
    </xdr:to>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8094635" y="2819288"/>
          <a:ext cx="2377826" cy="44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Arial" panose="020B0604020202020204" pitchFamily="34" charset="0"/>
              <a:ea typeface="Calibri"/>
              <a:cs typeface="Arial" panose="020B0604020202020204" pitchFamily="34" charset="0"/>
            </a:rPr>
            <a:t>The</a:t>
          </a:r>
          <a:r>
            <a:rPr lang="en-US" sz="1000" b="0" i="0" u="none" strike="noStrike" baseline="0">
              <a:solidFill>
                <a:schemeClr val="tx1"/>
              </a:solidFill>
              <a:latin typeface="Arial" panose="020B0604020202020204" pitchFamily="34" charset="0"/>
              <a:ea typeface="Calibri"/>
              <a:cs typeface="Arial" panose="020B0604020202020204" pitchFamily="34" charset="0"/>
            </a:rPr>
            <a:t> highlighted weekdays contributed</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18</xdr:col>
      <xdr:colOff>76435</xdr:colOff>
      <xdr:row>15</xdr:row>
      <xdr:rowOff>97018</xdr:rowOff>
    </xdr:from>
    <xdr:to>
      <xdr:col>19</xdr:col>
      <xdr:colOff>529167</xdr:colOff>
      <xdr:row>17</xdr:row>
      <xdr:rowOff>180101</xdr:rowOff>
    </xdr:to>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11083102" y="2831046"/>
          <a:ext cx="1064213" cy="447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Arial" panose="020B0604020202020204" pitchFamily="34" charset="0"/>
              <a:ea typeface="Calibri"/>
              <a:cs typeface="Arial" panose="020B0604020202020204" pitchFamily="34" charset="0"/>
            </a:rPr>
            <a:t>of</a:t>
          </a:r>
          <a:r>
            <a:rPr lang="en-US" sz="1000" b="0" i="0" u="none" strike="noStrike" baseline="0">
              <a:solidFill>
                <a:schemeClr val="tx1"/>
              </a:solidFill>
              <a:latin typeface="Arial" panose="020B0604020202020204" pitchFamily="34" charset="0"/>
              <a:ea typeface="Calibri"/>
              <a:cs typeface="Arial" panose="020B0604020202020204" pitchFamily="34" charset="0"/>
            </a:rPr>
            <a:t> Total </a:t>
          </a:r>
          <a:r>
            <a:rPr lang="en-US" sz="1000" b="1" i="0" u="none" strike="noStrike" baseline="0">
              <a:solidFill>
                <a:schemeClr val="tx1"/>
              </a:solidFill>
              <a:latin typeface="Arial" panose="020B0604020202020204" pitchFamily="34" charset="0"/>
              <a:ea typeface="Calibri"/>
              <a:cs typeface="Arial" panose="020B0604020202020204" pitchFamily="34" charset="0"/>
            </a:rPr>
            <a:t>Profit</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0</xdr:col>
      <xdr:colOff>537984</xdr:colOff>
      <xdr:row>29</xdr:row>
      <xdr:rowOff>8819</xdr:rowOff>
    </xdr:from>
    <xdr:to>
      <xdr:col>5</xdr:col>
      <xdr:colOff>511527</xdr:colOff>
      <xdr:row>40</xdr:row>
      <xdr:rowOff>61736</xdr:rowOff>
    </xdr:to>
    <xdr:graphicFrame macro="">
      <xdr:nvGraphicFramePr>
        <xdr:cNvPr id="88" name="Chart 87">
          <a:extLst>
            <a:ext uri="{FF2B5EF4-FFF2-40B4-BE49-F238E27FC236}">
              <a16:creationId xmlns:a16="http://schemas.microsoft.com/office/drawing/2014/main" id="{00000000-0008-0000-00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3348</xdr:colOff>
      <xdr:row>28</xdr:row>
      <xdr:rowOff>124846</xdr:rowOff>
    </xdr:from>
    <xdr:to>
      <xdr:col>6</xdr:col>
      <xdr:colOff>287018</xdr:colOff>
      <xdr:row>31</xdr:row>
      <xdr:rowOff>25094</xdr:rowOff>
    </xdr:to>
    <xdr:sp macro="" textlink="'Analysis (2)'!AB19">
      <xdr:nvSpPr>
        <xdr:cNvPr id="90" name="TextBox 89">
          <a:extLst>
            <a:ext uri="{FF2B5EF4-FFF2-40B4-BE49-F238E27FC236}">
              <a16:creationId xmlns:a16="http://schemas.microsoft.com/office/drawing/2014/main" id="{00000000-0008-0000-0000-00005A000000}"/>
            </a:ext>
          </a:extLst>
        </xdr:cNvPr>
        <xdr:cNvSpPr txBox="1"/>
      </xdr:nvSpPr>
      <xdr:spPr>
        <a:xfrm>
          <a:off x="1842658" y="5234041"/>
          <a:ext cx="2122981" cy="44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87A501-16ED-4F7F-BB7B-2A3085C9E59E}" type="TxLink">
            <a:rPr lang="en-US" sz="1100" b="0" i="0" u="none" strike="noStrike">
              <a:solidFill>
                <a:srgbClr val="000000"/>
              </a:solidFill>
              <a:latin typeface="Calibri"/>
              <a:ea typeface="Calibri"/>
              <a:cs typeface="Calibri"/>
            </a:rPr>
            <a:pPr algn="ctr"/>
            <a:t>WEEKDAY makes up</a:t>
          </a:fld>
          <a:endParaRPr lang="en-US" sz="1000" b="0">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294425</xdr:colOff>
      <xdr:row>28</xdr:row>
      <xdr:rowOff>116672</xdr:rowOff>
    </xdr:from>
    <xdr:to>
      <xdr:col>7</xdr:col>
      <xdr:colOff>578096</xdr:colOff>
      <xdr:row>31</xdr:row>
      <xdr:rowOff>16920</xdr:rowOff>
    </xdr:to>
    <xdr:sp macro="" textlink="'Analysis (2)'!AB18">
      <xdr:nvSpPr>
        <xdr:cNvPr id="91" name="TextBox 90">
          <a:extLst>
            <a:ext uri="{FF2B5EF4-FFF2-40B4-BE49-F238E27FC236}">
              <a16:creationId xmlns:a16="http://schemas.microsoft.com/office/drawing/2014/main" id="{00000000-0008-0000-0000-00005B000000}"/>
            </a:ext>
          </a:extLst>
        </xdr:cNvPr>
        <xdr:cNvSpPr txBox="1"/>
      </xdr:nvSpPr>
      <xdr:spPr>
        <a:xfrm>
          <a:off x="2746839" y="5225867"/>
          <a:ext cx="2122981" cy="44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50112D-FC51-4A74-8A8F-07FE79A2DAD4}" type="TxLink">
            <a:rPr lang="en-US" sz="1800" b="1" i="0" u="none" strike="noStrike">
              <a:solidFill>
                <a:srgbClr val="1DA532"/>
              </a:solidFill>
              <a:latin typeface="Calibri"/>
              <a:ea typeface="Calibri"/>
              <a:cs typeface="Calibri"/>
            </a:rPr>
            <a:pPr algn="ctr"/>
            <a:t>72.8%</a:t>
          </a:fld>
          <a:endParaRPr lang="en-US" sz="1800" b="1">
            <a:solidFill>
              <a:srgbClr val="1DA532"/>
            </a:solidFill>
            <a:latin typeface="Arial" panose="020B0604020202020204" pitchFamily="34" charset="0"/>
            <a:cs typeface="Arial" panose="020B0604020202020204" pitchFamily="34" charset="0"/>
          </a:endParaRPr>
        </a:p>
      </xdr:txBody>
    </xdr:sp>
    <xdr:clientData/>
  </xdr:twoCellAnchor>
  <xdr:twoCellAnchor>
    <xdr:from>
      <xdr:col>4</xdr:col>
      <xdr:colOff>141320</xdr:colOff>
      <xdr:row>29</xdr:row>
      <xdr:rowOff>167361</xdr:rowOff>
    </xdr:from>
    <xdr:to>
      <xdr:col>7</xdr:col>
      <xdr:colOff>421178</xdr:colOff>
      <xdr:row>32</xdr:row>
      <xdr:rowOff>67974</xdr:rowOff>
    </xdr:to>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2580868" y="5473378"/>
          <a:ext cx="2109519" cy="44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Arial" panose="020B0604020202020204" pitchFamily="34" charset="0"/>
              <a:ea typeface="Calibri"/>
              <a:cs typeface="Arial" panose="020B0604020202020204" pitchFamily="34" charset="0"/>
            </a:rPr>
            <a:t>of</a:t>
          </a:r>
          <a:r>
            <a:rPr lang="en-US" sz="1000" b="0" i="0" u="none" strike="noStrike" baseline="0">
              <a:solidFill>
                <a:schemeClr val="tx1"/>
              </a:solidFill>
              <a:latin typeface="Arial" panose="020B0604020202020204" pitchFamily="34" charset="0"/>
              <a:ea typeface="Calibri"/>
              <a:cs typeface="Arial" panose="020B0604020202020204" pitchFamily="34" charset="0"/>
            </a:rPr>
            <a:t> Total </a:t>
          </a:r>
          <a:r>
            <a:rPr lang="en-US" sz="1000" b="1" i="0" u="none" strike="noStrike" baseline="0">
              <a:solidFill>
                <a:schemeClr val="tx1"/>
              </a:solidFill>
              <a:latin typeface="Arial" panose="020B0604020202020204" pitchFamily="34" charset="0"/>
              <a:ea typeface="Calibri"/>
              <a:cs typeface="Arial" panose="020B0604020202020204" pitchFamily="34" charset="0"/>
            </a:rPr>
            <a:t>Profit</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208508</xdr:colOff>
      <xdr:row>28</xdr:row>
      <xdr:rowOff>116484</xdr:rowOff>
    </xdr:from>
    <xdr:to>
      <xdr:col>16</xdr:col>
      <xdr:colOff>137711</xdr:colOff>
      <xdr:row>40</xdr:row>
      <xdr:rowOff>86256</xdr:rowOff>
    </xdr:to>
    <xdr:sp macro="" textlink="">
      <xdr:nvSpPr>
        <xdr:cNvPr id="93" name="Rectangle: Rounded Corners 92">
          <a:extLst>
            <a:ext uri="{FF2B5EF4-FFF2-40B4-BE49-F238E27FC236}">
              <a16:creationId xmlns:a16="http://schemas.microsoft.com/office/drawing/2014/main" id="{00000000-0008-0000-0000-00005D000000}"/>
            </a:ext>
          </a:extLst>
        </xdr:cNvPr>
        <xdr:cNvSpPr/>
      </xdr:nvSpPr>
      <xdr:spPr>
        <a:xfrm>
          <a:off x="4492845" y="5257689"/>
          <a:ext cx="5437637" cy="2173145"/>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561349</xdr:colOff>
      <xdr:row>32</xdr:row>
      <xdr:rowOff>181445</xdr:rowOff>
    </xdr:from>
    <xdr:to>
      <xdr:col>9</xdr:col>
      <xdr:colOff>351813</xdr:colOff>
      <xdr:row>39</xdr:row>
      <xdr:rowOff>101166</xdr:rowOff>
    </xdr:to>
    <xdr:sp macro="" textlink="">
      <xdr:nvSpPr>
        <xdr:cNvPr id="94" name="Rectangle: Rounded Corners 93">
          <a:extLst>
            <a:ext uri="{FF2B5EF4-FFF2-40B4-BE49-F238E27FC236}">
              <a16:creationId xmlns:a16="http://schemas.microsoft.com/office/drawing/2014/main" id="{00000000-0008-0000-0000-00005E000000}"/>
            </a:ext>
          </a:extLst>
        </xdr:cNvPr>
        <xdr:cNvSpPr/>
      </xdr:nvSpPr>
      <xdr:spPr>
        <a:xfrm>
          <a:off x="4845686" y="6057108"/>
          <a:ext cx="1014561" cy="1205022"/>
        </a:xfrm>
        <a:prstGeom prst="roundRect">
          <a:avLst>
            <a:gd name="adj" fmla="val 5511"/>
          </a:avLst>
        </a:prstGeom>
        <a:solidFill>
          <a:schemeClr val="tx1"/>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543151</xdr:colOff>
      <xdr:row>32</xdr:row>
      <xdr:rowOff>181445</xdr:rowOff>
    </xdr:from>
    <xdr:to>
      <xdr:col>11</xdr:col>
      <xdr:colOff>333616</xdr:colOff>
      <xdr:row>39</xdr:row>
      <xdr:rowOff>101166</xdr:rowOff>
    </xdr:to>
    <xdr:sp macro="" textlink="">
      <xdr:nvSpPr>
        <xdr:cNvPr id="98" name="Rectangle: Rounded Corners 97">
          <a:extLst>
            <a:ext uri="{FF2B5EF4-FFF2-40B4-BE49-F238E27FC236}">
              <a16:creationId xmlns:a16="http://schemas.microsoft.com/office/drawing/2014/main" id="{00000000-0008-0000-0000-000062000000}"/>
            </a:ext>
          </a:extLst>
        </xdr:cNvPr>
        <xdr:cNvSpPr/>
      </xdr:nvSpPr>
      <xdr:spPr>
        <a:xfrm>
          <a:off x="6051585" y="6057108"/>
          <a:ext cx="1014561" cy="1205022"/>
        </a:xfrm>
        <a:prstGeom prst="roundRect">
          <a:avLst>
            <a:gd name="adj" fmla="val 5511"/>
          </a:avLst>
        </a:prstGeom>
        <a:solidFill>
          <a:srgbClr val="1DA532"/>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546765</xdr:colOff>
      <xdr:row>32</xdr:row>
      <xdr:rowOff>181445</xdr:rowOff>
    </xdr:from>
    <xdr:to>
      <xdr:col>13</xdr:col>
      <xdr:colOff>342711</xdr:colOff>
      <xdr:row>39</xdr:row>
      <xdr:rowOff>101166</xdr:rowOff>
    </xdr:to>
    <xdr:sp macro="" textlink="">
      <xdr:nvSpPr>
        <xdr:cNvPr id="99" name="Rectangle: Rounded Corners 98">
          <a:extLst>
            <a:ext uri="{FF2B5EF4-FFF2-40B4-BE49-F238E27FC236}">
              <a16:creationId xmlns:a16="http://schemas.microsoft.com/office/drawing/2014/main" id="{00000000-0008-0000-0000-000063000000}"/>
            </a:ext>
          </a:extLst>
        </xdr:cNvPr>
        <xdr:cNvSpPr/>
      </xdr:nvSpPr>
      <xdr:spPr>
        <a:xfrm>
          <a:off x="7279295" y="6057108"/>
          <a:ext cx="1020043" cy="1205022"/>
        </a:xfrm>
        <a:prstGeom prst="roundRect">
          <a:avLst>
            <a:gd name="adj" fmla="val 5511"/>
          </a:avLst>
        </a:prstGeom>
        <a:solidFill>
          <a:srgbClr val="AFD22A"/>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557001</xdr:colOff>
      <xdr:row>32</xdr:row>
      <xdr:rowOff>181445</xdr:rowOff>
    </xdr:from>
    <xdr:to>
      <xdr:col>15</xdr:col>
      <xdr:colOff>352947</xdr:colOff>
      <xdr:row>39</xdr:row>
      <xdr:rowOff>101166</xdr:rowOff>
    </xdr:to>
    <xdr:sp macro="" textlink="">
      <xdr:nvSpPr>
        <xdr:cNvPr id="100" name="Rectangle: Rounded Corners 99">
          <a:extLst>
            <a:ext uri="{FF2B5EF4-FFF2-40B4-BE49-F238E27FC236}">
              <a16:creationId xmlns:a16="http://schemas.microsoft.com/office/drawing/2014/main" id="{00000000-0008-0000-0000-000064000000}"/>
            </a:ext>
          </a:extLst>
        </xdr:cNvPr>
        <xdr:cNvSpPr/>
      </xdr:nvSpPr>
      <xdr:spPr>
        <a:xfrm>
          <a:off x="8513628" y="6057108"/>
          <a:ext cx="1020042" cy="1205022"/>
        </a:xfrm>
        <a:prstGeom prst="roundRect">
          <a:avLst>
            <a:gd name="adj" fmla="val 5511"/>
          </a:avLst>
        </a:prstGeom>
        <a:solidFill>
          <a:srgbClr val="DEE8D6"/>
        </a:solidFill>
        <a:ln>
          <a:noFill/>
        </a:ln>
        <a:effectLst>
          <a:outerShdw blurRad="546100" dir="5400000" sx="102000" sy="102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119295</xdr:colOff>
      <xdr:row>37</xdr:row>
      <xdr:rowOff>89130</xdr:rowOff>
    </xdr:from>
    <xdr:to>
      <xdr:col>15</xdr:col>
      <xdr:colOff>564263</xdr:colOff>
      <xdr:row>39</xdr:row>
      <xdr:rowOff>162879</xdr:rowOff>
    </xdr:to>
    <xdr:sp macro="" textlink="">
      <xdr:nvSpPr>
        <xdr:cNvPr id="101" name="Oval 100">
          <a:extLst>
            <a:ext uri="{FF2B5EF4-FFF2-40B4-BE49-F238E27FC236}">
              <a16:creationId xmlns:a16="http://schemas.microsoft.com/office/drawing/2014/main" id="{00000000-0008-0000-0000-000065000000}"/>
            </a:ext>
          </a:extLst>
        </xdr:cNvPr>
        <xdr:cNvSpPr/>
      </xdr:nvSpPr>
      <xdr:spPr>
        <a:xfrm>
          <a:off x="9300018" y="6882865"/>
          <a:ext cx="444968" cy="440978"/>
        </a:xfrm>
        <a:prstGeom prst="ellipse">
          <a:avLst/>
        </a:prstGeom>
        <a:solidFill>
          <a:schemeClr val="bg1"/>
        </a:solidFill>
        <a:ln>
          <a:noFill/>
        </a:ln>
        <a:effectLst>
          <a:outerShdw blurRad="63500" dist="50800" dir="5400000" sx="102000" sy="102000" algn="ctr" rotWithShape="0">
            <a:schemeClr val="tx1">
              <a:alpha val="1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19711</xdr:colOff>
      <xdr:row>37</xdr:row>
      <xdr:rowOff>89130</xdr:rowOff>
    </xdr:from>
    <xdr:to>
      <xdr:col>13</xdr:col>
      <xdr:colOff>464679</xdr:colOff>
      <xdr:row>39</xdr:row>
      <xdr:rowOff>162879</xdr:rowOff>
    </xdr:to>
    <xdr:sp macro="" textlink="">
      <xdr:nvSpPr>
        <xdr:cNvPr id="102" name="Oval 101">
          <a:extLst>
            <a:ext uri="{FF2B5EF4-FFF2-40B4-BE49-F238E27FC236}">
              <a16:creationId xmlns:a16="http://schemas.microsoft.com/office/drawing/2014/main" id="{00000000-0008-0000-0000-000066000000}"/>
            </a:ext>
          </a:extLst>
        </xdr:cNvPr>
        <xdr:cNvSpPr/>
      </xdr:nvSpPr>
      <xdr:spPr>
        <a:xfrm>
          <a:off x="7976338" y="6882865"/>
          <a:ext cx="444968" cy="440978"/>
        </a:xfrm>
        <a:prstGeom prst="ellipse">
          <a:avLst/>
        </a:prstGeom>
        <a:solidFill>
          <a:schemeClr val="bg1"/>
        </a:solidFill>
        <a:ln>
          <a:noFill/>
        </a:ln>
        <a:effectLst>
          <a:outerShdw blurRad="63500" dist="50800" dir="5400000" sx="102000" sy="102000" algn="ctr" rotWithShape="0">
            <a:schemeClr val="tx1">
              <a:alpha val="1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25961</xdr:colOff>
      <xdr:row>37</xdr:row>
      <xdr:rowOff>89130</xdr:rowOff>
    </xdr:from>
    <xdr:to>
      <xdr:col>11</xdr:col>
      <xdr:colOff>470929</xdr:colOff>
      <xdr:row>39</xdr:row>
      <xdr:rowOff>162879</xdr:rowOff>
    </xdr:to>
    <xdr:sp macro="" textlink="">
      <xdr:nvSpPr>
        <xdr:cNvPr id="103" name="Oval 102">
          <a:extLst>
            <a:ext uri="{FF2B5EF4-FFF2-40B4-BE49-F238E27FC236}">
              <a16:creationId xmlns:a16="http://schemas.microsoft.com/office/drawing/2014/main" id="{00000000-0008-0000-0000-000067000000}"/>
            </a:ext>
          </a:extLst>
        </xdr:cNvPr>
        <xdr:cNvSpPr/>
      </xdr:nvSpPr>
      <xdr:spPr>
        <a:xfrm>
          <a:off x="6758491" y="6882865"/>
          <a:ext cx="444968" cy="440978"/>
        </a:xfrm>
        <a:prstGeom prst="ellipse">
          <a:avLst/>
        </a:prstGeom>
        <a:solidFill>
          <a:schemeClr val="bg1"/>
        </a:solidFill>
        <a:ln>
          <a:noFill/>
        </a:ln>
        <a:effectLst>
          <a:outerShdw blurRad="63500" dist="50800" dir="5400000" sx="102000" sy="102000" algn="ctr" rotWithShape="0">
            <a:schemeClr val="tx1">
              <a:alpha val="1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605458</xdr:colOff>
      <xdr:row>37</xdr:row>
      <xdr:rowOff>89130</xdr:rowOff>
    </xdr:from>
    <xdr:to>
      <xdr:col>9</xdr:col>
      <xdr:colOff>438378</xdr:colOff>
      <xdr:row>39</xdr:row>
      <xdr:rowOff>162879</xdr:rowOff>
    </xdr:to>
    <xdr:sp macro="" textlink="">
      <xdr:nvSpPr>
        <xdr:cNvPr id="104" name="Oval 103">
          <a:extLst>
            <a:ext uri="{FF2B5EF4-FFF2-40B4-BE49-F238E27FC236}">
              <a16:creationId xmlns:a16="http://schemas.microsoft.com/office/drawing/2014/main" id="{00000000-0008-0000-0000-000068000000}"/>
            </a:ext>
          </a:extLst>
        </xdr:cNvPr>
        <xdr:cNvSpPr/>
      </xdr:nvSpPr>
      <xdr:spPr>
        <a:xfrm>
          <a:off x="5501844" y="6882865"/>
          <a:ext cx="444968" cy="440978"/>
        </a:xfrm>
        <a:prstGeom prst="ellipse">
          <a:avLst/>
        </a:prstGeom>
        <a:solidFill>
          <a:schemeClr val="bg1"/>
        </a:solidFill>
        <a:ln>
          <a:noFill/>
        </a:ln>
        <a:effectLst>
          <a:outerShdw blurRad="63500" dist="50800" dir="5400000" sx="102000" sy="102000" algn="ctr" rotWithShape="0">
            <a:schemeClr val="tx1">
              <a:alpha val="1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591711</xdr:colOff>
      <xdr:row>33</xdr:row>
      <xdr:rowOff>63178</xdr:rowOff>
    </xdr:from>
    <xdr:to>
      <xdr:col>10</xdr:col>
      <xdr:colOff>259520</xdr:colOff>
      <xdr:row>35</xdr:row>
      <xdr:rowOff>147406</xdr:rowOff>
    </xdr:to>
    <xdr:sp macro="" textlink="'Analysis (2)'!AH12">
      <xdr:nvSpPr>
        <xdr:cNvPr id="105" name="TextBox 104">
          <a:extLst>
            <a:ext uri="{FF2B5EF4-FFF2-40B4-BE49-F238E27FC236}">
              <a16:creationId xmlns:a16="http://schemas.microsoft.com/office/drawing/2014/main" id="{00000000-0008-0000-0000-000069000000}"/>
            </a:ext>
          </a:extLst>
        </xdr:cNvPr>
        <xdr:cNvSpPr txBox="1"/>
      </xdr:nvSpPr>
      <xdr:spPr>
        <a:xfrm>
          <a:off x="4264000" y="6122455"/>
          <a:ext cx="2116002" cy="45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E1B4BB-0B7F-4ACC-A60F-ADFA88C737AD}" type="TxLink">
            <a:rPr lang="en-US" sz="1100" b="1" i="0" u="none" strike="noStrike">
              <a:solidFill>
                <a:schemeClr val="bg1"/>
              </a:solidFill>
              <a:latin typeface="Calibri"/>
              <a:ea typeface="Calibri"/>
              <a:cs typeface="Calibri"/>
            </a:rPr>
            <a:pPr algn="ctr"/>
            <a:t>$9.66 M</a:t>
          </a:fld>
          <a:endParaRPr lang="en-US" sz="10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xdr:from>
      <xdr:col>9</xdr:col>
      <xdr:colOff>33217</xdr:colOff>
      <xdr:row>33</xdr:row>
      <xdr:rowOff>63178</xdr:rowOff>
    </xdr:from>
    <xdr:to>
      <xdr:col>12</xdr:col>
      <xdr:colOff>313075</xdr:colOff>
      <xdr:row>35</xdr:row>
      <xdr:rowOff>147406</xdr:rowOff>
    </xdr:to>
    <xdr:sp macro="" textlink="'Analysis (2)'!AH13">
      <xdr:nvSpPr>
        <xdr:cNvPr id="106" name="TextBox 105">
          <a:extLst>
            <a:ext uri="{FF2B5EF4-FFF2-40B4-BE49-F238E27FC236}">
              <a16:creationId xmlns:a16="http://schemas.microsoft.com/office/drawing/2014/main" id="{00000000-0008-0000-0000-00006A000000}"/>
            </a:ext>
          </a:extLst>
        </xdr:cNvPr>
        <xdr:cNvSpPr txBox="1"/>
      </xdr:nvSpPr>
      <xdr:spPr>
        <a:xfrm>
          <a:off x="5541651" y="6122455"/>
          <a:ext cx="2116002" cy="45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950F18-E7B4-4CF5-AA5B-89984F26EBD7}" type="TxLink">
            <a:rPr lang="en-US" sz="1100" b="1" i="0" u="none" strike="noStrike">
              <a:solidFill>
                <a:srgbClr val="000000"/>
              </a:solidFill>
              <a:latin typeface="Calibri"/>
              <a:ea typeface="Calibri"/>
              <a:cs typeface="Calibri"/>
            </a:rPr>
            <a:pPr algn="ctr"/>
            <a:t>$13.32 M</a:t>
          </a:fld>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591099</xdr:colOff>
      <xdr:row>33</xdr:row>
      <xdr:rowOff>63178</xdr:rowOff>
    </xdr:from>
    <xdr:to>
      <xdr:col>14</xdr:col>
      <xdr:colOff>258908</xdr:colOff>
      <xdr:row>35</xdr:row>
      <xdr:rowOff>147406</xdr:rowOff>
    </xdr:to>
    <xdr:sp macro="" textlink="'Analysis (2)'!AH14">
      <xdr:nvSpPr>
        <xdr:cNvPr id="107" name="TextBox 106">
          <a:extLst>
            <a:ext uri="{FF2B5EF4-FFF2-40B4-BE49-F238E27FC236}">
              <a16:creationId xmlns:a16="http://schemas.microsoft.com/office/drawing/2014/main" id="{00000000-0008-0000-0000-00006B000000}"/>
            </a:ext>
          </a:extLst>
        </xdr:cNvPr>
        <xdr:cNvSpPr txBox="1"/>
      </xdr:nvSpPr>
      <xdr:spPr>
        <a:xfrm>
          <a:off x="6711581" y="6122455"/>
          <a:ext cx="2116002" cy="45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872CA-D3A5-4BD5-8B81-62ECA602C77F}" type="TxLink">
            <a:rPr lang="en-US" sz="1100" b="1" i="0" u="none" strike="noStrike">
              <a:solidFill>
                <a:srgbClr val="000000"/>
              </a:solidFill>
              <a:latin typeface="Calibri"/>
              <a:ea typeface="Calibri"/>
              <a:cs typeface="Calibri"/>
            </a:rPr>
            <a:pPr algn="ctr"/>
            <a:t>$7.49 M</a:t>
          </a:fld>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12</xdr:col>
      <xdr:colOff>582837</xdr:colOff>
      <xdr:row>33</xdr:row>
      <xdr:rowOff>63178</xdr:rowOff>
    </xdr:from>
    <xdr:to>
      <xdr:col>16</xdr:col>
      <xdr:colOff>250646</xdr:colOff>
      <xdr:row>35</xdr:row>
      <xdr:rowOff>147406</xdr:rowOff>
    </xdr:to>
    <xdr:sp macro="" textlink="'Analysis (2)'!AH15">
      <xdr:nvSpPr>
        <xdr:cNvPr id="108" name="TextBox 107">
          <a:extLst>
            <a:ext uri="{FF2B5EF4-FFF2-40B4-BE49-F238E27FC236}">
              <a16:creationId xmlns:a16="http://schemas.microsoft.com/office/drawing/2014/main" id="{00000000-0008-0000-0000-00006C000000}"/>
            </a:ext>
          </a:extLst>
        </xdr:cNvPr>
        <xdr:cNvSpPr txBox="1"/>
      </xdr:nvSpPr>
      <xdr:spPr>
        <a:xfrm>
          <a:off x="7927415" y="6122455"/>
          <a:ext cx="2116002" cy="45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7AE65A-228F-4AC3-86C7-2998304FC794}" type="TxLink">
            <a:rPr lang="en-US" sz="1100" b="1" i="0" u="none" strike="noStrike">
              <a:solidFill>
                <a:srgbClr val="000000"/>
              </a:solidFill>
              <a:latin typeface="Calibri"/>
              <a:ea typeface="Calibri"/>
              <a:cs typeface="Calibri"/>
            </a:rPr>
            <a:pPr algn="ctr"/>
            <a:t>$10.06 M</a:t>
          </a:fld>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386270</xdr:colOff>
      <xdr:row>37</xdr:row>
      <xdr:rowOff>75629</xdr:rowOff>
    </xdr:from>
    <xdr:to>
      <xdr:col>11</xdr:col>
      <xdr:colOff>54079</xdr:colOff>
      <xdr:row>39</xdr:row>
      <xdr:rowOff>159857</xdr:rowOff>
    </xdr:to>
    <xdr:sp macro="" textlink="'Analysis (2)'!AI12">
      <xdr:nvSpPr>
        <xdr:cNvPr id="110" name="TextBox 109">
          <a:extLst>
            <a:ext uri="{FF2B5EF4-FFF2-40B4-BE49-F238E27FC236}">
              <a16:creationId xmlns:a16="http://schemas.microsoft.com/office/drawing/2014/main" id="{00000000-0008-0000-0000-00006E000000}"/>
            </a:ext>
          </a:extLst>
        </xdr:cNvPr>
        <xdr:cNvSpPr txBox="1"/>
      </xdr:nvSpPr>
      <xdr:spPr>
        <a:xfrm>
          <a:off x="4656956" y="6985923"/>
          <a:ext cx="2108201"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1A9FBD-EB72-4961-B7B3-15046883248A}" type="TxLink">
            <a:rPr lang="en-US" sz="1000" b="0" i="0" u="none" strike="noStrike">
              <a:solidFill>
                <a:sysClr val="windowText" lastClr="000000"/>
              </a:solidFill>
              <a:latin typeface="Calibri"/>
              <a:ea typeface="Calibri"/>
              <a:cs typeface="Calibri"/>
            </a:rPr>
            <a:pPr algn="ctr"/>
            <a:t>+23.8%</a:t>
          </a:fld>
          <a:endParaRPr lang="en-US" sz="1000" b="0" i="0" u="none" strike="noStrike">
            <a:solidFill>
              <a:sysClr val="windowText" lastClr="000000"/>
            </a:solidFill>
            <a:latin typeface="Arial" panose="020B0604020202020204" pitchFamily="34" charset="0"/>
            <a:ea typeface="Calibri"/>
            <a:cs typeface="Arial" panose="020B0604020202020204" pitchFamily="34" charset="0"/>
          </a:endParaRPr>
        </a:p>
      </xdr:txBody>
    </xdr:sp>
    <xdr:clientData/>
  </xdr:twoCellAnchor>
  <xdr:twoCellAnchor>
    <xdr:from>
      <xdr:col>9</xdr:col>
      <xdr:colOff>406746</xdr:colOff>
      <xdr:row>37</xdr:row>
      <xdr:rowOff>75629</xdr:rowOff>
    </xdr:from>
    <xdr:to>
      <xdr:col>13</xdr:col>
      <xdr:colOff>76505</xdr:colOff>
      <xdr:row>39</xdr:row>
      <xdr:rowOff>159857</xdr:rowOff>
    </xdr:to>
    <xdr:sp macro="" textlink="'Analysis (2)'!AI13">
      <xdr:nvSpPr>
        <xdr:cNvPr id="111" name="TextBox 110">
          <a:extLst>
            <a:ext uri="{FF2B5EF4-FFF2-40B4-BE49-F238E27FC236}">
              <a16:creationId xmlns:a16="http://schemas.microsoft.com/office/drawing/2014/main" id="{00000000-0008-0000-0000-00006F000000}"/>
            </a:ext>
          </a:extLst>
        </xdr:cNvPr>
        <xdr:cNvSpPr txBox="1"/>
      </xdr:nvSpPr>
      <xdr:spPr>
        <a:xfrm>
          <a:off x="5897628" y="6985923"/>
          <a:ext cx="211015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FEE917-B0BB-4C6B-8B96-69A3DF005B1B}" type="TxLink">
            <a:rPr lang="en-US" sz="1000" b="0" i="0" u="none" strike="noStrike">
              <a:solidFill>
                <a:srgbClr val="000000"/>
              </a:solidFill>
              <a:latin typeface="Calibri"/>
              <a:ea typeface="Calibri"/>
              <a:cs typeface="Calibri"/>
            </a:rPr>
            <a:pPr algn="ctr"/>
            <a:t>+32.9%</a:t>
          </a:fld>
          <a:endParaRPr lang="en-US" sz="1000" b="0"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11</xdr:col>
      <xdr:colOff>398108</xdr:colOff>
      <xdr:row>37</xdr:row>
      <xdr:rowOff>75629</xdr:rowOff>
    </xdr:from>
    <xdr:to>
      <xdr:col>15</xdr:col>
      <xdr:colOff>65917</xdr:colOff>
      <xdr:row>39</xdr:row>
      <xdr:rowOff>159857</xdr:rowOff>
    </xdr:to>
    <xdr:sp macro="" textlink="'Analysis (2)'!AI14">
      <xdr:nvSpPr>
        <xdr:cNvPr id="112" name="TextBox 111">
          <a:extLst>
            <a:ext uri="{FF2B5EF4-FFF2-40B4-BE49-F238E27FC236}">
              <a16:creationId xmlns:a16="http://schemas.microsoft.com/office/drawing/2014/main" id="{00000000-0008-0000-0000-000070000000}"/>
            </a:ext>
          </a:extLst>
        </xdr:cNvPr>
        <xdr:cNvSpPr txBox="1"/>
      </xdr:nvSpPr>
      <xdr:spPr>
        <a:xfrm>
          <a:off x="7109186" y="6985923"/>
          <a:ext cx="210820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8C5C6A-4530-461C-B589-68651F9EF05E}" type="TxLink">
            <a:rPr lang="en-US" sz="1000" b="0" i="0" u="none" strike="noStrike">
              <a:solidFill>
                <a:srgbClr val="000000"/>
              </a:solidFill>
              <a:latin typeface="Calibri"/>
              <a:ea typeface="Calibri"/>
              <a:cs typeface="Calibri"/>
            </a:rPr>
            <a:pPr algn="ctr"/>
            <a:t>+18.5%</a:t>
          </a:fld>
          <a:endParaRPr lang="en-US" sz="1000" b="0"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13</xdr:col>
      <xdr:colOff>495679</xdr:colOff>
      <xdr:row>37</xdr:row>
      <xdr:rowOff>75629</xdr:rowOff>
    </xdr:from>
    <xdr:to>
      <xdr:col>17</xdr:col>
      <xdr:colOff>163489</xdr:colOff>
      <xdr:row>39</xdr:row>
      <xdr:rowOff>159857</xdr:rowOff>
    </xdr:to>
    <xdr:sp macro="" textlink="'Analysis (2)'!AI15">
      <xdr:nvSpPr>
        <xdr:cNvPr id="113" name="TextBox 112">
          <a:extLst>
            <a:ext uri="{FF2B5EF4-FFF2-40B4-BE49-F238E27FC236}">
              <a16:creationId xmlns:a16="http://schemas.microsoft.com/office/drawing/2014/main" id="{00000000-0008-0000-0000-000071000000}"/>
            </a:ext>
          </a:extLst>
        </xdr:cNvPr>
        <xdr:cNvSpPr txBox="1"/>
      </xdr:nvSpPr>
      <xdr:spPr>
        <a:xfrm>
          <a:off x="8426954" y="6985923"/>
          <a:ext cx="210820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078BE3-8083-4958-88E2-4F5C5C8AEC5D}" type="TxLink">
            <a:rPr lang="en-US" sz="1000" b="0" i="0" u="none" strike="noStrike">
              <a:solidFill>
                <a:srgbClr val="000000"/>
              </a:solidFill>
              <a:latin typeface="Calibri"/>
              <a:ea typeface="Calibri"/>
              <a:cs typeface="Calibri"/>
            </a:rPr>
            <a:pPr algn="ctr"/>
            <a:t>+24.8%</a:t>
          </a:fld>
          <a:endParaRPr lang="en-US" sz="1000" b="0"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6</xdr:col>
      <xdr:colOff>591711</xdr:colOff>
      <xdr:row>35</xdr:row>
      <xdr:rowOff>25825</xdr:rowOff>
    </xdr:from>
    <xdr:to>
      <xdr:col>10</xdr:col>
      <xdr:colOff>259520</xdr:colOff>
      <xdr:row>37</xdr:row>
      <xdr:rowOff>110054</xdr:rowOff>
    </xdr:to>
    <xdr:sp macro="" textlink="">
      <xdr:nvSpPr>
        <xdr:cNvPr id="114" name="TextBox 113">
          <a:extLst>
            <a:ext uri="{FF2B5EF4-FFF2-40B4-BE49-F238E27FC236}">
              <a16:creationId xmlns:a16="http://schemas.microsoft.com/office/drawing/2014/main" id="{00000000-0008-0000-0000-000072000000}"/>
            </a:ext>
          </a:extLst>
        </xdr:cNvPr>
        <xdr:cNvSpPr txBox="1"/>
      </xdr:nvSpPr>
      <xdr:spPr>
        <a:xfrm>
          <a:off x="4252299" y="6562590"/>
          <a:ext cx="2108201"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Quarter</a:t>
          </a:r>
          <a:r>
            <a:rPr lang="en-US" sz="1100" b="1" i="0" u="none" strike="noStrike" baseline="0">
              <a:solidFill>
                <a:schemeClr val="bg1"/>
              </a:solidFill>
              <a:latin typeface="Calibri"/>
              <a:ea typeface="Calibri"/>
              <a:cs typeface="Calibri"/>
            </a:rPr>
            <a:t> 1</a:t>
          </a:r>
          <a:endParaRPr lang="en-US" sz="1100" b="1" i="0" u="none" strike="noStrike">
            <a:solidFill>
              <a:schemeClr val="bg1"/>
            </a:solidFill>
            <a:latin typeface="Calibri"/>
            <a:ea typeface="Calibri"/>
            <a:cs typeface="Calibri"/>
          </a:endParaRPr>
        </a:p>
      </xdr:txBody>
    </xdr:sp>
    <xdr:clientData/>
  </xdr:twoCellAnchor>
  <xdr:twoCellAnchor>
    <xdr:from>
      <xdr:col>9</xdr:col>
      <xdr:colOff>33217</xdr:colOff>
      <xdr:row>35</xdr:row>
      <xdr:rowOff>25825</xdr:rowOff>
    </xdr:from>
    <xdr:to>
      <xdr:col>12</xdr:col>
      <xdr:colOff>313075</xdr:colOff>
      <xdr:row>37</xdr:row>
      <xdr:rowOff>110054</xdr:rowOff>
    </xdr:to>
    <xdr:sp macro="" textlink="'Analysis (2)'!AH13">
      <xdr:nvSpPr>
        <xdr:cNvPr id="115" name="TextBox 114">
          <a:extLst>
            <a:ext uri="{FF2B5EF4-FFF2-40B4-BE49-F238E27FC236}">
              <a16:creationId xmlns:a16="http://schemas.microsoft.com/office/drawing/2014/main" id="{00000000-0008-0000-0000-000073000000}"/>
            </a:ext>
          </a:extLst>
        </xdr:cNvPr>
        <xdr:cNvSpPr txBox="1"/>
      </xdr:nvSpPr>
      <xdr:spPr>
        <a:xfrm>
          <a:off x="5524099" y="6562590"/>
          <a:ext cx="211015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Arial" panose="020B0604020202020204" pitchFamily="34" charset="0"/>
              <a:ea typeface="Calibri"/>
              <a:cs typeface="Arial" panose="020B0604020202020204" pitchFamily="34" charset="0"/>
            </a:rPr>
            <a:t>Quarter</a:t>
          </a:r>
          <a:r>
            <a:rPr lang="en-US" sz="1000" b="1" i="0" u="none" strike="noStrike" baseline="0">
              <a:solidFill>
                <a:schemeClr val="tx1"/>
              </a:solidFill>
              <a:latin typeface="Arial" panose="020B0604020202020204" pitchFamily="34" charset="0"/>
              <a:ea typeface="Calibri"/>
              <a:cs typeface="Arial" panose="020B0604020202020204" pitchFamily="34" charset="0"/>
            </a:rPr>
            <a:t> 2</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591099</xdr:colOff>
      <xdr:row>35</xdr:row>
      <xdr:rowOff>25825</xdr:rowOff>
    </xdr:from>
    <xdr:to>
      <xdr:col>14</xdr:col>
      <xdr:colOff>258908</xdr:colOff>
      <xdr:row>37</xdr:row>
      <xdr:rowOff>110054</xdr:rowOff>
    </xdr:to>
    <xdr:sp macro="" textlink="'Analysis (2)'!AY52">
      <xdr:nvSpPr>
        <xdr:cNvPr id="116" name="TextBox 115">
          <a:extLst>
            <a:ext uri="{FF2B5EF4-FFF2-40B4-BE49-F238E27FC236}">
              <a16:creationId xmlns:a16="http://schemas.microsoft.com/office/drawing/2014/main" id="{00000000-0008-0000-0000-000074000000}"/>
            </a:ext>
          </a:extLst>
        </xdr:cNvPr>
        <xdr:cNvSpPr txBox="1"/>
      </xdr:nvSpPr>
      <xdr:spPr>
        <a:xfrm>
          <a:off x="6692079" y="6562590"/>
          <a:ext cx="210820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Arial" panose="020B0604020202020204" pitchFamily="34" charset="0"/>
              <a:ea typeface="Calibri"/>
              <a:cs typeface="Arial" panose="020B0604020202020204" pitchFamily="34" charset="0"/>
            </a:rPr>
            <a:t>Quarter</a:t>
          </a:r>
          <a:r>
            <a:rPr lang="en-US" sz="1000" b="1" i="0" u="none" strike="noStrike" baseline="0">
              <a:solidFill>
                <a:schemeClr val="tx1"/>
              </a:solidFill>
              <a:latin typeface="Arial" panose="020B0604020202020204" pitchFamily="34" charset="0"/>
              <a:ea typeface="Calibri"/>
              <a:cs typeface="Arial" panose="020B0604020202020204" pitchFamily="34" charset="0"/>
            </a:rPr>
            <a:t> 3</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12</xdr:col>
      <xdr:colOff>582837</xdr:colOff>
      <xdr:row>35</xdr:row>
      <xdr:rowOff>25825</xdr:rowOff>
    </xdr:from>
    <xdr:to>
      <xdr:col>16</xdr:col>
      <xdr:colOff>250646</xdr:colOff>
      <xdr:row>37</xdr:row>
      <xdr:rowOff>110054</xdr:rowOff>
    </xdr:to>
    <xdr:sp macro="" textlink="'Analysis (2)'!AH15">
      <xdr:nvSpPr>
        <xdr:cNvPr id="117" name="TextBox 116">
          <a:extLst>
            <a:ext uri="{FF2B5EF4-FFF2-40B4-BE49-F238E27FC236}">
              <a16:creationId xmlns:a16="http://schemas.microsoft.com/office/drawing/2014/main" id="{00000000-0008-0000-0000-000075000000}"/>
            </a:ext>
          </a:extLst>
        </xdr:cNvPr>
        <xdr:cNvSpPr txBox="1"/>
      </xdr:nvSpPr>
      <xdr:spPr>
        <a:xfrm>
          <a:off x="7904013" y="6562590"/>
          <a:ext cx="2108202" cy="457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Arial" panose="020B0604020202020204" pitchFamily="34" charset="0"/>
              <a:ea typeface="Calibri"/>
              <a:cs typeface="Arial" panose="020B0604020202020204" pitchFamily="34" charset="0"/>
            </a:rPr>
            <a:t>Quarter</a:t>
          </a:r>
          <a:r>
            <a:rPr lang="en-US" sz="1000" b="1" i="0" u="none" strike="noStrike" baseline="0">
              <a:solidFill>
                <a:schemeClr val="tx1"/>
              </a:solidFill>
              <a:latin typeface="Arial" panose="020B0604020202020204" pitchFamily="34" charset="0"/>
              <a:ea typeface="Calibri"/>
              <a:cs typeface="Arial" panose="020B0604020202020204" pitchFamily="34" charset="0"/>
            </a:rPr>
            <a:t> 4</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171900</xdr:colOff>
      <xdr:row>28</xdr:row>
      <xdr:rowOff>171632</xdr:rowOff>
    </xdr:from>
    <xdr:to>
      <xdr:col>10</xdr:col>
      <xdr:colOff>451757</xdr:colOff>
      <xdr:row>31</xdr:row>
      <xdr:rowOff>72244</xdr:rowOff>
    </xdr:to>
    <xdr:sp macro="" textlink="">
      <xdr:nvSpPr>
        <xdr:cNvPr id="118" name="TextBox 117">
          <a:extLst>
            <a:ext uri="{FF2B5EF4-FFF2-40B4-BE49-F238E27FC236}">
              <a16:creationId xmlns:a16="http://schemas.microsoft.com/office/drawing/2014/main" id="{00000000-0008-0000-0000-000076000000}"/>
            </a:ext>
          </a:extLst>
        </xdr:cNvPr>
        <xdr:cNvSpPr txBox="1"/>
      </xdr:nvSpPr>
      <xdr:spPr>
        <a:xfrm>
          <a:off x="4405233" y="5251632"/>
          <a:ext cx="2094143" cy="444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baseline="0">
              <a:solidFill>
                <a:schemeClr val="tx1"/>
              </a:solidFill>
              <a:latin typeface="Arial" panose="020B0604020202020204" pitchFamily="34" charset="0"/>
              <a:ea typeface="Calibri"/>
              <a:cs typeface="Arial" panose="020B0604020202020204" pitchFamily="34" charset="0"/>
            </a:rPr>
            <a:t>Quarterly view by </a:t>
          </a:r>
          <a:r>
            <a:rPr lang="en-US" sz="1000" b="1" i="0" u="none" strike="noStrike" baseline="0">
              <a:solidFill>
                <a:schemeClr val="tx1"/>
              </a:solidFill>
              <a:latin typeface="Arial" panose="020B0604020202020204" pitchFamily="34" charset="0"/>
              <a:ea typeface="Calibri"/>
              <a:cs typeface="Arial" panose="020B0604020202020204" pitchFamily="34" charset="0"/>
            </a:rPr>
            <a:t>Profit</a:t>
          </a:r>
          <a:endParaRPr lang="en-US" sz="1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16</xdr:col>
      <xdr:colOff>299829</xdr:colOff>
      <xdr:row>28</xdr:row>
      <xdr:rowOff>137371</xdr:rowOff>
    </xdr:from>
    <xdr:to>
      <xdr:col>20</xdr:col>
      <xdr:colOff>120952</xdr:colOff>
      <xdr:row>40</xdr:row>
      <xdr:rowOff>107143</xdr:rowOff>
    </xdr:to>
    <xdr:sp macro="" textlink="">
      <xdr:nvSpPr>
        <xdr:cNvPr id="119" name="Rectangle: Rounded Corners 118">
          <a:extLst>
            <a:ext uri="{FF2B5EF4-FFF2-40B4-BE49-F238E27FC236}">
              <a16:creationId xmlns:a16="http://schemas.microsoft.com/office/drawing/2014/main" id="{00000000-0008-0000-0000-000077000000}"/>
            </a:ext>
          </a:extLst>
        </xdr:cNvPr>
        <xdr:cNvSpPr/>
      </xdr:nvSpPr>
      <xdr:spPr>
        <a:xfrm>
          <a:off x="9976019" y="5217371"/>
          <a:ext cx="2240171" cy="2146915"/>
        </a:xfrm>
        <a:prstGeom prst="roundRect">
          <a:avLst>
            <a:gd name="adj" fmla="val 551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523407</xdr:colOff>
      <xdr:row>30</xdr:row>
      <xdr:rowOff>40244</xdr:rowOff>
    </xdr:from>
    <xdr:to>
      <xdr:col>19</xdr:col>
      <xdr:colOff>537921</xdr:colOff>
      <xdr:row>39</xdr:row>
      <xdr:rowOff>164935</xdr:rowOff>
    </xdr:to>
    <mc:AlternateContent xmlns:mc="http://schemas.openxmlformats.org/markup-compatibility/2006" xmlns:a14="http://schemas.microsoft.com/office/drawing/2010/main">
      <mc:Choice Requires="a14">
        <xdr:graphicFrame macro="">
          <xdr:nvGraphicFramePr>
            <xdr:cNvPr id="120" name="EnglishCountryRegionName 1">
              <a:extLst>
                <a:ext uri="{FF2B5EF4-FFF2-40B4-BE49-F238E27FC236}">
                  <a16:creationId xmlns:a16="http://schemas.microsoft.com/office/drawing/2014/main" id="{00000000-0008-0000-0000-000078000000}"/>
                </a:ext>
              </a:extLst>
            </xdr:cNvPr>
            <xdr:cNvGraphicFramePr/>
          </xdr:nvGraphicFramePr>
          <xdr:xfrm>
            <a:off x="0" y="0"/>
            <a:ext cx="0" cy="0"/>
          </xdr:xfrm>
          <a:graphic>
            <a:graphicData uri="http://schemas.microsoft.com/office/drawing/2010/slicer">
              <sle:slicer xmlns:sle="http://schemas.microsoft.com/office/drawing/2010/slicer" name="EnglishCountryRegionName 1"/>
            </a:graphicData>
          </a:graphic>
        </xdr:graphicFrame>
      </mc:Choice>
      <mc:Fallback xmlns="">
        <xdr:sp macro="" textlink="">
          <xdr:nvSpPr>
            <xdr:cNvPr id="0" name=""/>
            <xdr:cNvSpPr>
              <a:spLocks noTextEdit="1"/>
            </xdr:cNvSpPr>
          </xdr:nvSpPr>
          <xdr:spPr>
            <a:xfrm>
              <a:off x="10333062" y="5623865"/>
              <a:ext cx="1853825" cy="1799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506111</xdr:colOff>
      <xdr:row>0</xdr:row>
      <xdr:rowOff>115930</xdr:rowOff>
    </xdr:from>
    <xdr:to>
      <xdr:col>8</xdr:col>
      <xdr:colOff>278510</xdr:colOff>
      <xdr:row>3</xdr:row>
      <xdr:rowOff>16542</xdr:rowOff>
    </xdr:to>
    <xdr:sp macro="" textlink="">
      <xdr:nvSpPr>
        <xdr:cNvPr id="121" name="TextBox 120">
          <a:extLst>
            <a:ext uri="{FF2B5EF4-FFF2-40B4-BE49-F238E27FC236}">
              <a16:creationId xmlns:a16="http://schemas.microsoft.com/office/drawing/2014/main" id="{00000000-0008-0000-0000-000079000000}"/>
            </a:ext>
          </a:extLst>
        </xdr:cNvPr>
        <xdr:cNvSpPr txBox="1"/>
      </xdr:nvSpPr>
      <xdr:spPr>
        <a:xfrm>
          <a:off x="506111" y="115930"/>
          <a:ext cx="4674153" cy="468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baseline="0">
              <a:solidFill>
                <a:srgbClr val="1DA532"/>
              </a:solidFill>
              <a:latin typeface="Arial" panose="020B0604020202020204" pitchFamily="34" charset="0"/>
              <a:ea typeface="Calibri"/>
              <a:cs typeface="Arial" panose="020B0604020202020204" pitchFamily="34" charset="0"/>
            </a:rPr>
            <a:t>Adventure</a:t>
          </a:r>
          <a:r>
            <a:rPr lang="en-US" sz="2000" b="0" i="0" u="none" strike="noStrike" baseline="0">
              <a:solidFill>
                <a:schemeClr val="tx1"/>
              </a:solidFill>
              <a:latin typeface="Arial" panose="020B0604020202020204" pitchFamily="34" charset="0"/>
              <a:ea typeface="Calibri"/>
              <a:cs typeface="Arial" panose="020B0604020202020204" pitchFamily="34" charset="0"/>
            </a:rPr>
            <a:t> </a:t>
          </a:r>
          <a:r>
            <a:rPr lang="en-US" sz="2000" b="1" i="0" u="none" strike="noStrike" baseline="0">
              <a:solidFill>
                <a:schemeClr val="tx1"/>
              </a:solidFill>
              <a:latin typeface="Arial" panose="020B0604020202020204" pitchFamily="34" charset="0"/>
              <a:ea typeface="Calibri"/>
              <a:cs typeface="Arial" panose="020B0604020202020204" pitchFamily="34" charset="0"/>
            </a:rPr>
            <a:t>Works</a:t>
          </a:r>
          <a:r>
            <a:rPr lang="en-US" sz="2000" b="0" i="0" u="none" strike="noStrike" baseline="0">
              <a:solidFill>
                <a:schemeClr val="tx1"/>
              </a:solidFill>
              <a:latin typeface="Arial" panose="020B0604020202020204" pitchFamily="34" charset="0"/>
              <a:ea typeface="Calibri"/>
              <a:cs typeface="Arial" panose="020B0604020202020204" pitchFamily="34" charset="0"/>
            </a:rPr>
            <a:t> Sales Analysis</a:t>
          </a:r>
          <a:endParaRPr lang="en-US" sz="2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507913</xdr:colOff>
      <xdr:row>42</xdr:row>
      <xdr:rowOff>138531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994313" cy="787283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95614224537" backgroundQuery="1" createdVersion="6" refreshedVersion="6" minRefreshableVersion="3" recordCount="0" supportSubquery="1" supportAdvancedDrill="1" xr:uid="{1EFD5E5B-8896-4B13-9E19-44372741CCE2}">
  <cacheSource type="external" connectionId="8"/>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1.990554398151" backgroundQuery="1" createdVersion="6" refreshedVersion="6" minRefreshableVersion="3" recordCount="0" supportSubquery="1" supportAdvancedDrill="1" xr:uid="{BA7F9642-87E0-401D-8FB8-90BE48ED9CA9}">
  <cacheSource type="external" connectionId="8"/>
  <cacheFields count="1">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3888886" backgroundQuery="1" createdVersion="6" refreshedVersion="6" minRefreshableVersion="3" recordCount="0" supportSubquery="1" supportAdvancedDrill="1" xr:uid="{0751F1EA-3F3D-4CBD-94C6-0092697C7F7E}">
  <cacheSource type="external" connectionId="8"/>
  <cacheFields count="5">
    <cacheField name="[Measures].[Sum of Total Profit]" caption="Sum of Total Profit" numFmtId="0" hierarchy="48" level="32767"/>
    <cacheField name="[DimDate].[Year].[Year]" caption="Year" numFmtId="0" hierarchy="8" level="1">
      <sharedItems containsSemiMixedTypes="0" containsNonDate="0" containsString="0"/>
    </cacheField>
    <cacheField name="[DimDate].[Quarter].[Quarter]" caption="Quarter" numFmtId="0" hierarchy="13" level="1">
      <sharedItems count="4">
        <s v="Q1"/>
        <s v="Q2"/>
        <s v="Q3"/>
        <s v="Q4"/>
      </sharedItems>
    </cacheField>
    <cacheField name="[DimGeography].[EnglishCountryRegionName].[EnglishCountryRegionName]" caption="EnglishCountryRegionName" numFmtId="0" hierarchy="18" level="1">
      <sharedItems containsSemiMixedTypes="0" containsNonDate="0" containsString="0"/>
    </cacheField>
    <cacheField name="Dummy0" numFmtId="0" hierarchy="63" level="32767">
      <extLst>
        <ext xmlns:x14="http://schemas.microsoft.com/office/spreadsheetml/2009/9/main" uri="{63CAB8AC-B538-458d-9737-405883B0398D}">
          <x14:cacheField ignore="1"/>
        </ext>
      </extLst>
    </cacheField>
  </cacheFields>
  <cacheHierarchies count="64">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cacheHierarchy uniqueName="[DimCustomer].[BirthDate]" caption="BirthDate" attribute="1" time="1" defaultMemberUniqueName="[DimCustomer].[BirthDate].[All]" allUniqueName="[DimCustomer].[BirthDate].[All]" dimensionUniqueName="[DimCustomer]" displayFolder="" count="2" memberValueDatatype="7" unbalanced="0"/>
    <cacheHierarchy uniqueName="[DimCustomer].[Gender]" caption="Gender" attribute="1" defaultMemberUniqueName="[DimCustomer].[Gender].[All]" allUniqueName="[DimCustomer].[Gender].[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cacheHierarchy uniqueName="[DimDate].[WeekTypes]" caption="WeekTypes" attribute="1" defaultMemberUniqueName="[DimDate].[WeekTypes].[All]" allUniqueName="[DimDate].[WeekTypes].[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number]" caption="Weeknumber" attribute="1" defaultMemberUniqueName="[DimDate].[Weeknumber].[All]" allUniqueName="[DimDate].[Weeknumber].[All]" dimensionUniqueName="[DimDate]" displayFolder="" count="2" memberValueDatatype="20" unbalanced="0"/>
    <cacheHierarchy uniqueName="[DimDate].[Week Number]" caption="Week Number" attribute="1" defaultMemberUniqueName="[DimDate].[Week Number].[All]" allUniqueName="[DimDate].[Week Number].[All]" dimensionUniqueName="[DimDate]"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olor]" caption="Color" attribute="1" defaultMemberUniqueName="[DimProduct].[Color].[All]" allUniqueName="[DimProduct].[Color].[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2" memberValueDatatype="5" unbalanced="0"/>
    <cacheHierarchy uniqueName="[FactInternetSales].[OrderDate]" caption="OrderDate" attribute="1" time="1" defaultMemberUniqueName="[FactInternetSales].[OrderDate].[All]" allUniqueName="[FactInternetSales].[OrderDate].[All]" dimensionUniqueName="[FactInternetSales]" displayFolder="" count="2"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2" memberValueDatatype="5" unbalanced="0"/>
    <cacheHierarchy uniqueName="[FactInternetSales].[COGS]" caption="COGS" attribute="1" defaultMemberUniqueName="[FactInternetSales].[COGS].[All]" allUniqueName="[FactInternetSales].[COGS].[All]" dimensionUniqueName="[FactInternetSales]" displayFolder="" count="2" memberValueDatatype="5" unbalanced="0"/>
    <cacheHierarchy uniqueName="[FactInternetSales].[Total Profit]" caption="Total Profit" attribute="1" defaultMemberUniqueName="[FactInternetSales].[Total Profit].[All]" allUniqueName="[FactInternetSales].[Total Profit].[All]" dimensionUniqueName="[FactInternetSales]" displayFolder="" count="2"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Dummy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4467593" backgroundQuery="1" createdVersion="6" refreshedVersion="6" minRefreshableVersion="3" recordCount="0" supportSubquery="1" supportAdvancedDrill="1" xr:uid="{AEAB2189-85AB-4FF2-9366-DE3D03E51680}">
  <cacheSource type="external" connectionId="8"/>
  <cacheFields count="4">
    <cacheField name="[Measures].[Sum of Total Profit]" caption="Sum of Total Profit" numFmtId="0" hierarchy="48" level="32767"/>
    <cacheField name="[DimDate].[Year].[Year]" caption="Year" numFmtId="0" hierarchy="8" level="1">
      <sharedItems containsSemiMixedTypes="0" containsNonDate="0" containsString="0"/>
    </cacheField>
    <cacheField name="[DimDate].[WeekTypes].[WeekTypes]" caption="WeekTypes" numFmtId="0" hierarchy="12" level="1">
      <sharedItems count="2">
        <s v="Weekday"/>
        <s v="Weekend"/>
      </sharedItems>
    </cacheField>
    <cacheField name="[DimGeography].[EnglishCountryRegionName].[EnglishCountryRegionName]" caption="EnglishCountryRegionName" numFmtId="0" hierarchy="18"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cacheHierarchy uniqueName="[DimDate].[WeekTypes]" caption="WeekTypes" attribute="1" defaultMemberUniqueName="[DimDate].[WeekTypes].[All]" allUniqueName="[DimDate].[WeekTypes].[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5046294" backgroundQuery="1" createdVersion="6" refreshedVersion="6" minRefreshableVersion="3" recordCount="0" supportSubquery="1" supportAdvancedDrill="1" xr:uid="{BAF5DB77-7FE1-4D37-B904-2E12AC6BCC25}">
  <cacheSource type="external" connectionId="8"/>
  <cacheFields count="4">
    <cacheField name="[Measures].[Sum of Total Profit]" caption="Sum of Total Profit" numFmtId="0" hierarchy="48" level="32767"/>
    <cacheField name="[DimDate].[Year].[Year]" caption="Year" numFmtId="0" hierarchy="8" level="1">
      <sharedItems containsSemiMixedTypes="0" containsNonDate="0" containsString="0"/>
    </cacheField>
    <cacheField name="[DimDate].[Day name].[Day name]" caption="Day name" numFmtId="0" hierarchy="11" level="1">
      <sharedItems count="7">
        <s v="Mon"/>
        <s v="Tue"/>
        <s v="Wed"/>
        <s v="Thu"/>
        <s v="Fri"/>
        <s v="Sat"/>
        <s v="Sun"/>
      </sharedItems>
    </cacheField>
    <cacheField name="[DimGeography].[EnglishCountryRegionName].[EnglishCountryRegionName]" caption="EnglishCountryRegionName" numFmtId="0" hierarchy="18"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574074" backgroundQuery="1" createdVersion="6" refreshedVersion="6" minRefreshableVersion="3" recordCount="0" supportSubquery="1" supportAdvancedDrill="1" xr:uid="{542E9741-4B02-44F0-8644-C3752E6B138F}">
  <cacheSource type="external" connectionId="8"/>
  <cacheFields count="4">
    <cacheField name="[Measures].[Sum of Total Profit]" caption="Sum of Total Profit" numFmtId="0" hierarchy="48" level="32767"/>
    <cacheField name="[DimDate].[Year].[Year]" caption="Year" numFmtId="0" hierarchy="8" level="1">
      <sharedItems containsSemiMixedTypes="0" containsNonDate="0" containsString="0"/>
    </cacheField>
    <cacheField name="[DimDate].[Month name].[Month name]" caption="Month name" numFmtId="0" hierarchy="10" level="1">
      <sharedItems count="12">
        <s v="Jan"/>
        <s v="Feb"/>
        <s v="Mar"/>
        <s v="Apr"/>
        <s v="May"/>
        <s v="Jun"/>
        <s v="Jul"/>
        <s v="Aug"/>
        <s v="Sep"/>
        <s v="Oct"/>
        <s v="Nov"/>
        <s v="Dec"/>
      </sharedItems>
    </cacheField>
    <cacheField name="[DimGeography].[EnglishCountryRegionName].[EnglishCountryRegionName]" caption="EnglishCountryRegionName" numFmtId="0" hierarchy="18"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6087964" backgroundQuery="1" createdVersion="6" refreshedVersion="6" minRefreshableVersion="3" recordCount="0" supportSubquery="1" supportAdvancedDrill="1" xr:uid="{11D73EE9-2734-4C9D-8C20-9F78C3F75FC7}">
  <cacheSource type="external" connectionId="8"/>
  <cacheFields count="5">
    <cacheField name="[Measures].[#Transaction]" caption="#Transaction" numFmtId="0" hierarchy="50" level="32767"/>
    <cacheField name="[Measures].[Sum of Total Revenue]" caption="Sum of Total Revenue" numFmtId="0" hierarchy="47" level="32767"/>
    <cacheField name="[Measures].[Sum of Total Profit]" caption="Sum of Total Profit" numFmtId="0" hierarchy="48"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EnglishCountryRegionName].[EnglishCountryRegionName]" caption="EnglishCountryRegionName" numFmtId="0" hierarchy="18"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678241" backgroundQuery="1" createdVersion="6" refreshedVersion="6" minRefreshableVersion="3" recordCount="0" supportSubquery="1" supportAdvancedDrill="1" xr:uid="{E7252250-4054-4E23-9197-880B1F372DB6}">
  <cacheSource type="external" connectionId="8"/>
  <cacheFields count="9">
    <cacheField name="[Measures].[#Transaction]" caption="#Transaction" numFmtId="0" hierarchy="50" level="32767"/>
    <cacheField name="[Measures].[Sum of OrderQuantity]" caption="Sum of OrderQuantity" numFmtId="0" hierarchy="46" level="32767"/>
    <cacheField name="[Measures].[Sum of Total Revenue]" caption="Sum of Total Revenue" numFmtId="0" hierarchy="47" level="32767"/>
    <cacheField name="[Measures].[Sum of Total Profit]" caption="Sum of Total Profit" numFmtId="0" hierarchy="48" level="32767"/>
    <cacheField name="[Measures].[Sum of COGS]" caption="Sum of COGS" numFmtId="0" hierarchy="49" level="32767"/>
    <cacheField name="[Measures].[% Profit Margin]" caption="% Profit Margin" numFmtId="0" hierarchy="54" level="32767"/>
    <cacheField name="[DimGeography].[EnglishCountryRegionName].[EnglishCountryRegionName]" caption="EnglishCountryRegionName" numFmtId="0" hierarchy="18" level="1">
      <sharedItems containsSemiMixedTypes="0" containsNonDate="0" containsString="0"/>
    </cacheField>
    <cacheField name="[DimDate].[Month name].[Month name]" caption="Month name" numFmtId="0" hierarchy="10" level="1">
      <sharedItems containsSemiMixedTypes="0" containsNonDate="0" containsString="0"/>
    </cacheField>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8"/>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6"/>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oneField="1">
      <fieldsUsage count="1">
        <fieldUsage x="1"/>
      </fieldsUsage>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oneField="1">
      <fieldsUsage count="1">
        <fieldUsage x="4"/>
      </fieldsUsage>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oneField="1">
      <fieldsUsage count="1">
        <fieldUsage x="5"/>
      </fieldsUsage>
    </cacheHierarchy>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024817361111" backgroundQuery="1" createdVersion="6" refreshedVersion="6" minRefreshableVersion="3" recordCount="0" supportSubquery="1" supportAdvancedDrill="1" xr:uid="{5FA10C96-3416-4082-BD07-A606ACB52856}">
  <cacheSource type="external" connectionId="8"/>
  <cacheFields count="11">
    <cacheField name="[Measures].[#Transaction]" caption="#Transaction" numFmtId="0" hierarchy="50" level="32767"/>
    <cacheField name="[Measures].[Sum of OrderQuantity]" caption="Sum of OrderQuantity" numFmtId="0" hierarchy="46" level="32767"/>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Measures].[Sum of Total Revenue]" caption="Sum of Total Revenue" numFmtId="0" hierarchy="47" level="32767"/>
    <cacheField name="[Measures].[Sum of Total Profit]" caption="Sum of Total Profit" numFmtId="0" hierarchy="48" level="32767"/>
    <cacheField name="[Measures].[Sum of COGS]" caption="Sum of COGS" numFmtId="0" hierarchy="49" level="32767"/>
    <cacheField name="[Measures].[% Profit Margin]" caption="% Profit Margin" numFmtId="0" hierarchy="54" level="32767"/>
    <cacheField name="[DimDate].[Year].[Year]" caption="Year" numFmtId="0" hierarchy="8" level="1">
      <sharedItems containsSemiMixedTypes="0" containsNonDate="0" containsString="0"/>
    </cacheField>
    <cacheField name="[DimGeography].[EnglishCountryRegionName].[EnglishCountryRegionName]" caption="EnglishCountryRegionName" numFmtId="0" hierarchy="18" level="1">
      <sharedItems containsSemiMixedTypes="0" containsNonDate="0" containsString="0"/>
    </cacheField>
  </cacheFields>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9"/>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1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oneField="1">
      <fieldsUsage count="1">
        <fieldUsage x="1"/>
      </fieldsUsage>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oneField="1">
      <fieldsUsage count="1">
        <fieldUsage x="5"/>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fieldsUsage count="1">
        <fieldUsage x="6"/>
      </fieldsUsage>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oneField="1">
      <fieldsUsage count="1">
        <fieldUsage x="7"/>
      </fieldsUsage>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2"/>
      </fieldsUsage>
    </cacheHierarchy>
    <cacheHierarchy uniqueName="[Measures].[Sold Products]" caption="Sold Products" measure="1" displayFolder="" measureGroup="All Measures" count="0" oneField="1">
      <fieldsUsage count="1">
        <fieldUsage x="3"/>
      </fieldsUsage>
    </cacheHierarchy>
    <cacheHierarchy uniqueName="[Measures].[Unsold Products]" caption="Unsold Products" measure="1" displayFolder="" measureGroup="All Measures" count="0" oneField="1">
      <fieldsUsage count="1">
        <fieldUsage x="4"/>
      </fieldsUsage>
    </cacheHierarchy>
    <cacheHierarchy uniqueName="[Measures].[% Profit Margin]" caption="% Profit Margin" measure="1" displayFolder="" measureGroup="All Measures" count="0" oneField="1">
      <fieldsUsage count="1">
        <fieldUsage x="8"/>
      </fieldsUsage>
    </cacheHierarchy>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956131250001" backgroundQuery="1" createdVersion="3" refreshedVersion="6" minRefreshableVersion="3" recordCount="0" supportSubquery="1" supportAdvancedDrill="1" xr:uid="{AA5D9559-5F7D-4537-AC73-D4D54307C849}">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42984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95613958333" backgroundQuery="1" createdVersion="3" refreshedVersion="6" minRefreshableVersion="3" recordCount="0" supportSubquery="1" supportAdvancedDrill="1" xr:uid="{CC9EA9A9-4F50-49D7-80AE-D02FDAEA07CF}">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417674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998176041663" backgroundQuery="1" createdVersion="3" refreshedVersion="6" minRefreshableVersion="3" recordCount="0" supportSubquery="1" supportAdvancedDrill="1" xr:uid="{34C55297-B3FD-4549-B038-690899DAFC99}">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 Number]" caption="Week Number" attribute="1" defaultMemberUniqueName="[DimDate].[Week Number].[All]" allUniqueName="[DimDate].[Week Numb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1"/>
        </ext>
      </extLst>
    </cacheHierarchy>
    <cacheHierarchy uniqueName="[Measures].[Count of Total Profit]" caption="Count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Count of COGS]" caption="Count of COGS" measure="1" displayFolder="" measureGroup="FactInternetSales" count="0">
      <extLst>
        <ext xmlns:x15="http://schemas.microsoft.com/office/spreadsheetml/2010/11/main" uri="{B97F6D7D-B522-45F9-BDA1-12C45D357490}">
          <x15:cacheHierarchy aggregatedColumn="39"/>
        </ext>
      </extLst>
    </cacheHierarchy>
    <cacheHierarchy uniqueName="[Measures].[Count of Total Revenue]" caption="Count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4"/>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0"/>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39"/>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131171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DE2C6-D62D-467B-887C-B65572506503}" name="PivotTable2" cacheId="1" applyNumberFormats="0" applyBorderFormats="0" applyFontFormats="0" applyPatternFormats="0" applyAlignmentFormats="0" applyWidthHeightFormats="1" dataCaption="Values" tag="2e6b27f6-79b4-49e4-872a-839411aca5f9" updatedVersion="6" minRefreshableVersion="3" useAutoFormatting="1" subtotalHiddenItems="1" rowGrandTotals="0" colGrandTotals="0" itemPrintTitles="1" createdVersion="6" indent="0" compact="0" compactData="0" multipleFieldFilters="0">
  <location ref="AD11:AD15" firstHeaderRow="1" firstDataRow="1" firstDataCol="1"/>
  <pivotFields count="1">
    <pivotField axis="axisRow" compact="0" allDrilled="1" outline="0" subtotalTop="0" showAll="0" dataSourceSort="1" defaultSubtotal="0" defaultAttributeDrillState="1">
      <items count="4">
        <item s="1" x="0"/>
        <item s="1" x="1"/>
        <item s="1" x="2"/>
        <item s="1" x="3"/>
      </items>
    </pivotField>
  </pivotFields>
  <rowFields count="1">
    <field x="0"/>
  </rowFields>
  <rowItems count="4">
    <i>
      <x/>
    </i>
    <i>
      <x v="1"/>
    </i>
    <i>
      <x v="2"/>
    </i>
    <i>
      <x v="3"/>
    </i>
  </rowItems>
  <formats count="4">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outline="0" fieldPosition="0">
        <references count="1">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Revenue"/>
    <pivotHierarchy dragToData="1" caption="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05520A-62AF-4360-A887-5D8B666DD8DC}" name="PivotTable7" cacheId="7" applyNumberFormats="0" applyBorderFormats="0" applyFontFormats="0" applyPatternFormats="0" applyAlignmentFormats="0" applyWidthHeightFormats="1" dataCaption="Values" tag="31acca6d-f0ff-45c9-98e4-10c148e2e369" updatedVersion="6" minRefreshableVersion="3" useAutoFormatting="1" subtotalHiddenItems="1" rowGrandTotals="0" colGrandTotals="0" itemPrintTitles="1" createdVersion="6" indent="0" outline="1" outlineData="1" multipleFieldFilters="0">
  <location ref="V11:AB15"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8"/>
  </rowFields>
  <rowItems count="4">
    <i>
      <x/>
    </i>
    <i>
      <x v="1"/>
    </i>
    <i>
      <x v="2"/>
    </i>
    <i>
      <x v="3"/>
    </i>
  </rowItems>
  <colFields count="1">
    <field x="-2"/>
  </colFields>
  <colItems count="6">
    <i>
      <x/>
    </i>
    <i i="1">
      <x v="1"/>
    </i>
    <i i="2">
      <x v="2"/>
    </i>
    <i i="3">
      <x v="3"/>
    </i>
    <i i="4">
      <x v="4"/>
    </i>
    <i i="5">
      <x v="5"/>
    </i>
  </colItems>
  <dataFields count="6">
    <dataField fld="0" subtotal="count" baseField="0" baseItem="1" numFmtId="167"/>
    <dataField name=" OrderQuantity" fld="1" baseField="0" baseItem="0" numFmtId="168"/>
    <dataField name=" Total Revenue" fld="2" baseField="0" baseItem="0" numFmtId="166"/>
    <dataField name=" COGS" fld="4" baseField="0" baseItem="5" numFmtId="166"/>
    <dataField fld="5" subtotal="count" baseField="0" baseItem="0"/>
    <dataField name=" Total Profit" fld="3" baseField="0" baseItem="5" numFmtId="166"/>
  </dataFields>
  <formats count="8">
    <format dxfId="29">
      <pivotArea outline="0" collapsedLevelsAreSubtotals="1" fieldPosition="0">
        <references count="1">
          <reference field="4294967294" count="1" selected="0">
            <x v="5"/>
          </reference>
        </references>
      </pivotArea>
    </format>
    <format dxfId="28">
      <pivotArea outline="0" collapsedLevelsAreSubtotals="1" fieldPosition="0">
        <references count="1">
          <reference field="4294967294" count="1" selected="0">
            <x v="3"/>
          </reference>
        </references>
      </pivotArea>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6">
            <x v="0"/>
            <x v="1"/>
            <x v="2"/>
            <x v="3"/>
            <x v="4"/>
            <x v="5"/>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M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8AC116-2564-4791-8B2B-8FF5CA26D542}" name="PivotTable4" cacheId="6" applyNumberFormats="0" applyBorderFormats="0" applyFontFormats="0" applyPatternFormats="0" applyAlignmentFormats="0" applyWidthHeightFormats="1" dataCaption="Values" tag="2e6b27f6-79b4-49e4-872a-839411aca5f9" updatedVersion="6" minRefreshableVersion="3" useAutoFormatting="1" subtotalHiddenItems="1" rowGrandTotals="0" colGrandTotals="0" itemPrintTitles="1" createdVersion="6" indent="0" compact="0" compactData="0" multipleFieldFilters="0">
  <location ref="F31:I35"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s="1" x="0"/>
        <item s="1" x="1"/>
        <item s="1" x="2"/>
        <item s="1"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Revenue" fld="1" baseField="3" baseItem="0" numFmtId="166"/>
    <dataField name=" Profit" fld="2" baseField="0" baseItem="1" numFmtId="166"/>
    <dataField fld="0" subtotal="count" baseField="0" baseItem="0" numFmtId="167"/>
  </dataFields>
  <formats count="8">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2"/>
          </reference>
        </references>
      </pivotArea>
    </format>
    <format dxfId="35">
      <pivotArea outline="0" collapsedLevelsAreSubtotals="1" fieldPosition="0">
        <references count="1">
          <reference field="4294967294" count="1" selected="0">
            <x v="1"/>
          </reference>
        </references>
      </pivotArea>
    </format>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outline="0" fieldPosition="0">
        <references count="1">
          <reference field="3" count="0"/>
        </references>
      </pivotArea>
    </format>
    <format dxfId="30">
      <pivotArea dataOnly="0" labelOnly="1" outline="0" fieldPosition="0">
        <references count="1">
          <reference field="4294967294" count="3">
            <x v="0"/>
            <x v="1"/>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Revenue"/>
    <pivotHierarchy dragToData="1" caption="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4A1252-2F21-4B05-9FDE-D3F6C6924696}" name="PivotTable3" cacheId="0" applyNumberFormats="0" applyBorderFormats="0" applyFontFormats="0" applyPatternFormats="0" applyAlignmentFormats="0" applyWidthHeightFormats="1" dataCaption="Values" tag="2c27cabc-a643-455a-9b82-e088103bde4b" updatedVersion="6" minRefreshableVersion="3" useAutoFormatting="1" subtotalHiddenItems="1" itemPrintTitles="1" createdVersion="6" indent="0" outline="1" outlineData="1" multipleFieldFilters="0">
  <location ref="R11:T28" firstHeaderRow="1" firstDataRow="1" firstDataCol="0"/>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4BA2E-EB73-4508-B49E-4DE325620404}" name="PivotTable1" cacheId="8" applyNumberFormats="0" applyBorderFormats="0" applyFontFormats="0" applyPatternFormats="0" applyAlignmentFormats="0" applyWidthHeightFormats="1" dataCaption="Values" tag="051af49c-5e7a-4fb9-afd6-f40d45847d70" updatedVersion="6" minRefreshableVersion="3" useAutoFormatting="1" subtotalHiddenItems="1" itemPrintTitles="1" createdVersion="6" indent="0" outline="1" outlineData="1" multipleFieldFilters="0">
  <location ref="F11:N1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1" numFmtId="167"/>
    <dataField name=" OrderQuantity" fld="1" baseField="0" baseItem="0" numFmtId="168"/>
    <dataField name=" Total Revenue" fld="5" baseField="0" baseItem="0" numFmtId="166"/>
    <dataField name=" COGS" fld="7" baseField="0" baseItem="5" numFmtId="166"/>
    <dataField fld="8" subtotal="count" baseField="0" baseItem="0"/>
    <dataField name=" Total Profit" fld="6" baseField="0" baseItem="5" numFmtId="166"/>
    <dataField fld="2" subtotal="count" baseField="0" baseItem="0"/>
    <dataField fld="3" subtotal="count" baseField="0" baseItem="0"/>
    <dataField fld="4" subtotal="count" baseField="0" baseItem="0"/>
  </dataFields>
  <formats count="8">
    <format dxfId="45">
      <pivotArea outline="0" collapsedLevelsAreSubtotals="1" fieldPosition="0">
        <references count="1">
          <reference field="4294967294" count="1" selected="0">
            <x v="5"/>
          </reference>
        </references>
      </pivotArea>
    </format>
    <format dxfId="44">
      <pivotArea outline="0" collapsedLevelsAreSubtotals="1" fieldPosition="0">
        <references count="1">
          <reference field="4294967294" count="1" selected="0">
            <x v="3"/>
          </reference>
        </references>
      </pivotArea>
    </format>
    <format dxfId="43">
      <pivotArea outline="0" collapsedLevelsAreSubtotals="1" fieldPosition="0">
        <references count="1">
          <reference field="4294967294" count="1" selected="0">
            <x v="2"/>
          </reference>
        </references>
      </pivotArea>
    </format>
    <format dxfId="42">
      <pivotArea outline="0" collapsedLevelsAreSubtotals="1" fieldPosition="0">
        <references count="1">
          <reference field="4294967294" count="1" selected="0">
            <x v="0"/>
          </reference>
        </references>
      </pivotArea>
    </format>
    <format dxfId="41">
      <pivotArea outline="0" collapsedLevelsAreSubtotals="1" fieldPosition="0">
        <references count="1">
          <reference field="4294967294" count="1" selected="0">
            <x v="1"/>
          </reference>
        </references>
      </pivotArea>
    </format>
    <format dxfId="40">
      <pivotArea type="all" dataOnly="0" outline="0" fieldPosition="0"/>
    </format>
    <format dxfId="39">
      <pivotArea outline="0" collapsedLevelsAreSubtotals="1" fieldPosition="0"/>
    </format>
    <format dxfId="38">
      <pivotArea dataOnly="0" labelOnly="1" outline="0" fieldPosition="0">
        <references count="1">
          <reference field="4294967294" count="9">
            <x v="0"/>
            <x v="1"/>
            <x v="2"/>
            <x v="3"/>
            <x v="4"/>
            <x v="5"/>
            <x v="6"/>
            <x v="7"/>
            <x v="8"/>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Date].[Year].&amp;[2005]"/>
        <member name="[DimDate].[Year].&amp;[2006]"/>
        <member name="[DimDate].[Year].&amp;[2007]"/>
        <member name="[DimDate].[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14C8E4-4884-43D5-A716-A4EBCDE9C808}" name="PivotTable3" cacheId="4" applyNumberFormats="0" applyBorderFormats="0" applyFontFormats="0" applyPatternFormats="0" applyAlignmentFormats="0" applyWidthHeightFormats="1" dataCaption="Values" tag="b8167c92-d544-47bc-9ec8-821dad6fee86" updatedVersion="6" minRefreshableVersion="3" useAutoFormatting="1" subtotalHiddenItems="1" rowGrandTotals="0" colGrandTotals="0" itemPrintTitles="1" createdVersion="6" indent="0" compact="0" compactData="0" multipleFieldFilters="0" chartFormat="10">
  <location ref="O11:P18" firstHeaderRow="1"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2"/>
  </rowFields>
  <rowItems count="7">
    <i>
      <x/>
    </i>
    <i>
      <x v="1"/>
    </i>
    <i>
      <x v="2"/>
    </i>
    <i>
      <x v="3"/>
    </i>
    <i>
      <x v="4"/>
    </i>
    <i>
      <x v="5"/>
    </i>
    <i>
      <x v="6"/>
    </i>
  </rowItems>
  <colItems count="1">
    <i/>
  </colItems>
  <dataFields count="1">
    <dataField name=" Total Profit" fld="0" baseField="0" baseItem="0" numFmtId="166"/>
  </dataFields>
  <formats count="4">
    <format dxfId="3">
      <pivotArea outline="0" collapsedLevelsAreSubtotals="1" fieldPosition="0">
        <references count="1">
          <reference field="4294967294" count="1" selected="0">
            <x v="0"/>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Date].[Year].&amp;[2005]"/>
        <member name="[DimDate].[Year].&amp;[2006]"/>
        <member name="[DimDate].[Year].&amp;[2007]"/>
        <member name="[DimDate].[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3D960E-5FD1-473E-8972-225A7C854D3D}" name="PivotTable1" cacheId="5" applyNumberFormats="0" applyBorderFormats="0" applyFontFormats="0" applyPatternFormats="0" applyAlignmentFormats="0" applyWidthHeightFormats="1" dataCaption="Values" tag="b6cabf9d-bbf3-4974-af90-d272d4184670" updatedVersion="6" minRefreshableVersion="3" useAutoFormatting="1" subtotalHiddenItems="1" rowGrandTotals="0" colGrandTotals="0" itemPrintTitles="1" createdVersion="6" indent="0" compact="0" compactData="0" multipleFieldFilters="0" chartFormat="8">
  <location ref="F11:G23" firstHeaderRow="1"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 Total Profit" fld="0" baseField="0" baseItem="0" numFmtId="166"/>
  </dataFields>
  <formats count="4">
    <format dxfId="7">
      <pivotArea outline="0" collapsedLevelsAreSubtotals="1" fieldPosition="0">
        <references count="1">
          <reference field="4294967294" count="1" selected="0">
            <x v="0"/>
          </reference>
        </references>
      </pivotArea>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Date].[Year].&amp;[2005]"/>
        <member name="[DimDate].[Year].&amp;[2006]"/>
        <member name="[DimDate].[Year].&amp;[2007]"/>
        <member name="[DimDate].[Year].&amp;[200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705FF1-467C-4E6E-8E0B-4752BB3E8B83}" name="PivotTable5" cacheId="2" applyNumberFormats="0" applyBorderFormats="0" applyFontFormats="0" applyPatternFormats="0" applyAlignmentFormats="0" applyWidthHeightFormats="1" dataCaption="Values" missingCaption="0" tag="b1befdcd-063a-41cc-8d7b-7195171240ef" updatedVersion="6" minRefreshableVersion="3" useAutoFormatting="1" subtotalHiddenItems="1" rowGrandTotals="0" colGrandTotals="0" itemPrintTitles="1" createdVersion="6" indent="0" showEmptyRow="1" showEmptyCol="1" compact="0" compactData="0" multipleFieldFilters="0" chartFormat="19">
  <location ref="AG11:AI15" firstHeaderRow="0" firstDataRow="1" firstDataCol="1"/>
  <pivotFields count="5">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 Total Profit" fld="0" baseField="0" baseItem="0" numFmtId="166"/>
    <dataField name="Sum of Total Profit" fld="4" showDataAs="percentOfTotal" baseField="0" baseItem="0" numFmtId="170">
      <extLst>
        <ext xmlns:x14="http://schemas.microsoft.com/office/spreadsheetml/2009/9/main" uri="{E15A36E0-9728-4e99-A89B-3F7291B0FE68}">
          <x14:dataField sourceField="0" uniqueName="[__Xl2].[Measures].[Sum of Total Profit]"/>
        </ext>
      </extLst>
    </dataField>
  </dataFields>
  <formats count="6">
    <format dxfId="13">
      <pivotArea outline="0" collapsedLevelsAreSubtotals="1" fieldPosition="0">
        <references count="1">
          <reference field="4294967294" count="1" selected="0">
            <x v="0"/>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outline="0" fieldPosition="0">
        <references count="1">
          <reference field="4294967294" count="1">
            <x v="1"/>
          </reference>
        </references>
      </pivotArea>
    </format>
    <format dxfId="8">
      <pivotArea outline="0" fieldPosition="0">
        <references count="1">
          <reference field="4294967294" count="1" selected="0">
            <x v="1"/>
          </reference>
        </references>
      </pivotArea>
    </format>
  </formats>
  <chartFormats count="3">
    <chartFormat chart="7"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Date].[Year].&amp;[2005]"/>
        <member name="[DimDate].[Year].&amp;[2006]"/>
        <member name="[DimDate].[Year].&amp;[2007]"/>
        <member name="[DimDate].[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8BF5C9-2ABE-41CE-B0F1-93637A0C8AC1}" name="PivotTable4" cacheId="3" applyNumberFormats="0" applyBorderFormats="0" applyFontFormats="0" applyPatternFormats="0" applyAlignmentFormats="0" applyWidthHeightFormats="1" dataCaption="Values" tag="9c970144-1575-4632-b1c3-a2b2ca3dda39" updatedVersion="6" minRefreshableVersion="3" useAutoFormatting="1" subtotalHiddenItems="1" rowGrandTotals="0" colGrandTotals="0" itemPrintTitles="1" createdVersion="6" indent="0" compact="0" compactData="0" multipleFieldFilters="0" chartFormat="19">
  <location ref="AB11:AC13" firstHeaderRow="1"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 Total Profit" fld="0" baseField="0" baseItem="0" numFmtId="166"/>
  </dataFields>
  <formats count="4">
    <format dxfId="17">
      <pivotArea outline="0" collapsedLevelsAreSubtotals="1" fieldPosition="0">
        <references count="1">
          <reference field="4294967294" count="1" selected="0">
            <x v="0"/>
          </reference>
        </references>
      </pivotArea>
    </format>
    <format dxfId="16">
      <pivotArea type="all" dataOnly="0" outline="0" fieldPosition="0"/>
    </format>
    <format dxfId="15">
      <pivotArea outline="0" collapsedLevelsAreSubtotals="1" fieldPosition="0"/>
    </format>
    <format dxfId="14">
      <pivotArea dataOnly="0" labelOnly="1" outline="0" fieldPosition="0">
        <references count="1">
          <reference field="4294967294" count="1">
            <x v="0"/>
          </reference>
        </references>
      </pivotArea>
    </format>
  </formats>
  <chartFormats count="4">
    <chartFormat chart="7" format="2"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Date].[Year].&amp;[2005]"/>
        <member name="[DimDate].[Year].&amp;[2006]"/>
        <member name="[DimDate].[Year].&amp;[2007]"/>
        <member name="[DimDate].[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EnglishCountryRegionName].&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pivotHierarchy dragToData="1"/>
    <pivotHierarchy dragToData="1"/>
    <pivotHierarchy dragToData="1" caption=" OrderQuantity"/>
    <pivotHierarchy dragToData="1" caption=" Total Revenue"/>
    <pivotHierarchy dragToData="1" caption=" Total Profit"/>
    <pivotHierarchy dragToData="1" caption="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D47328-E016-420E-AE7B-228490F99837}" sourceName="[DimDate].[Year]">
  <pivotTables>
    <pivotTable tabId="7" name="PivotTable1"/>
    <pivotTable tabId="7" name="PivotTable2"/>
    <pivotTable tabId="11" name="PivotTable1"/>
    <pivotTable tabId="11" name="PivotTable3"/>
    <pivotTable tabId="11" name="PivotTable4"/>
    <pivotTable tabId="11" name="PivotTable5"/>
  </pivotTables>
  <data>
    <olap pivotCacheId="177429845">
      <levels count="2">
        <level uniqueName="[DimDate].[Year].[(All)]" sourceCaption="(All)" count="0"/>
        <level uniqueName="[DimDate].[Year].[Year]" sourceCaption="Year" count="6">
          <ranges>
            <range startItem="0">
              <i n="[DimDate].[Year].&amp;[2005]" c="2005"/>
              <i n="[DimDate].[Year].&amp;[2006]" c="2006"/>
              <i n="[DimDate].[Year].&amp;[2007]" c="2007"/>
              <i n="[DimDate].[Year].&amp;[2008]" c="2008"/>
              <i n="[DimDate].[Year].&amp;[2009]" c="2009" nd="1"/>
              <i n="[DimDate].[Year].&amp;[2010]" c="2010" nd="1"/>
            </range>
          </ranges>
        </level>
      </levels>
      <selections count="4">
        <selection n="[DimDate].[Year].&amp;[2005]"/>
        <selection n="[DimDate].[Year].&amp;[2006]"/>
        <selection n="[DimDate].[Year].&amp;[2007]"/>
        <selection n="[DimDate].[Year].&amp;[2008]"/>
      </selections>
    </olap>
  </data>
  <extLst>
    <x:ext xmlns:x15="http://schemas.microsoft.com/office/spreadsheetml/2010/11/main" uri="{470722E0-AACD-4C17-9CDC-17EF765DBC7E}">
      <x15:slicerCacheHideItemsWithNoData count="1">
        <x15:slicerCacheOlapLevelName uniqueName="[DimDate].[Year].[Year]" count="2"/>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30F442E-79B3-4E99-9360-A12A38A85558}" sourceName="[DimDate].[Month name]">
  <data>
    <olap pivotCacheId="1474176743">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lishCountryRegionName" xr10:uid="{D86F9717-7C66-4E83-9DF0-0A4DCFC4DC12}" sourceName="[DimGeography].[EnglishCountryRegionName]">
  <pivotTables>
    <pivotTable tabId="11" name="PivotTable5"/>
    <pivotTable tabId="11" name="PivotTable4"/>
    <pivotTable tabId="11" name="PivotTable3"/>
    <pivotTable tabId="11" name="PivotTable1"/>
    <pivotTable tabId="7" name="PivotTable4"/>
    <pivotTable tabId="7" name="PivotTable7"/>
    <pivotTable tabId="7" name="PivotTable1"/>
  </pivotTables>
  <data>
    <olap pivotCacheId="313117124">
      <levels count="2">
        <level uniqueName="[DimGeography].[EnglishCountryRegionName].[(All)]" sourceCaption="(All)" count="0"/>
        <level uniqueName="[DimGeography].[EnglishCountryRegionName].[EnglishCountryRegionName]" sourceCaption="EnglishCountryRegionName" count="6">
          <ranges>
            <range startItem="0">
              <i n="[DimGeography].[EnglishCountryRegionName].&amp;[Australia]" c="Australia"/>
              <i n="[DimGeography].[EnglishCountryRegionName].&amp;[Canada]" c="Canada"/>
              <i n="[DimGeography].[EnglishCountryRegionName].&amp;[France]" c="France"/>
              <i n="[DimGeography].[EnglishCountryRegionName].&amp;[Germany]" c="Germany"/>
              <i n="[DimGeography].[EnglishCountryRegionName].&amp;[United Kingdom]" c="United Kingdom"/>
              <i n="[DimGeography].[EnglishCountryRegionName].&amp;[United States]" c="United States"/>
            </range>
          </ranges>
        </level>
      </levels>
      <selections count="1">
        <selection n="[DimGeography].[EnglishCountryRegionName].&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3FF84F-02EF-41C4-BF17-18CA814CA42E}" cache="Slicer_Year" caption="Year" columnCount="4" showCaption="0" level="1" style="SlicerStyleLight1 2" rowHeight="241300"/>
  <slicer name="Month name 1" xr10:uid="{5F3309D0-F5E7-47EB-AE12-306E8774D9AB}" cache="Slicer_Month_name" caption="Month name" columnCount="3" showCaption="0" level="1" style="SlicerStyleLight1 2" rowHeight="241300"/>
  <slicer name="EnglishCountryRegionName 1" xr10:uid="{261C0AA6-08EA-4772-A5A1-9F51427D1A85}" cache="Slicer_EnglishCountryRegionName" caption="EnglishCountryRegionName" showCaption="0"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3.bin"/><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A76C8-E5AF-402E-BD4E-0F8D990991C5}">
  <dimension ref="E18"/>
  <sheetViews>
    <sheetView showGridLines="0" showRowColHeaders="0" tabSelected="1" zoomScale="57" zoomScaleNormal="85" workbookViewId="0">
      <selection activeCell="X45" sqref="I45:X56"/>
    </sheetView>
  </sheetViews>
  <sheetFormatPr defaultRowHeight="14.5" x14ac:dyDescent="0.35"/>
  <sheetData>
    <row r="18" spans="5:5" x14ac:dyDescent="0.35">
      <c r="E18" s="3"/>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Option Button 2">
              <controlPr defaultSize="0" autoFill="0" autoLine="0" autoPict="0">
                <anchor moveWithCells="1">
                  <from>
                    <xdr:col>15</xdr:col>
                    <xdr:colOff>0</xdr:colOff>
                    <xdr:row>3</xdr:row>
                    <xdr:rowOff>114300</xdr:rowOff>
                  </from>
                  <to>
                    <xdr:col>16</xdr:col>
                    <xdr:colOff>349250</xdr:colOff>
                    <xdr:row>4</xdr:row>
                    <xdr:rowOff>146050</xdr:rowOff>
                  </to>
                </anchor>
              </controlPr>
            </control>
          </mc:Choice>
        </mc:AlternateContent>
        <mc:AlternateContent xmlns:mc="http://schemas.openxmlformats.org/markup-compatibility/2006">
          <mc:Choice Requires="x14">
            <control shapeId="1032" r:id="rId5" name="Option Button 8">
              <controlPr defaultSize="0" autoFill="0" autoLine="0" autoPict="0">
                <anchor moveWithCells="1">
                  <from>
                    <xdr:col>16</xdr:col>
                    <xdr:colOff>342900</xdr:colOff>
                    <xdr:row>3</xdr:row>
                    <xdr:rowOff>114300</xdr:rowOff>
                  </from>
                  <to>
                    <xdr:col>17</xdr:col>
                    <xdr:colOff>520700</xdr:colOff>
                    <xdr:row>4</xdr:row>
                    <xdr:rowOff>152400</xdr:rowOff>
                  </to>
                </anchor>
              </controlPr>
            </control>
          </mc:Choice>
        </mc:AlternateContent>
        <mc:AlternateContent xmlns:mc="http://schemas.openxmlformats.org/markup-compatibility/2006">
          <mc:Choice Requires="x14">
            <control shapeId="1033" r:id="rId6" name="Option Button 9">
              <controlPr defaultSize="0" autoFill="0" autoLine="0" autoPict="0">
                <anchor moveWithCells="1">
                  <from>
                    <xdr:col>17</xdr:col>
                    <xdr:colOff>584200</xdr:colOff>
                    <xdr:row>3</xdr:row>
                    <xdr:rowOff>114300</xdr:rowOff>
                  </from>
                  <to>
                    <xdr:col>19</xdr:col>
                    <xdr:colOff>114300</xdr:colOff>
                    <xdr:row>4</xdr:row>
                    <xdr:rowOff>152400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7625-6D38-4B6D-91C4-EFBDA40D24C4}">
  <dimension ref="E1:AJ55"/>
  <sheetViews>
    <sheetView topLeftCell="E12" zoomScale="65" zoomScaleNormal="45" workbookViewId="0">
      <selection activeCell="AJ17" sqref="AJ17"/>
    </sheetView>
  </sheetViews>
  <sheetFormatPr defaultRowHeight="14.5" x14ac:dyDescent="0.35"/>
  <cols>
    <col min="1" max="1" width="12.7265625" bestFit="1" customWidth="1"/>
    <col min="2" max="2" width="15" bestFit="1" customWidth="1"/>
    <col min="3" max="3" width="13.453125" bestFit="1" customWidth="1"/>
    <col min="4" max="4" width="13.6328125" bestFit="1" customWidth="1"/>
    <col min="5" max="5" width="14.26953125" bestFit="1" customWidth="1"/>
    <col min="6" max="6" width="11.7265625" bestFit="1" customWidth="1"/>
    <col min="7" max="7" width="13.6328125" bestFit="1" customWidth="1"/>
    <col min="8" max="8" width="13.36328125" bestFit="1" customWidth="1"/>
    <col min="9" max="9" width="8.54296875" bestFit="1" customWidth="1"/>
    <col min="10" max="10" width="13.90625" bestFit="1" customWidth="1"/>
    <col min="11" max="11" width="10.7265625" bestFit="1" customWidth="1"/>
    <col min="12" max="12" width="10.81640625" bestFit="1" customWidth="1"/>
    <col min="13" max="13" width="12.36328125" bestFit="1" customWidth="1"/>
    <col min="14" max="14" width="14.81640625" bestFit="1" customWidth="1"/>
    <col min="16" max="16" width="8.7265625" style="27"/>
    <col min="22" max="22" width="13.6328125" bestFit="1" customWidth="1"/>
    <col min="23" max="23" width="11.7265625" bestFit="1" customWidth="1"/>
    <col min="24" max="24" width="13.6328125" bestFit="1" customWidth="1"/>
    <col min="25" max="25" width="13.36328125" bestFit="1" customWidth="1"/>
    <col min="26" max="26" width="8.54296875" bestFit="1" customWidth="1"/>
    <col min="27" max="27" width="13.90625" bestFit="1" customWidth="1"/>
    <col min="28" max="28" width="10.7265625" bestFit="1" customWidth="1"/>
    <col min="29" max="29" width="15" bestFit="1" customWidth="1"/>
    <col min="30" max="30" width="8.08984375" bestFit="1" customWidth="1"/>
    <col min="31" max="32" width="11.6328125" bestFit="1" customWidth="1"/>
    <col min="33" max="33" width="18.54296875" bestFit="1" customWidth="1"/>
    <col min="34" max="34" width="8.81640625" bestFit="1" customWidth="1"/>
    <col min="35" max="35" width="13.7265625" bestFit="1" customWidth="1"/>
    <col min="36" max="36" width="10.08984375" bestFit="1" customWidth="1"/>
  </cols>
  <sheetData>
    <row r="1" spans="6:36" x14ac:dyDescent="0.35">
      <c r="AH1" t="s">
        <v>9</v>
      </c>
    </row>
    <row r="11" spans="6:36" x14ac:dyDescent="0.35">
      <c r="F11" s="17" t="s">
        <v>0</v>
      </c>
      <c r="G11" s="17" t="s">
        <v>5</v>
      </c>
      <c r="H11" s="17" t="s">
        <v>6</v>
      </c>
      <c r="I11" s="17" t="s">
        <v>7</v>
      </c>
      <c r="J11" s="17" t="s">
        <v>4</v>
      </c>
      <c r="K11" s="17" t="s">
        <v>8</v>
      </c>
      <c r="L11" s="17" t="s">
        <v>1</v>
      </c>
      <c r="M11" s="17" t="s">
        <v>2</v>
      </c>
      <c r="N11" s="17" t="s">
        <v>3</v>
      </c>
      <c r="R11" s="5"/>
      <c r="S11" s="6"/>
      <c r="T11" s="7"/>
      <c r="U11" s="4"/>
      <c r="V11" s="16" t="s">
        <v>17</v>
      </c>
      <c r="W11" s="17" t="s">
        <v>0</v>
      </c>
      <c r="X11" s="17" t="s">
        <v>5</v>
      </c>
      <c r="Y11" s="17" t="s">
        <v>6</v>
      </c>
      <c r="Z11" s="17" t="s">
        <v>7</v>
      </c>
      <c r="AA11" s="17" t="s">
        <v>4</v>
      </c>
      <c r="AB11" s="17" t="s">
        <v>8</v>
      </c>
      <c r="AD11" s="16" t="s">
        <v>9</v>
      </c>
      <c r="AG11" t="s">
        <v>18</v>
      </c>
    </row>
    <row r="12" spans="6:36" x14ac:dyDescent="0.35">
      <c r="F12" s="19">
        <v>21344</v>
      </c>
      <c r="G12" s="23">
        <v>223346</v>
      </c>
      <c r="H12" s="18">
        <v>97589903.515598565</v>
      </c>
      <c r="I12" s="18">
        <v>57052772.337200761</v>
      </c>
      <c r="J12" s="24">
        <v>0.41538242910467649</v>
      </c>
      <c r="K12" s="18">
        <v>40537131.178400338</v>
      </c>
      <c r="L12" s="22">
        <v>606</v>
      </c>
      <c r="M12" s="22">
        <v>158</v>
      </c>
      <c r="N12" s="22">
        <v>448</v>
      </c>
      <c r="R12" s="8"/>
      <c r="S12" s="9"/>
      <c r="T12" s="10"/>
      <c r="V12" s="21">
        <v>2005</v>
      </c>
      <c r="W12" s="19">
        <v>341</v>
      </c>
      <c r="X12" s="23">
        <v>3398</v>
      </c>
      <c r="Y12" s="18">
        <v>10933078.699999984</v>
      </c>
      <c r="Z12" s="18">
        <v>6570622.6301999977</v>
      </c>
      <c r="AA12" s="24">
        <v>0.39901442123525593</v>
      </c>
      <c r="AB12" s="18">
        <v>4362456.0697999978</v>
      </c>
      <c r="AD12" s="17">
        <v>2005</v>
      </c>
      <c r="AG12">
        <f>COUNTA(AD12:AD15)</f>
        <v>4</v>
      </c>
    </row>
    <row r="13" spans="6:36" x14ac:dyDescent="0.35">
      <c r="K13" s="2"/>
      <c r="R13" s="8"/>
      <c r="S13" s="9"/>
      <c r="T13" s="10"/>
      <c r="V13" s="21">
        <v>2006</v>
      </c>
      <c r="W13" s="19">
        <v>861</v>
      </c>
      <c r="X13" s="23">
        <v>8969</v>
      </c>
      <c r="Y13" s="18">
        <v>22255757.960899957</v>
      </c>
      <c r="Z13" s="18">
        <v>13249565.6461</v>
      </c>
      <c r="AA13" s="24">
        <v>0.40466796640323538</v>
      </c>
      <c r="AB13" s="18">
        <v>9006192.3148000017</v>
      </c>
      <c r="AD13" s="17">
        <v>2006</v>
      </c>
    </row>
    <row r="14" spans="6:36" x14ac:dyDescent="0.35">
      <c r="R14" s="8"/>
      <c r="S14" s="9"/>
      <c r="T14" s="10"/>
      <c r="V14" s="21">
        <v>2007</v>
      </c>
      <c r="W14" s="19">
        <v>8511</v>
      </c>
      <c r="X14" s="23">
        <v>88908</v>
      </c>
      <c r="Y14" s="18">
        <v>29945115.254699681</v>
      </c>
      <c r="Z14" s="18">
        <v>17242442.532700133</v>
      </c>
      <c r="AA14" s="24">
        <v>0.4241984916056219</v>
      </c>
      <c r="AB14" s="18">
        <v>12702672.722000103</v>
      </c>
      <c r="AD14" s="17">
        <v>2007</v>
      </c>
    </row>
    <row r="15" spans="6:36" x14ac:dyDescent="0.35">
      <c r="R15" s="8"/>
      <c r="S15" s="9"/>
      <c r="T15" s="10"/>
      <c r="V15" s="21">
        <v>2008</v>
      </c>
      <c r="W15" s="19">
        <v>11631</v>
      </c>
      <c r="X15" s="23">
        <v>122071</v>
      </c>
      <c r="Y15" s="18">
        <v>34455951.599999405</v>
      </c>
      <c r="Z15" s="18">
        <v>19990141.528200213</v>
      </c>
      <c r="AA15" s="24">
        <v>0.41983487322405527</v>
      </c>
      <c r="AB15" s="18">
        <v>14465810.071799934</v>
      </c>
      <c r="AD15" s="17">
        <v>2008</v>
      </c>
    </row>
    <row r="16" spans="6:36" x14ac:dyDescent="0.35">
      <c r="R16" s="8"/>
      <c r="S16" s="9"/>
      <c r="T16" s="10"/>
      <c r="AG16" s="28" t="s">
        <v>19</v>
      </c>
      <c r="AH16" s="28" t="s">
        <v>9</v>
      </c>
      <c r="AI16" s="28" t="s">
        <v>22</v>
      </c>
      <c r="AJ16" s="28" t="s">
        <v>13</v>
      </c>
    </row>
    <row r="17" spans="6:36" x14ac:dyDescent="0.35">
      <c r="R17" s="8"/>
      <c r="S17" s="9"/>
      <c r="T17" s="10"/>
      <c r="AG17" s="17" t="s">
        <v>20</v>
      </c>
      <c r="AH17" s="17">
        <f>IF($AG$12=1,$AD$12,0)</f>
        <v>0</v>
      </c>
      <c r="AI17" s="18">
        <f>IFERROR(VLOOKUP(AH17,LookTable,7,0),0)</f>
        <v>0</v>
      </c>
      <c r="AJ17" s="29">
        <f>IFERROR(AI17/SUM($AI$17:$AI$18),0)</f>
        <v>0</v>
      </c>
    </row>
    <row r="18" spans="6:36" x14ac:dyDescent="0.35">
      <c r="R18" s="8"/>
      <c r="S18" s="9"/>
      <c r="T18" s="10"/>
      <c r="AG18" s="17" t="s">
        <v>21</v>
      </c>
      <c r="AH18" s="17">
        <f>$AD$12-1</f>
        <v>2004</v>
      </c>
      <c r="AI18" s="18">
        <f>IFERROR(VLOOKUP(AH18,LookTable,7,0),0)</f>
        <v>0</v>
      </c>
      <c r="AJ18" s="29">
        <f>IFERROR(AI18/SUM($AI$17:$AI$18),0)</f>
        <v>0</v>
      </c>
    </row>
    <row r="19" spans="6:36" x14ac:dyDescent="0.35">
      <c r="R19" s="8"/>
      <c r="S19" s="9"/>
      <c r="T19" s="10"/>
    </row>
    <row r="20" spans="6:36" x14ac:dyDescent="0.35">
      <c r="R20" s="8"/>
      <c r="S20" s="9"/>
      <c r="T20" s="10"/>
      <c r="AG20" s="30" t="s">
        <v>23</v>
      </c>
      <c r="AH20" s="30"/>
      <c r="AI20" s="30"/>
      <c r="AJ20" s="31">
        <f>AJ17-AJ18</f>
        <v>0</v>
      </c>
    </row>
    <row r="21" spans="6:36" x14ac:dyDescent="0.35">
      <c r="R21" s="8"/>
      <c r="S21" s="9"/>
      <c r="T21" s="10"/>
    </row>
    <row r="22" spans="6:36" x14ac:dyDescent="0.35">
      <c r="R22" s="8"/>
      <c r="S22" s="9"/>
      <c r="T22" s="10"/>
    </row>
    <row r="23" spans="6:36" x14ac:dyDescent="0.35">
      <c r="R23" s="8"/>
      <c r="S23" s="9"/>
      <c r="T23" s="10"/>
      <c r="AG23" s="28" t="s">
        <v>24</v>
      </c>
      <c r="AH23" s="28" t="s">
        <v>9</v>
      </c>
      <c r="AI23" s="28" t="s">
        <v>16</v>
      </c>
      <c r="AJ23" s="28" t="s">
        <v>13</v>
      </c>
    </row>
    <row r="24" spans="6:36" x14ac:dyDescent="0.35">
      <c r="R24" s="8"/>
      <c r="S24" s="9"/>
      <c r="T24" s="10"/>
      <c r="AG24" s="17" t="s">
        <v>20</v>
      </c>
      <c r="AH24" s="17">
        <f>IF($AG$12=1,$AD$12,0)</f>
        <v>0</v>
      </c>
      <c r="AI24" s="18">
        <f>IFERROR(VLOOKUP(AH24,LookTable,4,0),0)</f>
        <v>0</v>
      </c>
      <c r="AJ24" s="29">
        <f>IFERROR(AI24/SUM($AI$24:$AI$25),0)</f>
        <v>0</v>
      </c>
    </row>
    <row r="25" spans="6:36" x14ac:dyDescent="0.35">
      <c r="R25" s="8"/>
      <c r="S25" s="9"/>
      <c r="T25" s="10"/>
      <c r="AG25" s="17" t="s">
        <v>21</v>
      </c>
      <c r="AH25" s="17">
        <f>$AD$12-1</f>
        <v>2004</v>
      </c>
      <c r="AI25" s="18">
        <f>IFERROR(VLOOKUP(AH25,LookTable,4,0),0)</f>
        <v>0</v>
      </c>
      <c r="AJ25" s="29">
        <f>IFERROR(AI25/SUM($AI$24:$AI$25),0)</f>
        <v>0</v>
      </c>
    </row>
    <row r="26" spans="6:36" x14ac:dyDescent="0.35">
      <c r="R26" s="8"/>
      <c r="S26" s="9"/>
      <c r="T26" s="10"/>
    </row>
    <row r="27" spans="6:36" x14ac:dyDescent="0.35">
      <c r="R27" s="8"/>
      <c r="S27" s="9"/>
      <c r="T27" s="10"/>
      <c r="AG27" s="30" t="s">
        <v>23</v>
      </c>
      <c r="AH27" s="30"/>
      <c r="AI27" s="30"/>
      <c r="AJ27" s="31">
        <f>AJ24-AJ25</f>
        <v>0</v>
      </c>
    </row>
    <row r="28" spans="6:36" x14ac:dyDescent="0.35">
      <c r="R28" s="11"/>
      <c r="S28" s="12"/>
      <c r="T28" s="13"/>
    </row>
    <row r="29" spans="6:36" x14ac:dyDescent="0.35">
      <c r="G29" s="14" t="s">
        <v>10</v>
      </c>
      <c r="H29" s="15">
        <v>2</v>
      </c>
    </row>
    <row r="30" spans="6:36" x14ac:dyDescent="0.35">
      <c r="AG30" s="28" t="s">
        <v>25</v>
      </c>
      <c r="AH30" s="28" t="s">
        <v>9</v>
      </c>
      <c r="AI30" s="28" t="s">
        <v>26</v>
      </c>
      <c r="AJ30" s="28" t="s">
        <v>13</v>
      </c>
    </row>
    <row r="31" spans="6:36" x14ac:dyDescent="0.35">
      <c r="F31" s="16" t="s">
        <v>9</v>
      </c>
      <c r="G31" s="17" t="s">
        <v>16</v>
      </c>
      <c r="H31" s="17" t="s">
        <v>15</v>
      </c>
      <c r="I31" s="17" t="s">
        <v>0</v>
      </c>
      <c r="O31" s="4"/>
      <c r="Q31" s="4"/>
      <c r="R31" s="4"/>
      <c r="S31" s="4"/>
      <c r="T31" s="4"/>
      <c r="AG31" s="17" t="s">
        <v>20</v>
      </c>
      <c r="AH31" s="17">
        <f>IF($AG$12=1,$AD$12,0)</f>
        <v>0</v>
      </c>
      <c r="AI31" s="18">
        <f>IFERROR(VLOOKUP(AH31,LookTable,5,0),0)</f>
        <v>0</v>
      </c>
      <c r="AJ31" s="29">
        <f>IFERROR(AI31/SUM($AI$31:$AI$32),0)</f>
        <v>0</v>
      </c>
    </row>
    <row r="32" spans="6:36" x14ac:dyDescent="0.35">
      <c r="F32" s="17">
        <v>2005</v>
      </c>
      <c r="G32" s="18">
        <v>10933078.699999984</v>
      </c>
      <c r="H32" s="18">
        <v>4362456.0697999978</v>
      </c>
      <c r="I32" s="19">
        <v>341</v>
      </c>
      <c r="AG32" s="17" t="s">
        <v>21</v>
      </c>
      <c r="AH32" s="17">
        <f>$AD$12-1</f>
        <v>2004</v>
      </c>
      <c r="AI32" s="18">
        <f>IFERROR(VLOOKUP(AH32,LookTable,5,0),0)</f>
        <v>0</v>
      </c>
      <c r="AJ32" s="29">
        <f>IFERROR(AI32/SUM($AI$31:$AI$32),0)</f>
        <v>0</v>
      </c>
    </row>
    <row r="33" spans="6:36" x14ac:dyDescent="0.35">
      <c r="F33" s="17">
        <v>2006</v>
      </c>
      <c r="G33" s="18">
        <v>22255757.960899957</v>
      </c>
      <c r="H33" s="18">
        <v>9006192.3148000017</v>
      </c>
      <c r="I33" s="19">
        <v>861</v>
      </c>
    </row>
    <row r="34" spans="6:36" x14ac:dyDescent="0.35">
      <c r="F34" s="17">
        <v>2007</v>
      </c>
      <c r="G34" s="18">
        <v>29945115.254699655</v>
      </c>
      <c r="H34" s="18">
        <v>12702672.7220001</v>
      </c>
      <c r="I34" s="19">
        <v>8511</v>
      </c>
      <c r="AG34" s="30" t="s">
        <v>23</v>
      </c>
      <c r="AH34" s="30"/>
      <c r="AI34" s="30"/>
      <c r="AJ34" s="31">
        <f>AJ31-AJ32</f>
        <v>0</v>
      </c>
    </row>
    <row r="35" spans="6:36" x14ac:dyDescent="0.35">
      <c r="F35" s="17">
        <v>2008</v>
      </c>
      <c r="G35" s="18">
        <v>34455951.599999182</v>
      </c>
      <c r="H35" s="18">
        <v>14465810.071799934</v>
      </c>
      <c r="I35" s="19">
        <v>11631</v>
      </c>
    </row>
    <row r="37" spans="6:36" x14ac:dyDescent="0.35">
      <c r="AG37" s="28" t="s">
        <v>27</v>
      </c>
      <c r="AH37" s="28" t="s">
        <v>9</v>
      </c>
      <c r="AI37" s="28" t="s">
        <v>4</v>
      </c>
      <c r="AJ37" s="28" t="s">
        <v>13</v>
      </c>
    </row>
    <row r="38" spans="6:36" x14ac:dyDescent="0.35">
      <c r="AG38" s="17" t="s">
        <v>20</v>
      </c>
      <c r="AH38" s="17">
        <f>IF($AG$12=1,$AD$12,0)</f>
        <v>0</v>
      </c>
      <c r="AI38" s="29">
        <f>IFERROR(VLOOKUP(AH38,LookTable,6,0),0)</f>
        <v>0</v>
      </c>
      <c r="AJ38" s="29">
        <f>IFERROR(AI38/SUM($AI$38:$AI$39),0)</f>
        <v>0</v>
      </c>
    </row>
    <row r="39" spans="6:36" x14ac:dyDescent="0.35">
      <c r="AG39" s="17" t="s">
        <v>21</v>
      </c>
      <c r="AH39" s="17">
        <f>$AD$12-1</f>
        <v>2004</v>
      </c>
      <c r="AI39" s="29">
        <f>IFERROR(VLOOKUP(AH39,LookTable,6,0),0)</f>
        <v>0</v>
      </c>
      <c r="AJ39" s="29">
        <f>IFERROR(AI39/SUM($AI$38:$AI$39),0)</f>
        <v>0</v>
      </c>
    </row>
    <row r="40" spans="6:36" x14ac:dyDescent="0.35">
      <c r="F40" s="20" t="s">
        <v>9</v>
      </c>
      <c r="G40" s="17" t="str">
        <f>_xlfn.IFS($H$29=1,G31,$H$29=2,H31,$H$29=3,I31)</f>
        <v xml:space="preserve"> Profit</v>
      </c>
      <c r="H40" s="17" t="str">
        <f>"Average "&amp;G40</f>
        <v>Average  Profit</v>
      </c>
      <c r="I40" s="17" t="s">
        <v>11</v>
      </c>
    </row>
    <row r="41" spans="6:36" x14ac:dyDescent="0.35">
      <c r="F41" s="21">
        <v>2005</v>
      </c>
      <c r="G41" s="26">
        <f>_xlfn.IFS($H$29=1,G32,$H$29=2,H32,$H$29=3,I32)</f>
        <v>4362456.0697999978</v>
      </c>
      <c r="H41" s="22">
        <f>AVERAGE($G$41:$G$44)</f>
        <v>10134282.794600008</v>
      </c>
      <c r="I41" s="22" t="str">
        <f>IF(G41&gt;H41,G41,"")</f>
        <v/>
      </c>
      <c r="AG41" s="30" t="s">
        <v>23</v>
      </c>
      <c r="AH41" s="30"/>
      <c r="AI41" s="30"/>
      <c r="AJ41" s="31">
        <f>AJ38-AJ39</f>
        <v>0</v>
      </c>
    </row>
    <row r="42" spans="6:36" x14ac:dyDescent="0.35">
      <c r="F42" s="21">
        <v>2006</v>
      </c>
      <c r="G42" s="26">
        <f>_xlfn.IFS($H$29=1,G33,$H$29=2,H33,$H$29=3,I33)</f>
        <v>9006192.3148000017</v>
      </c>
      <c r="H42" s="22">
        <f>AVERAGE($G$41:$G$44)</f>
        <v>10134282.794600008</v>
      </c>
      <c r="I42" s="22" t="str">
        <f>IF(G42&gt;H42,G42,"")</f>
        <v/>
      </c>
    </row>
    <row r="43" spans="6:36" x14ac:dyDescent="0.35">
      <c r="F43" s="21">
        <v>2007</v>
      </c>
      <c r="G43" s="26">
        <f>_xlfn.IFS($H$29=1,G34,$H$29=2,H34,$H$29=3,I34)</f>
        <v>12702672.7220001</v>
      </c>
      <c r="H43" s="22">
        <f>AVERAGE($G$41:$G$44)</f>
        <v>10134282.794600008</v>
      </c>
      <c r="I43" s="22">
        <f>IF(G43&gt;H43,G43,"")</f>
        <v>12702672.7220001</v>
      </c>
    </row>
    <row r="44" spans="6:36" x14ac:dyDescent="0.35">
      <c r="F44" s="21">
        <v>2008</v>
      </c>
      <c r="G44" s="26">
        <f>_xlfn.IFS($H$29=1,G35,$H$29=2,H35,$H$29=3,I35)</f>
        <v>14465810.071799934</v>
      </c>
      <c r="H44" s="22">
        <f>AVERAGE($G$41:$G$44)</f>
        <v>10134282.794600008</v>
      </c>
      <c r="I44" s="22">
        <f>IF(G44&gt;H44,G44,"")</f>
        <v>14465810.071799934</v>
      </c>
      <c r="AG44" s="28" t="s">
        <v>28</v>
      </c>
      <c r="AH44" s="28" t="s">
        <v>9</v>
      </c>
      <c r="AI44" s="28" t="s">
        <v>30</v>
      </c>
      <c r="AJ44" s="28" t="s">
        <v>13</v>
      </c>
    </row>
    <row r="45" spans="6:36" x14ac:dyDescent="0.35">
      <c r="AG45" s="17" t="s">
        <v>20</v>
      </c>
      <c r="AH45" s="17">
        <f>IF($AG$12=1,$AD$12,0)</f>
        <v>0</v>
      </c>
      <c r="AI45" s="26">
        <f>IFERROR(VLOOKUP(AH45,LookTable,2,0),0)</f>
        <v>0</v>
      </c>
      <c r="AJ45" s="29">
        <f>IFERROR(AI45/SUM($AI$45:$AI$46),0)</f>
        <v>0</v>
      </c>
    </row>
    <row r="46" spans="6:36" x14ac:dyDescent="0.35">
      <c r="AG46" s="17" t="s">
        <v>21</v>
      </c>
      <c r="AH46" s="17">
        <f>$AD$12-1</f>
        <v>2004</v>
      </c>
      <c r="AI46" s="26">
        <f>IFERROR(VLOOKUP(AH46,LookTable,2,0),0)</f>
        <v>0</v>
      </c>
      <c r="AJ46" s="29">
        <f>IFERROR(AI46/SUM($AI$45:$AI$46),0)</f>
        <v>0</v>
      </c>
    </row>
    <row r="48" spans="6:36" x14ac:dyDescent="0.35">
      <c r="AG48" s="30" t="s">
        <v>23</v>
      </c>
      <c r="AH48" s="30"/>
      <c r="AI48" s="30"/>
      <c r="AJ48" s="31">
        <f>AJ45-AJ46</f>
        <v>0</v>
      </c>
    </row>
    <row r="49" spans="5:36" x14ac:dyDescent="0.35">
      <c r="F49" t="s">
        <v>11</v>
      </c>
      <c r="H49" t="s">
        <v>14</v>
      </c>
    </row>
    <row r="50" spans="5:36" x14ac:dyDescent="0.35">
      <c r="E50" t="s">
        <v>12</v>
      </c>
      <c r="F50" s="1">
        <f>SUM(I41:I44)</f>
        <v>27168482.793800034</v>
      </c>
      <c r="H50" t="str">
        <f>" of "&amp;G40&amp;" came from the highlighted years"</f>
        <v xml:space="preserve"> of  Profit came from the highlighted years</v>
      </c>
    </row>
    <row r="51" spans="5:36" x14ac:dyDescent="0.35">
      <c r="E51" t="s">
        <v>13</v>
      </c>
      <c r="F51" s="25">
        <f>F50/SUM(G41:G44)</f>
        <v>0.67021227215695511</v>
      </c>
      <c r="AG51" s="28" t="s">
        <v>29</v>
      </c>
      <c r="AH51" s="28" t="s">
        <v>9</v>
      </c>
      <c r="AI51" s="28" t="s">
        <v>31</v>
      </c>
      <c r="AJ51" s="28" t="s">
        <v>13</v>
      </c>
    </row>
    <row r="52" spans="5:36" x14ac:dyDescent="0.35">
      <c r="AG52" s="17" t="s">
        <v>20</v>
      </c>
      <c r="AH52" s="17">
        <f>IF($AG$12=1,$AD$12,0)</f>
        <v>0</v>
      </c>
      <c r="AI52" s="26">
        <f>IFERROR(VLOOKUP(AH52,LookTable,3,0),0)</f>
        <v>0</v>
      </c>
      <c r="AJ52" s="29">
        <f>IFERROR(AI52/SUM($AI$52:$AI$53),0)</f>
        <v>0</v>
      </c>
    </row>
    <row r="53" spans="5:36" x14ac:dyDescent="0.35">
      <c r="AG53" s="17" t="s">
        <v>21</v>
      </c>
      <c r="AH53" s="17">
        <f>$AD$12-1</f>
        <v>2004</v>
      </c>
      <c r="AI53" s="26">
        <f>IFERROR(VLOOKUP(AH53,LookTable,3,0),0)</f>
        <v>0</v>
      </c>
      <c r="AJ53" s="29">
        <f>IFERROR(AI53/SUM($AI$52:$AI$53),0)</f>
        <v>0</v>
      </c>
    </row>
    <row r="55" spans="5:36" x14ac:dyDescent="0.35">
      <c r="AG55" s="30" t="s">
        <v>23</v>
      </c>
      <c r="AH55" s="30"/>
      <c r="AI55" s="30"/>
      <c r="AJ55" s="31">
        <f>AJ52-AJ53</f>
        <v>0</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FE5F-4277-4438-BE65-90DA090BEF18}">
  <dimension ref="F11:AJ23"/>
  <sheetViews>
    <sheetView zoomScale="44" workbookViewId="0">
      <selection activeCell="F3" sqref="F3"/>
    </sheetView>
  </sheetViews>
  <sheetFormatPr defaultRowHeight="14.5" x14ac:dyDescent="0.35"/>
  <cols>
    <col min="1" max="1" width="12.7265625" bestFit="1" customWidth="1"/>
    <col min="2" max="2" width="15" bestFit="1" customWidth="1"/>
    <col min="3" max="3" width="13.453125" bestFit="1" customWidth="1"/>
    <col min="4" max="4" width="13.6328125" bestFit="1" customWidth="1"/>
    <col min="5" max="5" width="14.26953125" bestFit="1" customWidth="1"/>
    <col min="6" max="6" width="15.453125" bestFit="1" customWidth="1"/>
    <col min="7" max="8" width="11.36328125" bestFit="1" customWidth="1"/>
    <col min="9" max="12" width="15.36328125" bestFit="1" customWidth="1"/>
    <col min="13" max="13" width="5.7265625" style="32" customWidth="1"/>
    <col min="14" max="14" width="15.36328125" bestFit="1" customWidth="1"/>
    <col min="15" max="15" width="12.7265625" bestFit="1" customWidth="1"/>
    <col min="16" max="16" width="11.36328125" bestFit="1" customWidth="1"/>
    <col min="19" max="19" width="9.1796875" bestFit="1" customWidth="1"/>
    <col min="20" max="20" width="12.08984375" bestFit="1" customWidth="1"/>
    <col min="26" max="26" width="5.08984375" style="32" customWidth="1"/>
    <col min="28" max="28" width="14.08984375" bestFit="1" customWidth="1"/>
    <col min="29" max="29" width="11.36328125" bestFit="1" customWidth="1"/>
    <col min="31" max="31" width="4.453125" style="32" customWidth="1"/>
    <col min="33" max="33" width="11" bestFit="1" customWidth="1"/>
    <col min="34" max="34" width="11.36328125" bestFit="1" customWidth="1"/>
    <col min="35" max="35" width="17.7265625" bestFit="1" customWidth="1"/>
  </cols>
  <sheetData>
    <row r="11" spans="6:36" x14ac:dyDescent="0.35">
      <c r="F11" s="16" t="s">
        <v>38</v>
      </c>
      <c r="G11" s="17" t="s">
        <v>8</v>
      </c>
      <c r="J11">
        <v>1</v>
      </c>
      <c r="K11" s="3">
        <f>LARGE($G$12:$G$23,J11)</f>
        <v>5087118.6421000101</v>
      </c>
      <c r="L11" t="str">
        <f>INDEX($F$12:$F$23,MATCH(K11,$G$12:$G$23,0))</f>
        <v>May</v>
      </c>
      <c r="O11" s="16" t="s">
        <v>39</v>
      </c>
      <c r="P11" s="17" t="s">
        <v>8</v>
      </c>
      <c r="Q11" s="4"/>
      <c r="R11" s="4"/>
      <c r="S11" s="4" t="str">
        <f>O11</f>
        <v>Day name</v>
      </c>
      <c r="T11" t="str">
        <f>P11</f>
        <v xml:space="preserve"> Total Profit</v>
      </c>
      <c r="U11" s="4" t="s">
        <v>47</v>
      </c>
      <c r="V11" s="4"/>
      <c r="W11" s="4"/>
      <c r="X11" s="4">
        <v>1</v>
      </c>
      <c r="Y11" s="33">
        <f>LARGE($T$12:$T$18,X11)</f>
        <v>6269145.4277000055</v>
      </c>
      <c r="AA11" s="4"/>
      <c r="AB11" s="16" t="s">
        <v>48</v>
      </c>
      <c r="AC11" s="17" t="s">
        <v>8</v>
      </c>
      <c r="AD11" s="4" t="s">
        <v>51</v>
      </c>
      <c r="AF11" s="4"/>
      <c r="AG11" s="16" t="s">
        <v>53</v>
      </c>
      <c r="AH11" s="17" t="s">
        <v>8</v>
      </c>
      <c r="AI11" s="17" t="s">
        <v>58</v>
      </c>
      <c r="AJ11" s="4"/>
    </row>
    <row r="12" spans="6:36" x14ac:dyDescent="0.35">
      <c r="F12" s="17" t="s">
        <v>59</v>
      </c>
      <c r="G12" s="18">
        <v>3158873.1875000061</v>
      </c>
      <c r="J12">
        <v>2</v>
      </c>
      <c r="K12" s="3">
        <f>LARGE($G$12:$G$23,J12)</f>
        <v>4639399.9855000153</v>
      </c>
      <c r="L12" t="str">
        <f>INDEX($F$12:$F$23,MATCH(K12,$G$12:$G$23,0))</f>
        <v>Dec</v>
      </c>
      <c r="O12" s="17" t="s">
        <v>41</v>
      </c>
      <c r="P12" s="18">
        <v>5972858.3467000192</v>
      </c>
      <c r="S12" t="str">
        <f t="shared" ref="S12:S18" si="0">O12</f>
        <v>Mon</v>
      </c>
      <c r="T12" s="3">
        <f t="shared" ref="T12:T18" si="1">P12</f>
        <v>5972858.3467000192</v>
      </c>
      <c r="U12" s="3">
        <f>IFERROR(_xlfn.IFS(T12=$Y$11,T12,T12=$Y$12,T12,T12=$Y$13,T12),"")</f>
        <v>5972858.3467000192</v>
      </c>
      <c r="X12">
        <v>2</v>
      </c>
      <c r="Y12" s="3">
        <f>LARGE($T$12:$T$18,X12)</f>
        <v>5972858.3467000192</v>
      </c>
      <c r="AB12" s="17" t="s">
        <v>49</v>
      </c>
      <c r="AC12" s="18">
        <v>29511232.549100317</v>
      </c>
      <c r="AD12" s="25">
        <f>AC12/SUM($AC$12:$AC$13)</f>
        <v>0.72800495968064349</v>
      </c>
      <c r="AG12" s="17" t="s">
        <v>54</v>
      </c>
      <c r="AH12" s="18">
        <v>9663912.2871000487</v>
      </c>
      <c r="AI12" s="34">
        <v>0.2383965516595149</v>
      </c>
    </row>
    <row r="13" spans="6:36" x14ac:dyDescent="0.35">
      <c r="F13" s="17" t="s">
        <v>60</v>
      </c>
      <c r="G13" s="18">
        <v>2910532.1995000066</v>
      </c>
      <c r="J13">
        <v>3</v>
      </c>
      <c r="K13" s="3">
        <f>LARGE($G$12:$G$23,J13)</f>
        <v>4412429.2046000101</v>
      </c>
      <c r="L13" t="str">
        <f>INDEX($F$12:$F$23,MATCH(K13,$G$12:$G$23,0))</f>
        <v>Jun</v>
      </c>
      <c r="O13" s="17" t="s">
        <v>45</v>
      </c>
      <c r="P13" s="18">
        <v>6269145.4277000055</v>
      </c>
      <c r="S13" t="str">
        <f t="shared" si="0"/>
        <v>Tue</v>
      </c>
      <c r="T13" s="3">
        <f t="shared" si="1"/>
        <v>6269145.4277000055</v>
      </c>
      <c r="U13" s="3">
        <f t="shared" ref="U13:U18" si="2">IFERROR(_xlfn.IFS(T13=$Y$11,T13,T13=$Y$12,T13,T13=$Y$13,T13),"")</f>
        <v>6269145.4277000055</v>
      </c>
      <c r="X13">
        <v>3</v>
      </c>
      <c r="Y13" s="3">
        <f>LARGE($T$12:$T$18,X13)</f>
        <v>5780998.2164000133</v>
      </c>
      <c r="AB13" s="17" t="s">
        <v>50</v>
      </c>
      <c r="AC13" s="18">
        <v>11025898.629300047</v>
      </c>
      <c r="AD13" s="25">
        <f>AC13/SUM($AC$12:$AC$13)</f>
        <v>0.2719950403193564</v>
      </c>
      <c r="AG13" s="17" t="s">
        <v>55</v>
      </c>
      <c r="AH13" s="18">
        <v>13321490.275400097</v>
      </c>
      <c r="AI13" s="34">
        <v>0.32862439664941739</v>
      </c>
    </row>
    <row r="14" spans="6:36" x14ac:dyDescent="0.35">
      <c r="F14" s="17" t="s">
        <v>61</v>
      </c>
      <c r="G14" s="18">
        <v>3594506.9000999993</v>
      </c>
      <c r="O14" s="17" t="s">
        <v>46</v>
      </c>
      <c r="P14" s="18">
        <v>5756477.3371000122</v>
      </c>
      <c r="S14" t="str">
        <f t="shared" si="0"/>
        <v>Wed</v>
      </c>
      <c r="T14" s="3">
        <f t="shared" si="1"/>
        <v>5756477.3371000122</v>
      </c>
      <c r="U14" s="3" t="str">
        <f t="shared" si="2"/>
        <v/>
      </c>
      <c r="AG14" s="17" t="s">
        <v>56</v>
      </c>
      <c r="AH14" s="18">
        <v>7492707.8570000157</v>
      </c>
      <c r="AI14" s="34">
        <v>0.18483567137559068</v>
      </c>
    </row>
    <row r="15" spans="6:36" x14ac:dyDescent="0.35">
      <c r="F15" s="17" t="s">
        <v>62</v>
      </c>
      <c r="G15" s="18">
        <v>3821942.4286999987</v>
      </c>
      <c r="O15" s="17" t="s">
        <v>44</v>
      </c>
      <c r="P15" s="18">
        <v>5780998.2164000133</v>
      </c>
      <c r="S15" t="str">
        <f t="shared" si="0"/>
        <v>Thu</v>
      </c>
      <c r="T15" s="3">
        <f t="shared" si="1"/>
        <v>5780998.2164000133</v>
      </c>
      <c r="U15" s="3">
        <f t="shared" si="2"/>
        <v>5780998.2164000133</v>
      </c>
      <c r="AG15" s="17" t="s">
        <v>57</v>
      </c>
      <c r="AH15" s="18">
        <v>10059020.758900015</v>
      </c>
      <c r="AI15" s="34">
        <v>0.24814338031547303</v>
      </c>
    </row>
    <row r="16" spans="6:36" x14ac:dyDescent="0.35">
      <c r="F16" s="17" t="s">
        <v>63</v>
      </c>
      <c r="G16" s="18">
        <v>5087118.6421000101</v>
      </c>
      <c r="K16" s="25">
        <f>SUM(K11:K13)/SUM(G12:G23)</f>
        <v>0.34879004559981974</v>
      </c>
      <c r="O16" s="17" t="s">
        <v>40</v>
      </c>
      <c r="P16" s="18">
        <v>5731753.2212000089</v>
      </c>
      <c r="S16" t="str">
        <f t="shared" si="0"/>
        <v>Fri</v>
      </c>
      <c r="T16" s="3">
        <f t="shared" si="1"/>
        <v>5731753.2212000089</v>
      </c>
      <c r="U16" s="3" t="str">
        <f t="shared" si="2"/>
        <v/>
      </c>
    </row>
    <row r="17" spans="6:28" x14ac:dyDescent="0.35">
      <c r="F17" s="17" t="s">
        <v>64</v>
      </c>
      <c r="G17" s="18">
        <v>4412429.2046000101</v>
      </c>
      <c r="O17" s="17" t="s">
        <v>42</v>
      </c>
      <c r="P17" s="18">
        <v>5585451.1145000011</v>
      </c>
      <c r="S17" t="str">
        <f t="shared" si="0"/>
        <v>Sat</v>
      </c>
      <c r="T17" s="3">
        <f t="shared" si="1"/>
        <v>5585451.1145000011</v>
      </c>
      <c r="U17" s="3" t="str">
        <f t="shared" si="2"/>
        <v/>
      </c>
      <c r="AB17" t="s">
        <v>52</v>
      </c>
    </row>
    <row r="18" spans="6:28" x14ac:dyDescent="0.35">
      <c r="F18" s="17" t="s">
        <v>32</v>
      </c>
      <c r="G18" s="18">
        <v>2564427.519400001</v>
      </c>
      <c r="J18" t="str">
        <f>"In "&amp;Analysis!AD12</f>
        <v>In 2005</v>
      </c>
      <c r="O18" s="17" t="s">
        <v>43</v>
      </c>
      <c r="P18" s="18">
        <v>5440447.5148000037</v>
      </c>
      <c r="S18" t="str">
        <f t="shared" si="0"/>
        <v>Sun</v>
      </c>
      <c r="T18" s="3">
        <f t="shared" si="1"/>
        <v>5440447.5148000037</v>
      </c>
      <c r="U18" s="3" t="str">
        <f t="shared" si="2"/>
        <v/>
      </c>
      <c r="AB18" s="25">
        <f>MAX(AD12:AD13)</f>
        <v>0.72800495968064349</v>
      </c>
    </row>
    <row r="19" spans="6:28" x14ac:dyDescent="0.35">
      <c r="F19" s="17" t="s">
        <v>33</v>
      </c>
      <c r="G19" s="18">
        <v>2672185.4287000084</v>
      </c>
      <c r="AB19" t="str">
        <f>UPPER(INDEX(AB12:AB13,MATCH(AB18,AD12:AD13,0)))&amp;" makes up"</f>
        <v>WEEKDAY makes up</v>
      </c>
    </row>
    <row r="20" spans="6:28" x14ac:dyDescent="0.35">
      <c r="F20" s="17" t="s">
        <v>37</v>
      </c>
      <c r="G20" s="18">
        <v>2256094.9089000025</v>
      </c>
      <c r="U20" s="25">
        <f>SUM(U12:U18)/SUM(T12:T18)</f>
        <v>0.44460477263382353</v>
      </c>
    </row>
    <row r="21" spans="6:28" x14ac:dyDescent="0.35">
      <c r="F21" s="17" t="s">
        <v>36</v>
      </c>
      <c r="G21" s="18">
        <v>2495646.4827000066</v>
      </c>
    </row>
    <row r="22" spans="6:28" x14ac:dyDescent="0.35">
      <c r="F22" s="17" t="s">
        <v>35</v>
      </c>
      <c r="G22" s="18">
        <v>2923974.2907000016</v>
      </c>
    </row>
    <row r="23" spans="6:28" x14ac:dyDescent="0.35">
      <c r="F23" s="17" t="s">
        <v>34</v>
      </c>
      <c r="G23" s="18">
        <v>4639399.9855000153</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BBCC-A754-4EE3-A0FC-38B8C7ACCBAC}">
  <dimension ref="A1"/>
  <sheetViews>
    <sheetView topLeftCell="A3"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xml version="1.0" encoding="utf-8"?>
<ct:contentTypeSchema xmlns:ct="http://schemas.microsoft.com/office/2006/metadata/contentType" xmlns:ma="http://schemas.microsoft.com/office/2006/metadata/properties/metaAttributes" ct:_="" ma:_="" ma:contentTypeName="Tài liệu" ma:contentTypeID="0x01010099934994DCCAB446AC5C8A744C51A903" ma:contentTypeVersion="4" ma:contentTypeDescription="Tạo tài liệu mới." ma:contentTypeScope="" ma:versionID="a735af2f52b2e9cb41c811ad7d68afd8">
  <xsd:schema xmlns:xsd="http://www.w3.org/2001/XMLSchema" xmlns:xs="http://www.w3.org/2001/XMLSchema" xmlns:p="http://schemas.microsoft.com/office/2006/metadata/properties" xmlns:ns3="a3bc734c-3f6c-4f00-81dc-0f438a8e6c3f" targetNamespace="http://schemas.microsoft.com/office/2006/metadata/properties" ma:root="true" ma:fieldsID="dfcf67d8862310bda094655853ccfbf5" ns3:_="">
    <xsd:import namespace="a3bc734c-3f6c-4f00-81dc-0f438a8e6c3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bc734c-3f6c-4f00-81dc-0f438a8e6c3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924E4617-C110-49C2-8D36-10D482C7FF1B}">
  <ds:schemaRefs/>
</ds:datastoreItem>
</file>

<file path=customXml/itemProps2.xml><?xml version="1.0" encoding="utf-8"?>
<ds:datastoreItem xmlns:ds="http://schemas.openxmlformats.org/officeDocument/2006/customXml" ds:itemID="{7A23ADD7-FD98-45D9-98FD-C477C872D820}">
  <ds:schemaRefs/>
</ds:datastoreItem>
</file>

<file path=customXml/itemProps3.xml><?xml version="1.0" encoding="utf-8"?>
<ds:datastoreItem xmlns:ds="http://schemas.openxmlformats.org/officeDocument/2006/customXml" ds:itemID="{B21B3AF8-9059-4379-A958-9347B8645A03}">
  <ds:schemaRefs/>
</ds:datastoreItem>
</file>

<file path=customXml/itemProps4.xml><?xml version="1.0" encoding="utf-8"?>
<ds:datastoreItem xmlns:ds="http://schemas.openxmlformats.org/officeDocument/2006/customXml" ds:itemID="{7FCD64BD-1839-4BD7-950C-F6DD188B2153}">
  <ds:schemaRefs/>
</ds:datastoreItem>
</file>

<file path=customXml/itemProps5.xml><?xml version="1.0" encoding="utf-8"?>
<ds:datastoreItem xmlns:ds="http://schemas.openxmlformats.org/officeDocument/2006/customXml" ds:itemID="{C23B9C59-AF51-459A-B042-5D2AF868A6EE}">
  <ds:schemaRefs>
    <ds:schemaRef ds:uri="http://schemas.microsoft.com/sharepoint/v3/contenttype/forms"/>
  </ds:schemaRefs>
</ds:datastoreItem>
</file>

<file path=customXml/itemProps6.xml><?xml version="1.0" encoding="utf-8"?>
<ds:datastoreItem xmlns:ds="http://schemas.openxmlformats.org/officeDocument/2006/customXml" ds:itemID="{ECAFA497-4403-4AE1-A12F-7F74A3E92AA8}">
  <ds:schemaRefs/>
</ds:datastoreItem>
</file>

<file path=customXml/itemProps7.xml><?xml version="1.0" encoding="utf-8"?>
<ds:datastoreItem xmlns:ds="http://schemas.openxmlformats.org/officeDocument/2006/customXml" ds:itemID="{D47CBD5C-3552-4D7C-B3A0-26807004D00C}">
  <ds:schemaRefs/>
</ds:datastoreItem>
</file>

<file path=customXml/itemProps8.xml><?xml version="1.0" encoding="utf-8"?>
<ds:datastoreItem xmlns:ds="http://schemas.openxmlformats.org/officeDocument/2006/customXml" ds:itemID="{35C94207-DBE3-4213-A83C-76AD8CE67A2B}">
  <ds:schemaRefs>
    <ds:schemaRef ds:uri="http://purl.org/dc/elements/1.1/"/>
    <ds:schemaRef ds:uri="http://purl.org/dc/dcmitype/"/>
    <ds:schemaRef ds:uri="http://www.w3.org/XML/1998/namespace"/>
    <ds:schemaRef ds:uri="http://schemas.microsoft.com/office/2006/metadata/propertie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a3bc734c-3f6c-4f00-81dc-0f438a8e6c3f"/>
  </ds:schemaRefs>
</ds:datastoreItem>
</file>

<file path=customXml/itemProps9.xml><?xml version="1.0" encoding="utf-8"?>
<ds:datastoreItem xmlns:ds="http://schemas.openxmlformats.org/officeDocument/2006/customXml" ds:itemID="{AF2B0C23-0D0C-420A-B6E3-E078F3418E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bc734c-3f6c-4f00-81dc-0f438a8e6c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82C5BF16-84F8-405B-8604-4ECD03759DCF}">
  <ds:schemaRefs/>
</ds:datastoreItem>
</file>

<file path=customXml/itemProps11.xml><?xml version="1.0" encoding="utf-8"?>
<ds:datastoreItem xmlns:ds="http://schemas.openxmlformats.org/officeDocument/2006/customXml" ds:itemID="{FBE2C206-E0C3-445D-BCCC-5D6563278693}">
  <ds:schemaRefs>
    <ds:schemaRef ds:uri="http://schemas.microsoft.com/DataMashup"/>
  </ds:schemaRefs>
</ds:datastoreItem>
</file>

<file path=customXml/itemProps12.xml><?xml version="1.0" encoding="utf-8"?>
<ds:datastoreItem xmlns:ds="http://schemas.openxmlformats.org/officeDocument/2006/customXml" ds:itemID="{6A28BBAF-0B14-4650-A452-1DC169CB5BCC}">
  <ds:schemaRefs/>
</ds:datastoreItem>
</file>

<file path=customXml/itemProps13.xml><?xml version="1.0" encoding="utf-8"?>
<ds:datastoreItem xmlns:ds="http://schemas.openxmlformats.org/officeDocument/2006/customXml" ds:itemID="{04C24C3F-2BCC-4A81-A20F-43D05D8CF3E8}">
  <ds:schemaRefs/>
</ds:datastoreItem>
</file>

<file path=customXml/itemProps14.xml><?xml version="1.0" encoding="utf-8"?>
<ds:datastoreItem xmlns:ds="http://schemas.openxmlformats.org/officeDocument/2006/customXml" ds:itemID="{193F5597-21EC-4A8C-8453-C6749764DCA9}">
  <ds:schemaRefs/>
</ds:datastoreItem>
</file>

<file path=customXml/itemProps15.xml><?xml version="1.0" encoding="utf-8"?>
<ds:datastoreItem xmlns:ds="http://schemas.openxmlformats.org/officeDocument/2006/customXml" ds:itemID="{6FAEFBB6-F08D-4F52-9761-CDCBE758A0AD}">
  <ds:schemaRefs/>
</ds:datastoreItem>
</file>

<file path=customXml/itemProps16.xml><?xml version="1.0" encoding="utf-8"?>
<ds:datastoreItem xmlns:ds="http://schemas.openxmlformats.org/officeDocument/2006/customXml" ds:itemID="{5328099E-0169-41B0-897A-CA8263BF409C}">
  <ds:schemaRefs/>
</ds:datastoreItem>
</file>

<file path=customXml/itemProps17.xml><?xml version="1.0" encoding="utf-8"?>
<ds:datastoreItem xmlns:ds="http://schemas.openxmlformats.org/officeDocument/2006/customXml" ds:itemID="{8A1A474E-6183-4FF2-B6D0-A55578163AFB}">
  <ds:schemaRefs/>
</ds:datastoreItem>
</file>

<file path=customXml/itemProps18.xml><?xml version="1.0" encoding="utf-8"?>
<ds:datastoreItem xmlns:ds="http://schemas.openxmlformats.org/officeDocument/2006/customXml" ds:itemID="{857FE7AF-5BAA-4BC0-9D17-FA051011F61E}">
  <ds:schemaRefs/>
</ds:datastoreItem>
</file>

<file path=customXml/itemProps19.xml><?xml version="1.0" encoding="utf-8"?>
<ds:datastoreItem xmlns:ds="http://schemas.openxmlformats.org/officeDocument/2006/customXml" ds:itemID="{88600270-B490-4F89-B647-2D473E3FFED5}">
  <ds:schemaRefs/>
</ds:datastoreItem>
</file>

<file path=customXml/itemProps20.xml><?xml version="1.0" encoding="utf-8"?>
<ds:datastoreItem xmlns:ds="http://schemas.openxmlformats.org/officeDocument/2006/customXml" ds:itemID="{6EAB2C21-D2A8-4F1E-964D-CDB7A1916E82}">
  <ds:schemaRefs/>
</ds:datastoreItem>
</file>

<file path=customXml/itemProps21.xml><?xml version="1.0" encoding="utf-8"?>
<ds:datastoreItem xmlns:ds="http://schemas.openxmlformats.org/officeDocument/2006/customXml" ds:itemID="{E829A0B8-B654-4508-8722-0345BB1FE845}">
  <ds:schemaRefs/>
</ds:datastoreItem>
</file>

<file path=customXml/itemProps22.xml><?xml version="1.0" encoding="utf-8"?>
<ds:datastoreItem xmlns:ds="http://schemas.openxmlformats.org/officeDocument/2006/customXml" ds:itemID="{620CDDBB-BD7A-49EE-8178-A04417DD66F1}">
  <ds:schemaRefs/>
</ds:datastoreItem>
</file>

<file path=customXml/itemProps23.xml><?xml version="1.0" encoding="utf-8"?>
<ds:datastoreItem xmlns:ds="http://schemas.openxmlformats.org/officeDocument/2006/customXml" ds:itemID="{8B20FEBB-A6F9-4A0B-B341-D00D12328317}">
  <ds:schemaRefs/>
</ds:datastoreItem>
</file>

<file path=customXml/itemProps24.xml><?xml version="1.0" encoding="utf-8"?>
<ds:datastoreItem xmlns:ds="http://schemas.openxmlformats.org/officeDocument/2006/customXml" ds:itemID="{F7BE8325-A7AE-437C-BD1B-95CBFBA61D9B}">
  <ds:schemaRefs/>
</ds:datastoreItem>
</file>

<file path=customXml/itemProps25.xml><?xml version="1.0" encoding="utf-8"?>
<ds:datastoreItem xmlns:ds="http://schemas.openxmlformats.org/officeDocument/2006/customXml" ds:itemID="{BAA5058E-2194-40D1-9324-6581BA4C5C68}">
  <ds:schemaRefs/>
</ds:datastoreItem>
</file>

<file path=customXml/itemProps26.xml><?xml version="1.0" encoding="utf-8"?>
<ds:datastoreItem xmlns:ds="http://schemas.openxmlformats.org/officeDocument/2006/customXml" ds:itemID="{E06F84C7-68E9-4C5A-8AC5-439895AF3224}">
  <ds:schemaRefs/>
</ds:datastoreItem>
</file>

<file path=customXml/itemProps27.xml><?xml version="1.0" encoding="utf-8"?>
<ds:datastoreItem xmlns:ds="http://schemas.openxmlformats.org/officeDocument/2006/customXml" ds:itemID="{461A4E0E-DD4A-43B0-9537-852EB8DBF6AC}">
  <ds:schemaRefs/>
</ds:datastoreItem>
</file>

<file path=customXml/itemProps28.xml><?xml version="1.0" encoding="utf-8"?>
<ds:datastoreItem xmlns:ds="http://schemas.openxmlformats.org/officeDocument/2006/customXml" ds:itemID="{D700AFD6-85A2-4D13-BB52-D5E1CBAB265F}">
  <ds:schemaRefs/>
</ds:datastoreItem>
</file>

<file path=customXml/itemProps29.xml><?xml version="1.0" encoding="utf-8"?>
<ds:datastoreItem xmlns:ds="http://schemas.openxmlformats.org/officeDocument/2006/customXml" ds:itemID="{0D44BFD7-4D5D-4CAA-8F85-35EC388C5906}">
  <ds:schemaRefs/>
</ds:datastoreItem>
</file>

<file path=customXml/itemProps30.xml><?xml version="1.0" encoding="utf-8"?>
<ds:datastoreItem xmlns:ds="http://schemas.openxmlformats.org/officeDocument/2006/customXml" ds:itemID="{3BED761E-C62D-43A3-8A24-2C2135127A3A}">
  <ds:schemaRefs/>
</ds:datastoreItem>
</file>

<file path=customXml/itemProps31.xml><?xml version="1.0" encoding="utf-8"?>
<ds:datastoreItem xmlns:ds="http://schemas.openxmlformats.org/officeDocument/2006/customXml" ds:itemID="{90897546-8EF0-47CD-8F0A-E43229B9ADD4}">
  <ds:schemaRefs/>
</ds:datastoreItem>
</file>

<file path=customXml/itemProps32.xml><?xml version="1.0" encoding="utf-8"?>
<ds:datastoreItem xmlns:ds="http://schemas.openxmlformats.org/officeDocument/2006/customXml" ds:itemID="{F8D4044A-9B7D-42EA-924F-7D69BD34C30B}">
  <ds:schemaRefs/>
</ds:datastoreItem>
</file>

<file path=customXml/itemProps33.xml><?xml version="1.0" encoding="utf-8"?>
<ds:datastoreItem xmlns:ds="http://schemas.openxmlformats.org/officeDocument/2006/customXml" ds:itemID="{A3779D28-4148-426F-AF54-3B715F631848}">
  <ds:schemaRefs/>
</ds:datastoreItem>
</file>

<file path=customXml/itemProps34.xml><?xml version="1.0" encoding="utf-8"?>
<ds:datastoreItem xmlns:ds="http://schemas.openxmlformats.org/officeDocument/2006/customXml" ds:itemID="{E76EE41F-3604-4F0C-B280-98D0FE419A16}">
  <ds:schemaRefs/>
</ds:datastoreItem>
</file>

<file path=customXml/itemProps35.xml><?xml version="1.0" encoding="utf-8"?>
<ds:datastoreItem xmlns:ds="http://schemas.openxmlformats.org/officeDocument/2006/customXml" ds:itemID="{79114196-B40B-43C0-953C-BC38818133A9}">
  <ds:schemaRefs/>
</ds:datastoreItem>
</file>

<file path=customXml/itemProps36.xml><?xml version="1.0" encoding="utf-8"?>
<ds:datastoreItem xmlns:ds="http://schemas.openxmlformats.org/officeDocument/2006/customXml" ds:itemID="{A20668E8-9DC5-4C0C-8D94-BDE5158A3ECF}">
  <ds:schemaRefs/>
</ds:datastoreItem>
</file>

<file path=customXml/itemProps37.xml><?xml version="1.0" encoding="utf-8"?>
<ds:datastoreItem xmlns:ds="http://schemas.openxmlformats.org/officeDocument/2006/customXml" ds:itemID="{9E58414E-9D91-4169-9A7F-267FBCD1529C}">
  <ds:schemaRefs/>
</ds:datastoreItem>
</file>

<file path=customXml/itemProps38.xml><?xml version="1.0" encoding="utf-8"?>
<ds:datastoreItem xmlns:ds="http://schemas.openxmlformats.org/officeDocument/2006/customXml" ds:itemID="{B1513121-1D1B-4F4F-97EC-587CA97AF2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Time Series Dashboard</vt:lpstr>
      <vt:lpstr>Analysis</vt:lpstr>
      <vt:lpstr>Analysis (2)</vt:lpstr>
      <vt:lpstr>Sheet2</vt:lpstr>
      <vt:lpstr>'Analysis (2)'!LookTable</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 Knight</dc:creator>
  <cp:lastModifiedBy>Nguyễn Ngọc Thanh Mai (31231027073)</cp:lastModifiedBy>
  <dcterms:created xsi:type="dcterms:W3CDTF">2016-12-22T15:31:35Z</dcterms:created>
  <dcterms:modified xsi:type="dcterms:W3CDTF">2026-04-30T06:20:14Z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0x01010099934994DCCAB446AC5C8A744C51A903</vt:lpwstr>
  </property>
</Properties>
</file>