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falls/Desktop/mat4376.projects/MAT-4376E-F24-1/3-queueing-systems/data-p3/"/>
    </mc:Choice>
  </mc:AlternateContent>
  <xr:revisionPtr revIDLastSave="0" documentId="13_ncr:1_{7EA4E2B6-A408-194C-81AA-197F1A51A6C7}" xr6:coauthVersionLast="47" xr6:coauthVersionMax="47" xr10:uidLastSave="{00000000-0000-0000-0000-000000000000}"/>
  <bookViews>
    <workbookView minimized="1" xWindow="-38400" yWindow="1380" windowWidth="15680" windowHeight="19660" xr2:uid="{823BDB4C-64B3-4942-910C-8314245C185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S5" i="1"/>
  <c r="T5" i="1"/>
  <c r="U5" i="1"/>
  <c r="V5" i="1"/>
  <c r="W5" i="1"/>
  <c r="R6" i="1"/>
  <c r="S6" i="1"/>
  <c r="T6" i="1"/>
  <c r="U6" i="1"/>
  <c r="V6" i="1"/>
  <c r="W6" i="1"/>
  <c r="R7" i="1"/>
  <c r="S7" i="1"/>
  <c r="T7" i="1"/>
  <c r="U7" i="1"/>
  <c r="V7" i="1"/>
  <c r="W7" i="1"/>
  <c r="R8" i="1"/>
  <c r="S8" i="1"/>
  <c r="T8" i="1"/>
  <c r="U8" i="1"/>
  <c r="V8" i="1"/>
  <c r="W8" i="1"/>
  <c r="R10" i="1"/>
  <c r="S10" i="1"/>
  <c r="T10" i="1"/>
  <c r="U10" i="1"/>
  <c r="V10" i="1"/>
  <c r="W10" i="1"/>
  <c r="R11" i="1"/>
  <c r="S11" i="1"/>
  <c r="T11" i="1"/>
  <c r="U11" i="1"/>
  <c r="V11" i="1"/>
  <c r="W11" i="1"/>
  <c r="R12" i="1"/>
  <c r="S12" i="1"/>
  <c r="T12" i="1"/>
  <c r="U12" i="1"/>
  <c r="V12" i="1"/>
  <c r="W12" i="1"/>
  <c r="R13" i="1"/>
  <c r="S13" i="1"/>
  <c r="T13" i="1"/>
  <c r="U13" i="1"/>
  <c r="V13" i="1"/>
  <c r="W13" i="1"/>
  <c r="R14" i="1"/>
  <c r="S14" i="1"/>
  <c r="T14" i="1"/>
  <c r="U14" i="1"/>
  <c r="V14" i="1"/>
  <c r="W14" i="1"/>
  <c r="S4" i="1"/>
  <c r="T4" i="1"/>
  <c r="U4" i="1"/>
  <c r="V4" i="1"/>
  <c r="W4" i="1"/>
  <c r="R4" i="1"/>
  <c r="O27" i="1"/>
  <c r="P27" i="1"/>
  <c r="Q27" i="1"/>
  <c r="R27" i="1"/>
  <c r="S27" i="1"/>
  <c r="T27" i="1"/>
  <c r="O26" i="1"/>
  <c r="P26" i="1"/>
  <c r="Q26" i="1"/>
  <c r="R26" i="1"/>
  <c r="S26" i="1"/>
  <c r="T26" i="1"/>
  <c r="O25" i="1"/>
  <c r="P25" i="1"/>
  <c r="Q25" i="1"/>
  <c r="R25" i="1"/>
  <c r="S25" i="1"/>
  <c r="T25" i="1"/>
  <c r="O18" i="1"/>
  <c r="P18" i="1"/>
  <c r="Q18" i="1"/>
  <c r="R18" i="1"/>
  <c r="S18" i="1"/>
  <c r="T18" i="1"/>
  <c r="O19" i="1"/>
  <c r="P19" i="1"/>
  <c r="Q19" i="1"/>
  <c r="R19" i="1"/>
  <c r="S19" i="1"/>
  <c r="T19" i="1"/>
  <c r="O20" i="1"/>
  <c r="P20" i="1"/>
  <c r="Q20" i="1"/>
  <c r="R20" i="1"/>
  <c r="S20" i="1"/>
  <c r="T20" i="1"/>
  <c r="O21" i="1"/>
  <c r="P21" i="1"/>
  <c r="Q21" i="1"/>
  <c r="R21" i="1"/>
  <c r="S21" i="1"/>
  <c r="T21" i="1"/>
  <c r="O22" i="1"/>
  <c r="P22" i="1"/>
  <c r="Q22" i="1"/>
  <c r="R22" i="1"/>
  <c r="S22" i="1"/>
  <c r="T22" i="1"/>
  <c r="O23" i="1"/>
  <c r="P23" i="1"/>
  <c r="Q23" i="1"/>
  <c r="R23" i="1"/>
  <c r="S23" i="1"/>
  <c r="T23" i="1"/>
  <c r="O24" i="1"/>
  <c r="P24" i="1"/>
  <c r="Q24" i="1"/>
  <c r="R24" i="1"/>
  <c r="S24" i="1"/>
  <c r="T24" i="1"/>
  <c r="P17" i="1"/>
  <c r="Q17" i="1"/>
  <c r="R17" i="1"/>
  <c r="S17" i="1"/>
  <c r="T17" i="1"/>
  <c r="O17" i="1"/>
  <c r="L12" i="1"/>
  <c r="L9" i="1"/>
  <c r="L7" i="1"/>
  <c r="L6" i="1"/>
  <c r="L5" i="1"/>
  <c r="L4" i="1"/>
  <c r="L3" i="1"/>
  <c r="J12" i="1"/>
  <c r="J11" i="1"/>
  <c r="J10" i="1"/>
  <c r="J9" i="1"/>
  <c r="K12" i="1"/>
  <c r="K11" i="1"/>
  <c r="K10" i="1"/>
  <c r="K9" i="1"/>
  <c r="K7" i="1"/>
  <c r="K6" i="1"/>
  <c r="K5" i="1"/>
  <c r="J3" i="1"/>
  <c r="K4" i="1"/>
  <c r="K3" i="1"/>
  <c r="J7" i="1"/>
  <c r="J6" i="1"/>
  <c r="J5" i="1"/>
  <c r="J4" i="1"/>
  <c r="I13" i="1"/>
  <c r="I12" i="1"/>
  <c r="I11" i="1"/>
  <c r="I10" i="1"/>
  <c r="I9" i="1"/>
  <c r="I7" i="1"/>
  <c r="I6" i="1"/>
  <c r="I5" i="1"/>
  <c r="I4" i="1"/>
  <c r="I3" i="1"/>
  <c r="E13" i="1"/>
  <c r="E12" i="1"/>
  <c r="E11" i="1"/>
  <c r="E10" i="1"/>
  <c r="E9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<sst xmlns="http://schemas.openxmlformats.org/spreadsheetml/2006/main" count="161" uniqueCount="46">
  <si>
    <t>Cluster</t>
  </si>
  <si>
    <t>4:00 - 8:00</t>
  </si>
  <si>
    <t>8:00 - 12:00</t>
  </si>
  <si>
    <t>16:00 - 20:00</t>
  </si>
  <si>
    <t>12:00 - 16:00</t>
  </si>
  <si>
    <t>Week-end</t>
  </si>
  <si>
    <t>Week day</t>
  </si>
  <si>
    <t># Hours</t>
  </si>
  <si>
    <t>Count</t>
  </si>
  <si>
    <t>Avg # of Servers</t>
  </si>
  <si>
    <t>0:00 - 4:00</t>
  </si>
  <si>
    <t>20:00 - 0:00</t>
  </si>
  <si>
    <t>Average Arrival Rate</t>
  </si>
  <si>
    <t>-</t>
  </si>
  <si>
    <t>Weekday - 8:00 - 12:00</t>
  </si>
  <si>
    <t>Weekday - 12:00 - 16:00</t>
  </si>
  <si>
    <t>Weekday - 16:00 - 20:00</t>
  </si>
  <si>
    <t>Weekday - 20:00 - 0:00</t>
  </si>
  <si>
    <t>Weekend - 0:00 - 4:00</t>
  </si>
  <si>
    <t>NaN</t>
  </si>
  <si>
    <t>Weekend - 4:00 - 8:00</t>
  </si>
  <si>
    <t>Weekend - 8:00 - 12:00</t>
  </si>
  <si>
    <t>Weekend - 12:00 - 16:00</t>
  </si>
  <si>
    <t>Weekend - 16:00 - 20:00</t>
  </si>
  <si>
    <t>Weekend - 20:00 - 0:00</t>
  </si>
  <si>
    <t>cluster</t>
  </si>
  <si>
    <t>&lt;= 5 mins</t>
  </si>
  <si>
    <t>&lt;= 10 mins</t>
  </si>
  <si>
    <t>&lt;= 15 mins</t>
  </si>
  <si>
    <t>&lt;= 20 mins</t>
  </si>
  <si>
    <t>&lt;= 25 mins</t>
  </si>
  <si>
    <t>&lt;= 30 mins</t>
  </si>
  <si>
    <t>Weekday - 0:00 - 4:00</t>
  </si>
  <si>
    <t>Weekday - 4:00 - 8:00</t>
  </si>
  <si>
    <t>Estimated 𝞺</t>
  </si>
  <si>
    <t xml:space="preserve">Est. Service Rate </t>
  </si>
  <si>
    <t>Performance</t>
  </si>
  <si>
    <t>5m</t>
  </si>
  <si>
    <t>10m</t>
  </si>
  <si>
    <t>15m</t>
  </si>
  <si>
    <t>20m</t>
  </si>
  <si>
    <t>25m</t>
  </si>
  <si>
    <t>30m</t>
  </si>
  <si>
    <t>Estimated Performance</t>
  </si>
  <si>
    <t>Avg Wait</t>
  </si>
  <si>
    <t xml:space="preserve">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</si>
</sst>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2" formatCode="0.0000"/>
    <numFmt numFmtId="175" formatCode="0.0%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41825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16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72" fontId="2" fillId="0" borderId="1" xfId="0" applyNumberFormat="1" applyFont="1" applyBorder="1" applyAlignment="1">
      <alignment horizontal="center"/>
    </xf>
    <xf numFmtId="175" fontId="2" fillId="0" borderId="1" xfId="1" applyNumberFormat="1" applyFont="1" applyBorder="1"/>
    <xf numFmtId="175" fontId="2" fillId="0" borderId="1" xfId="0" applyNumberFormat="1" applyFont="1" applyBorder="1"/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8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7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175" fontId="2" fillId="0" borderId="1" xfId="1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75" fontId="2" fillId="0" borderId="0" xfId="0" applyNumberFormat="1" applyFont="1" applyBorder="1"/>
    <xf numFmtId="175" fontId="2" fillId="0" borderId="0" xfId="1" applyNumberFormat="1" applyFont="1" applyBorder="1"/>
    <xf numFmtId="0" fontId="2" fillId="0" borderId="0" xfId="0" applyFont="1" applyFill="1" applyBorder="1" applyAlignment="1">
      <alignment horizontal="center"/>
    </xf>
    <xf numFmtId="10" fontId="3" fillId="0" borderId="0" xfId="0" applyNumberFormat="1" applyFont="1"/>
    <xf numFmtId="175" fontId="3" fillId="0" borderId="1" xfId="0" applyNumberFormat="1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" fontId="2" fillId="0" borderId="7" xfId="0" applyNumberFormat="1" applyFon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rgb="FF54AC7B"/>
        </patternFill>
      </fill>
    </dxf>
    <dxf>
      <fill>
        <patternFill>
          <bgColor rgb="FF41825D"/>
        </patternFill>
      </fill>
    </dxf>
  </dxfs>
  <tableStyles count="1" defaultTableStyle="TableStyleMedium2" defaultPivotStyle="PivotStyleLight16">
    <tableStyle name="Table Style 1" pivot="0" count="3" xr9:uid="{DA2904E0-80C3-A441-8469-12B9F95134E3}">
      <tableStyleElement type="headerRow" dxfId="1"/>
      <tableStyleElement type="firstColumn" dxfId="0"/>
    </tableStyle>
  </tableStyles>
  <colors>
    <mruColors>
      <color rgb="FF41825D"/>
      <color rgb="FF41825A"/>
      <color rgb="FF4182D3"/>
      <color rgb="FF29B97E"/>
      <color rgb="FF206D4D"/>
      <color rgb="FF22A06B"/>
      <color rgb="FF20845A"/>
      <color rgb="FF54AC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0F2A-2BF7-AE46-AA45-700A2845F031}">
  <dimension ref="A1:AK41"/>
  <sheetViews>
    <sheetView tabSelected="1" topLeftCell="J1" zoomScale="90" zoomScaleNormal="90" workbookViewId="0">
      <selection activeCell="R3" sqref="R3:W14"/>
    </sheetView>
  </sheetViews>
  <sheetFormatPr baseColWidth="10" defaultRowHeight="16" x14ac:dyDescent="0.2"/>
  <cols>
    <col min="1" max="1" width="3.6640625" bestFit="1" customWidth="1"/>
    <col min="2" max="2" width="13.1640625" bestFit="1" customWidth="1"/>
    <col min="3" max="3" width="8.33203125" bestFit="1" customWidth="1"/>
    <col min="4" max="4" width="7" bestFit="1" customWidth="1"/>
    <col min="5" max="5" width="20.1640625" bestFit="1" customWidth="1"/>
    <col min="7" max="7" width="4" bestFit="1" customWidth="1"/>
    <col min="8" max="8" width="13.1640625" bestFit="1" customWidth="1"/>
    <col min="9" max="9" width="16" bestFit="1" customWidth="1"/>
    <col min="10" max="10" width="8.1640625" bestFit="1" customWidth="1"/>
    <col min="11" max="11" width="7" bestFit="1" customWidth="1"/>
    <col min="12" max="12" width="8.1640625" bestFit="1" customWidth="1"/>
    <col min="13" max="13" width="8.1640625" customWidth="1"/>
    <col min="14" max="14" width="4.5" customWidth="1"/>
    <col min="15" max="15" width="13.1640625" bestFit="1" customWidth="1"/>
    <col min="16" max="16" width="6.5" bestFit="1" customWidth="1"/>
    <col min="17" max="17" width="8.1640625" bestFit="1" customWidth="1"/>
    <col min="18" max="25" width="8.1640625" customWidth="1"/>
    <col min="26" max="26" width="4" bestFit="1" customWidth="1"/>
    <col min="27" max="27" width="13.1640625" bestFit="1" customWidth="1"/>
    <col min="28" max="28" width="10.5" bestFit="1" customWidth="1"/>
    <col min="29" max="29" width="11.1640625" bestFit="1" customWidth="1"/>
    <col min="30" max="35" width="7" bestFit="1" customWidth="1"/>
  </cols>
  <sheetData>
    <row r="1" spans="1:35" x14ac:dyDescent="0.2">
      <c r="A1" s="10" t="s">
        <v>0</v>
      </c>
      <c r="B1" s="11"/>
      <c r="C1" s="12" t="s">
        <v>7</v>
      </c>
      <c r="D1" s="12" t="s">
        <v>8</v>
      </c>
      <c r="E1" s="12" t="s">
        <v>12</v>
      </c>
      <c r="G1" s="16" t="s">
        <v>0</v>
      </c>
      <c r="H1" s="16"/>
      <c r="I1" s="17" t="s">
        <v>9</v>
      </c>
      <c r="J1" s="17">
        <v>1</v>
      </c>
      <c r="K1" s="17">
        <v>2</v>
      </c>
      <c r="L1" s="17">
        <v>3</v>
      </c>
      <c r="M1" s="25"/>
      <c r="N1" s="18" t="s">
        <v>0</v>
      </c>
      <c r="O1" s="18"/>
      <c r="P1" s="32" t="s">
        <v>45</v>
      </c>
      <c r="Q1" s="31" t="s">
        <v>44</v>
      </c>
      <c r="R1" s="28" t="s">
        <v>36</v>
      </c>
      <c r="S1" s="29"/>
      <c r="T1" s="29"/>
      <c r="U1" s="29"/>
      <c r="V1" s="29"/>
      <c r="W1" s="29"/>
      <c r="Z1" s="18" t="s">
        <v>0</v>
      </c>
      <c r="AA1" s="18"/>
      <c r="AB1" s="32" t="s">
        <v>35</v>
      </c>
      <c r="AC1" s="31" t="s">
        <v>34</v>
      </c>
      <c r="AD1" s="28" t="s">
        <v>43</v>
      </c>
      <c r="AE1" s="29"/>
      <c r="AF1" s="29"/>
      <c r="AG1" s="29"/>
      <c r="AH1" s="29"/>
      <c r="AI1" s="29"/>
    </row>
    <row r="2" spans="1:35" x14ac:dyDescent="0.2">
      <c r="A2" s="13" t="s">
        <v>6</v>
      </c>
      <c r="B2" s="2" t="s">
        <v>10</v>
      </c>
      <c r="C2" s="6" t="s">
        <v>13</v>
      </c>
      <c r="D2" s="3">
        <v>0</v>
      </c>
      <c r="E2" s="4" t="s">
        <v>13</v>
      </c>
      <c r="G2" s="13" t="s">
        <v>6</v>
      </c>
      <c r="H2" s="2" t="s">
        <v>10</v>
      </c>
      <c r="I2" s="5" t="s">
        <v>13</v>
      </c>
      <c r="J2" s="5" t="s">
        <v>13</v>
      </c>
      <c r="K2" s="5" t="s">
        <v>13</v>
      </c>
      <c r="L2" s="5" t="s">
        <v>13</v>
      </c>
      <c r="M2" s="22"/>
      <c r="N2" s="18"/>
      <c r="O2" s="18"/>
      <c r="P2" s="32"/>
      <c r="Q2" s="31"/>
      <c r="R2" s="17" t="s">
        <v>37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42</v>
      </c>
      <c r="Z2" s="18"/>
      <c r="AA2" s="18"/>
      <c r="AB2" s="32"/>
      <c r="AC2" s="31"/>
      <c r="AD2" s="17" t="s">
        <v>37</v>
      </c>
      <c r="AE2" s="17" t="s">
        <v>38</v>
      </c>
      <c r="AF2" s="17" t="s">
        <v>39</v>
      </c>
      <c r="AG2" s="17" t="s">
        <v>40</v>
      </c>
      <c r="AH2" s="17" t="s">
        <v>41</v>
      </c>
      <c r="AI2" s="17" t="s">
        <v>42</v>
      </c>
    </row>
    <row r="3" spans="1:35" x14ac:dyDescent="0.2">
      <c r="A3" s="14"/>
      <c r="B3" s="2" t="s">
        <v>1</v>
      </c>
      <c r="C3" s="3">
        <v>260</v>
      </c>
      <c r="D3" s="3">
        <v>11401</v>
      </c>
      <c r="E3" s="5">
        <f>ROUND(0.730833,4)</f>
        <v>0.73080000000000001</v>
      </c>
      <c r="G3" s="14"/>
      <c r="H3" s="2" t="s">
        <v>1</v>
      </c>
      <c r="I3" s="5">
        <f>ROUND(1.829927,4)</f>
        <v>1.8299000000000001</v>
      </c>
      <c r="J3" s="9">
        <f>ROUND(19.436892,1)/100</f>
        <v>0.19399999999999998</v>
      </c>
      <c r="K3" s="9">
        <f>ROUND(78.133497,1)/100</f>
        <v>0.78099999999999992</v>
      </c>
      <c r="L3" s="9">
        <f>ROUND(2.429611,1)/100</f>
        <v>2.4E-2</v>
      </c>
      <c r="M3" s="23"/>
      <c r="N3" s="14" t="s">
        <v>6</v>
      </c>
      <c r="O3" s="30" t="s">
        <v>10</v>
      </c>
      <c r="P3" s="5" t="s">
        <v>13</v>
      </c>
      <c r="Q3" s="5" t="s">
        <v>13</v>
      </c>
      <c r="R3" s="5" t="s">
        <v>13</v>
      </c>
      <c r="S3" s="5" t="s">
        <v>13</v>
      </c>
      <c r="T3" s="5" t="s">
        <v>13</v>
      </c>
      <c r="U3" s="5" t="s">
        <v>13</v>
      </c>
      <c r="V3" s="5" t="s">
        <v>13</v>
      </c>
      <c r="W3" s="5" t="s">
        <v>13</v>
      </c>
      <c r="Z3" s="14" t="s">
        <v>6</v>
      </c>
      <c r="AA3" s="30" t="s">
        <v>10</v>
      </c>
      <c r="AB3" s="25" t="s">
        <v>13</v>
      </c>
      <c r="AC3" s="25" t="s">
        <v>13</v>
      </c>
      <c r="AD3" s="5" t="s">
        <v>13</v>
      </c>
      <c r="AE3" s="5" t="s">
        <v>13</v>
      </c>
      <c r="AF3" s="5" t="s">
        <v>13</v>
      </c>
      <c r="AG3" s="5" t="s">
        <v>13</v>
      </c>
      <c r="AH3" s="5" t="s">
        <v>13</v>
      </c>
      <c r="AI3" s="5" t="s">
        <v>13</v>
      </c>
    </row>
    <row r="4" spans="1:35" x14ac:dyDescent="0.2">
      <c r="A4" s="14"/>
      <c r="B4" s="2" t="s">
        <v>2</v>
      </c>
      <c r="C4" s="3">
        <v>260</v>
      </c>
      <c r="D4" s="3">
        <v>16583</v>
      </c>
      <c r="E4" s="5">
        <f>ROUND(1.063013,4)</f>
        <v>1.0629999999999999</v>
      </c>
      <c r="G4" s="14"/>
      <c r="H4" s="2" t="s">
        <v>2</v>
      </c>
      <c r="I4" s="5">
        <f>ROUND(1.307122,4)</f>
        <v>1.3070999999999999</v>
      </c>
      <c r="J4" s="9">
        <f>ROUND(70.144123,1)/100</f>
        <v>0.70099999999999996</v>
      </c>
      <c r="K4" s="9">
        <f>ROUND(28.999578,1)/100</f>
        <v>0.28999999999999998</v>
      </c>
      <c r="L4" s="9">
        <f>ROUND(0.856299,1)/100</f>
        <v>9.0000000000000011E-3</v>
      </c>
      <c r="M4" s="23"/>
      <c r="N4" s="14"/>
      <c r="O4" s="2" t="s">
        <v>1</v>
      </c>
      <c r="P4" s="33"/>
      <c r="Q4" s="33"/>
      <c r="R4" s="27">
        <f>ROUND(O17,3)</f>
        <v>0.47599999999999998</v>
      </c>
      <c r="S4" s="27">
        <f t="shared" ref="S4:W4" si="0">ROUND(P17,3)</f>
        <v>0.76300000000000001</v>
      </c>
      <c r="T4" s="27">
        <f t="shared" si="0"/>
        <v>0.91200000000000003</v>
      </c>
      <c r="U4" s="27">
        <f t="shared" si="0"/>
        <v>0.98099999999999998</v>
      </c>
      <c r="V4" s="27">
        <f t="shared" si="0"/>
        <v>0.997</v>
      </c>
      <c r="W4" s="27">
        <f t="shared" si="0"/>
        <v>0.999</v>
      </c>
      <c r="Z4" s="14"/>
      <c r="AA4" s="2" t="s">
        <v>1</v>
      </c>
      <c r="AB4" s="33">
        <v>0.84799999999999998</v>
      </c>
      <c r="AC4" s="33">
        <v>0.86099999999999999</v>
      </c>
      <c r="AD4" s="27">
        <v>0.52200000000000002</v>
      </c>
      <c r="AE4" s="27">
        <v>0.73399999999999999</v>
      </c>
      <c r="AF4" s="27">
        <v>0.85199999999999998</v>
      </c>
      <c r="AG4" s="27">
        <v>0.91800000000000004</v>
      </c>
      <c r="AH4" s="27">
        <v>0.95399999999999996</v>
      </c>
      <c r="AI4" s="27">
        <v>0.97499999999999998</v>
      </c>
    </row>
    <row r="5" spans="1:35" x14ac:dyDescent="0.2">
      <c r="A5" s="14"/>
      <c r="B5" s="2" t="s">
        <v>4</v>
      </c>
      <c r="C5" s="3">
        <v>260</v>
      </c>
      <c r="D5" s="3">
        <v>16413</v>
      </c>
      <c r="E5" s="5">
        <f>ROUND(1.052115,4)</f>
        <v>1.0521</v>
      </c>
      <c r="G5" s="14"/>
      <c r="H5" s="2" t="s">
        <v>4</v>
      </c>
      <c r="I5" s="5">
        <f>ROUND(1.272101,4)</f>
        <v>1.2721</v>
      </c>
      <c r="J5" s="9">
        <f>ROUND(73.557546,1)/100</f>
        <v>0.73599999999999999</v>
      </c>
      <c r="K5" s="9">
        <f>ROUND(25.67477,1)/100</f>
        <v>0.25700000000000001</v>
      </c>
      <c r="L5" s="9">
        <f>ROUND(0.767684,1)/100</f>
        <v>8.0000000000000002E-3</v>
      </c>
      <c r="M5" s="23"/>
      <c r="N5" s="14"/>
      <c r="O5" s="2" t="s">
        <v>2</v>
      </c>
      <c r="P5" s="33"/>
      <c r="Q5" s="33"/>
      <c r="R5" s="27">
        <f t="shared" ref="R5:R14" si="1">ROUND(O18,3)</f>
        <v>0.57199999999999995</v>
      </c>
      <c r="S5" s="27">
        <f t="shared" ref="S5:S14" si="2">ROUND(P18,3)</f>
        <v>0.81100000000000005</v>
      </c>
      <c r="T5" s="27">
        <f t="shared" ref="T5:T14" si="3">ROUND(Q18,3)</f>
        <v>0.91700000000000004</v>
      </c>
      <c r="U5" s="27">
        <f t="shared" ref="U5:U14" si="4">ROUND(R18,3)</f>
        <v>0.96699999999999997</v>
      </c>
      <c r="V5" s="27">
        <f t="shared" ref="V5:V14" si="5">ROUND(S18,3)</f>
        <v>0.98499999999999999</v>
      </c>
      <c r="W5" s="27">
        <f t="shared" ref="W5:W14" si="6">ROUND(T18,3)</f>
        <v>0.997</v>
      </c>
      <c r="Z5" s="14"/>
      <c r="AA5" s="2" t="s">
        <v>2</v>
      </c>
      <c r="AB5" s="33">
        <v>1.1970000000000001</v>
      </c>
      <c r="AC5" s="33">
        <v>0.88800000000000001</v>
      </c>
      <c r="AD5" s="27">
        <v>0.54500000000000004</v>
      </c>
      <c r="AE5" s="27">
        <v>0.76700000000000002</v>
      </c>
      <c r="AF5" s="27">
        <v>0.88100000000000001</v>
      </c>
      <c r="AG5" s="27">
        <v>0.93899999999999995</v>
      </c>
      <c r="AH5" s="27">
        <v>0.96899999999999997</v>
      </c>
      <c r="AI5" s="27">
        <v>0.98399999999999999</v>
      </c>
    </row>
    <row r="6" spans="1:35" x14ac:dyDescent="0.2">
      <c r="A6" s="14"/>
      <c r="B6" s="2" t="s">
        <v>3</v>
      </c>
      <c r="C6" s="3">
        <v>260</v>
      </c>
      <c r="D6" s="3">
        <v>17009</v>
      </c>
      <c r="E6" s="5">
        <f>ROUND(1.090321,4)</f>
        <v>1.0903</v>
      </c>
      <c r="G6" s="14"/>
      <c r="H6" s="2" t="s">
        <v>3</v>
      </c>
      <c r="I6" s="5">
        <f>ROUND(1.437122,4)</f>
        <v>1.4371</v>
      </c>
      <c r="J6" s="9">
        <f>ROUND(57.716503,1)/100</f>
        <v>0.57700000000000007</v>
      </c>
      <c r="K6" s="9">
        <f>ROUND(40.854842,1)/100</f>
        <v>0.40899999999999997</v>
      </c>
      <c r="L6" s="9">
        <f>ROUND(1.428655,1)/100</f>
        <v>1.3999999999999999E-2</v>
      </c>
      <c r="M6" s="23"/>
      <c r="N6" s="14"/>
      <c r="O6" s="2" t="s">
        <v>4</v>
      </c>
      <c r="P6" s="33"/>
      <c r="Q6" s="33"/>
      <c r="R6" s="27">
        <f t="shared" si="1"/>
        <v>0.68400000000000005</v>
      </c>
      <c r="S6" s="27">
        <f t="shared" si="2"/>
        <v>0.89200000000000002</v>
      </c>
      <c r="T6" s="27">
        <f t="shared" si="3"/>
        <v>0.96399999999999997</v>
      </c>
      <c r="U6" s="27">
        <f t="shared" si="4"/>
        <v>0.98799999999999999</v>
      </c>
      <c r="V6" s="27">
        <f t="shared" si="5"/>
        <v>0.99399999999999999</v>
      </c>
      <c r="W6" s="27">
        <f t="shared" si="6"/>
        <v>0.997</v>
      </c>
      <c r="Z6" s="14"/>
      <c r="AA6" s="2" t="s">
        <v>4</v>
      </c>
      <c r="AB6" s="33">
        <v>1.218</v>
      </c>
      <c r="AC6" s="33">
        <v>0.86399999999999999</v>
      </c>
      <c r="AD6" s="27">
        <v>0.622</v>
      </c>
      <c r="AE6" s="27">
        <v>0.83499999999999996</v>
      </c>
      <c r="AF6" s="27">
        <v>0.92800000000000005</v>
      </c>
      <c r="AG6" s="27">
        <v>0.96799999999999997</v>
      </c>
      <c r="AH6" s="27">
        <v>0.98599999999999999</v>
      </c>
      <c r="AI6" s="27">
        <v>0.99399999999999999</v>
      </c>
    </row>
    <row r="7" spans="1:35" x14ac:dyDescent="0.2">
      <c r="A7" s="15"/>
      <c r="B7" s="2" t="s">
        <v>11</v>
      </c>
      <c r="C7" s="3">
        <v>260</v>
      </c>
      <c r="D7" s="3">
        <v>1162</v>
      </c>
      <c r="E7" s="5">
        <f>ROUND(0.074487,4)</f>
        <v>7.4499999999999997E-2</v>
      </c>
      <c r="G7" s="15"/>
      <c r="H7" s="2" t="s">
        <v>11</v>
      </c>
      <c r="I7" s="5">
        <f>ROUND(1.03012,4)</f>
        <v>1.0301</v>
      </c>
      <c r="J7" s="9">
        <f>ROUND(96.987952,1)/100</f>
        <v>0.97</v>
      </c>
      <c r="K7" s="9">
        <f>ROUND(3.012048,1)/100</f>
        <v>0.03</v>
      </c>
      <c r="L7" s="9">
        <f>0</f>
        <v>0</v>
      </c>
      <c r="M7" s="23"/>
      <c r="N7" s="14"/>
      <c r="O7" s="2" t="s">
        <v>3</v>
      </c>
      <c r="P7" s="33"/>
      <c r="Q7" s="33"/>
      <c r="R7" s="27">
        <f t="shared" si="1"/>
        <v>0.77200000000000002</v>
      </c>
      <c r="S7" s="27">
        <f t="shared" si="2"/>
        <v>0.94599999999999995</v>
      </c>
      <c r="T7" s="27">
        <f t="shared" si="3"/>
        <v>0.98699999999999999</v>
      </c>
      <c r="U7" s="27">
        <f t="shared" si="4"/>
        <v>0.996</v>
      </c>
      <c r="V7" s="27">
        <f t="shared" si="5"/>
        <v>0.998</v>
      </c>
      <c r="W7" s="27">
        <f t="shared" si="6"/>
        <v>0.999</v>
      </c>
      <c r="Z7" s="14"/>
      <c r="AA7" s="2" t="s">
        <v>3</v>
      </c>
      <c r="AB7" s="33">
        <v>1.2889999999999999</v>
      </c>
      <c r="AC7" s="33">
        <v>0.84599999999999997</v>
      </c>
      <c r="AD7" s="27">
        <v>0.68799999999999994</v>
      </c>
      <c r="AE7" s="27">
        <v>0.88500000000000001</v>
      </c>
      <c r="AF7" s="27">
        <v>0.95699999999999996</v>
      </c>
      <c r="AG7" s="27">
        <v>0.98399999999999999</v>
      </c>
      <c r="AH7" s="27">
        <v>0.99399999999999999</v>
      </c>
      <c r="AI7" s="27">
        <v>0.998</v>
      </c>
    </row>
    <row r="8" spans="1:35" ht="16" customHeight="1" x14ac:dyDescent="0.2">
      <c r="A8" s="13" t="s">
        <v>5</v>
      </c>
      <c r="B8" s="2" t="s">
        <v>10</v>
      </c>
      <c r="C8" s="6" t="s">
        <v>13</v>
      </c>
      <c r="D8" s="3">
        <v>0</v>
      </c>
      <c r="E8" s="5" t="s">
        <v>13</v>
      </c>
      <c r="G8" s="13" t="s">
        <v>5</v>
      </c>
      <c r="H8" s="2" t="s">
        <v>10</v>
      </c>
      <c r="I8" s="5" t="s">
        <v>13</v>
      </c>
      <c r="J8" s="5" t="s">
        <v>13</v>
      </c>
      <c r="K8" s="5" t="s">
        <v>13</v>
      </c>
      <c r="L8" s="5" t="s">
        <v>13</v>
      </c>
      <c r="M8" s="22"/>
      <c r="N8" s="15"/>
      <c r="O8" s="2" t="s">
        <v>11</v>
      </c>
      <c r="P8" s="33"/>
      <c r="Q8" s="33"/>
      <c r="R8" s="27">
        <f t="shared" si="1"/>
        <v>0.93200000000000005</v>
      </c>
      <c r="S8" s="27">
        <f t="shared" si="2"/>
        <v>0.997</v>
      </c>
      <c r="T8" s="27">
        <f t="shared" si="3"/>
        <v>0.999</v>
      </c>
      <c r="U8" s="27">
        <f t="shared" si="4"/>
        <v>1</v>
      </c>
      <c r="V8" s="27">
        <f t="shared" si="5"/>
        <v>1</v>
      </c>
      <c r="W8" s="27">
        <f t="shared" si="6"/>
        <v>1</v>
      </c>
      <c r="Z8" s="15"/>
      <c r="AA8" s="2" t="s">
        <v>11</v>
      </c>
      <c r="AB8" s="33">
        <v>0.218</v>
      </c>
      <c r="AC8" s="33">
        <v>0.34200000000000003</v>
      </c>
      <c r="AD8" s="27">
        <v>0.83299999999999996</v>
      </c>
      <c r="AE8" s="27">
        <v>0.91900000000000004</v>
      </c>
      <c r="AF8" s="27">
        <v>0.96</v>
      </c>
      <c r="AG8" s="27">
        <v>0.98099999999999998</v>
      </c>
      <c r="AH8" s="27">
        <v>0.99099999999999999</v>
      </c>
      <c r="AI8" s="27">
        <v>0.995</v>
      </c>
    </row>
    <row r="9" spans="1:35" ht="16" customHeight="1" x14ac:dyDescent="0.2">
      <c r="A9" s="14" t="s">
        <v>5</v>
      </c>
      <c r="B9" s="2" t="s">
        <v>1</v>
      </c>
      <c r="C9" s="3">
        <v>108</v>
      </c>
      <c r="D9" s="3">
        <v>4609</v>
      </c>
      <c r="E9" s="5">
        <f>ROUND(0.711265,4)</f>
        <v>0.71130000000000004</v>
      </c>
      <c r="G9" s="14" t="s">
        <v>5</v>
      </c>
      <c r="H9" s="2" t="s">
        <v>1</v>
      </c>
      <c r="I9" s="5">
        <f>ROUND(1.820351,4)</f>
        <v>1.8204</v>
      </c>
      <c r="J9" s="8">
        <f>ROUND(21.414624,1)/100</f>
        <v>0.214</v>
      </c>
      <c r="K9" s="8">
        <f>ROUND(75.135604,1)/100</f>
        <v>0.75099999999999989</v>
      </c>
      <c r="L9" s="8">
        <f>ROUND(3.449772,1)/100</f>
        <v>3.4000000000000002E-2</v>
      </c>
      <c r="M9" s="24"/>
      <c r="N9" s="13" t="s">
        <v>5</v>
      </c>
      <c r="O9" s="2" t="s">
        <v>10</v>
      </c>
      <c r="P9" s="5" t="s">
        <v>13</v>
      </c>
      <c r="Q9" s="5" t="s">
        <v>13</v>
      </c>
      <c r="R9" s="5" t="s">
        <v>13</v>
      </c>
      <c r="S9" s="5" t="s">
        <v>13</v>
      </c>
      <c r="T9" s="5" t="s">
        <v>13</v>
      </c>
      <c r="U9" s="5" t="s">
        <v>13</v>
      </c>
      <c r="V9" s="5" t="s">
        <v>13</v>
      </c>
      <c r="W9" s="5" t="s">
        <v>13</v>
      </c>
      <c r="Z9" s="13" t="s">
        <v>5</v>
      </c>
      <c r="AA9" s="2" t="s">
        <v>10</v>
      </c>
      <c r="AB9" s="1" t="s">
        <v>13</v>
      </c>
      <c r="AC9" s="1" t="s">
        <v>13</v>
      </c>
      <c r="AD9" s="21" t="s">
        <v>13</v>
      </c>
      <c r="AE9" s="21" t="s">
        <v>13</v>
      </c>
      <c r="AF9" s="21" t="s">
        <v>13</v>
      </c>
      <c r="AG9" s="21" t="s">
        <v>13</v>
      </c>
      <c r="AH9" s="21" t="s">
        <v>13</v>
      </c>
      <c r="AI9" s="21" t="s">
        <v>13</v>
      </c>
    </row>
    <row r="10" spans="1:35" ht="16" customHeight="1" x14ac:dyDescent="0.2">
      <c r="A10" s="14"/>
      <c r="B10" s="2" t="s">
        <v>2</v>
      </c>
      <c r="C10" s="3">
        <v>108</v>
      </c>
      <c r="D10" s="3">
        <v>5746</v>
      </c>
      <c r="E10" s="5">
        <f>ROUND(0.886728,4)</f>
        <v>0.88670000000000004</v>
      </c>
      <c r="G10" s="14"/>
      <c r="H10" s="2" t="s">
        <v>2</v>
      </c>
      <c r="I10" s="5">
        <f>ROUND(1.176645,4)</f>
        <v>1.1766000000000001</v>
      </c>
      <c r="J10" s="8">
        <f>ROUND(82.335538,1)/100</f>
        <v>0.82299999999999995</v>
      </c>
      <c r="K10" s="8">
        <f>ROUND(17.664462,1)/100</f>
        <v>0.17699999999999999</v>
      </c>
      <c r="L10" s="8">
        <v>0</v>
      </c>
      <c r="M10" s="24"/>
      <c r="N10" s="14" t="s">
        <v>5</v>
      </c>
      <c r="O10" s="2" t="s">
        <v>1</v>
      </c>
      <c r="P10" s="33"/>
      <c r="Q10" s="33"/>
      <c r="R10" s="27">
        <f t="shared" si="1"/>
        <v>0.56499999999999995</v>
      </c>
      <c r="S10" s="27">
        <f t="shared" si="2"/>
        <v>0.85499999999999998</v>
      </c>
      <c r="T10" s="27">
        <f t="shared" si="3"/>
        <v>0.97299999999999998</v>
      </c>
      <c r="U10" s="27">
        <f t="shared" si="4"/>
        <v>0.99299999999999999</v>
      </c>
      <c r="V10" s="27">
        <f t="shared" si="5"/>
        <v>0.998</v>
      </c>
      <c r="W10" s="27">
        <f t="shared" si="6"/>
        <v>0.999</v>
      </c>
      <c r="Z10" s="14" t="s">
        <v>5</v>
      </c>
      <c r="AA10" s="2" t="s">
        <v>1</v>
      </c>
      <c r="AB10" s="33">
        <v>0.84899999999999998</v>
      </c>
      <c r="AC10" s="33">
        <v>0.83799999999999997</v>
      </c>
      <c r="AD10" s="27">
        <v>0.57899999999999996</v>
      </c>
      <c r="AE10" s="27">
        <v>0.78800000000000003</v>
      </c>
      <c r="AF10" s="27">
        <v>0.89400000000000002</v>
      </c>
      <c r="AG10" s="27">
        <v>0.94699999999999995</v>
      </c>
      <c r="AH10" s="27">
        <v>0.97299999999999998</v>
      </c>
      <c r="AI10" s="27">
        <v>0.98599999999999999</v>
      </c>
    </row>
    <row r="11" spans="1:35" x14ac:dyDescent="0.2">
      <c r="A11" s="14"/>
      <c r="B11" s="2" t="s">
        <v>4</v>
      </c>
      <c r="C11" s="3">
        <v>108</v>
      </c>
      <c r="D11" s="3">
        <v>6973</v>
      </c>
      <c r="E11" s="5">
        <f>ROUND(1.07609,4)</f>
        <v>1.0761000000000001</v>
      </c>
      <c r="G11" s="14"/>
      <c r="H11" s="2" t="s">
        <v>4</v>
      </c>
      <c r="I11" s="5">
        <f>ROUND(1.232898,4)</f>
        <v>1.2329000000000001</v>
      </c>
      <c r="J11" s="8">
        <f>ROUND(76.710168,1)/100</f>
        <v>0.76700000000000002</v>
      </c>
      <c r="K11" s="8">
        <f>ROUND(23.289832,1)/100</f>
        <v>0.23300000000000001</v>
      </c>
      <c r="L11" s="8">
        <v>0</v>
      </c>
      <c r="M11" s="24"/>
      <c r="N11" s="14"/>
      <c r="O11" s="2" t="s">
        <v>2</v>
      </c>
      <c r="P11" s="33"/>
      <c r="Q11" s="33"/>
      <c r="R11" s="27">
        <f t="shared" si="1"/>
        <v>0.67400000000000004</v>
      </c>
      <c r="S11" s="27">
        <f t="shared" si="2"/>
        <v>0.89700000000000002</v>
      </c>
      <c r="T11" s="27">
        <f t="shared" si="3"/>
        <v>0.96599999999999997</v>
      </c>
      <c r="U11" s="27">
        <f t="shared" si="4"/>
        <v>0.98899999999999999</v>
      </c>
      <c r="V11" s="27">
        <f t="shared" si="5"/>
        <v>0.995</v>
      </c>
      <c r="W11" s="27">
        <f t="shared" si="6"/>
        <v>0.999</v>
      </c>
      <c r="Z11" s="14"/>
      <c r="AA11" s="2" t="s">
        <v>2</v>
      </c>
      <c r="AB11" s="33">
        <v>1.0489999999999999</v>
      </c>
      <c r="AC11" s="33">
        <v>0.84599999999999997</v>
      </c>
      <c r="AD11" s="27">
        <v>0.624</v>
      </c>
      <c r="AE11" s="27">
        <v>0.83199999999999996</v>
      </c>
      <c r="AF11" s="27">
        <v>0.92500000000000004</v>
      </c>
      <c r="AG11" s="27">
        <v>0.96699999999999997</v>
      </c>
      <c r="AH11" s="27">
        <v>0.98499999999999999</v>
      </c>
      <c r="AI11" s="27">
        <v>0.99299999999999999</v>
      </c>
    </row>
    <row r="12" spans="1:35" x14ac:dyDescent="0.2">
      <c r="A12" s="14"/>
      <c r="B12" s="2" t="s">
        <v>3</v>
      </c>
      <c r="C12" s="3">
        <v>108</v>
      </c>
      <c r="D12" s="3">
        <v>8188</v>
      </c>
      <c r="E12" s="5">
        <f>ROUND(1.26358,4)</f>
        <v>1.2636000000000001</v>
      </c>
      <c r="G12" s="14"/>
      <c r="H12" s="2" t="s">
        <v>3</v>
      </c>
      <c r="I12" s="5">
        <f>ROUND(1.531021,4)</f>
        <v>1.5309999999999999</v>
      </c>
      <c r="J12" s="8">
        <f>ROUND(51.79531,1)/100</f>
        <v>0.51800000000000002</v>
      </c>
      <c r="K12" s="8">
        <f>ROUND(43.307279,1)/100</f>
        <v>0.433</v>
      </c>
      <c r="L12" s="8">
        <f>ROUND(4.897411,1)/100</f>
        <v>4.9000000000000002E-2</v>
      </c>
      <c r="M12" s="24"/>
      <c r="N12" s="14"/>
      <c r="O12" s="2" t="s">
        <v>4</v>
      </c>
      <c r="P12" s="33"/>
      <c r="Q12" s="33"/>
      <c r="R12" s="27">
        <f t="shared" si="1"/>
        <v>0.68100000000000005</v>
      </c>
      <c r="S12" s="27">
        <f t="shared" si="2"/>
        <v>0.89600000000000002</v>
      </c>
      <c r="T12" s="27">
        <f t="shared" si="3"/>
        <v>0.97799999999999998</v>
      </c>
      <c r="U12" s="27">
        <f t="shared" si="4"/>
        <v>0.998</v>
      </c>
      <c r="V12" s="27">
        <f t="shared" si="5"/>
        <v>1</v>
      </c>
      <c r="W12" s="27">
        <f t="shared" si="6"/>
        <v>1</v>
      </c>
      <c r="Z12" s="14"/>
      <c r="AA12" s="2" t="s">
        <v>4</v>
      </c>
      <c r="AB12" s="33">
        <v>1.2450000000000001</v>
      </c>
      <c r="AC12" s="33">
        <v>0.86399999999999999</v>
      </c>
      <c r="AD12" s="27">
        <v>0.629</v>
      </c>
      <c r="AE12" s="27">
        <v>0.84099999999999997</v>
      </c>
      <c r="AF12" s="27">
        <v>0.93200000000000005</v>
      </c>
      <c r="AG12" s="27">
        <v>0.97099999999999997</v>
      </c>
      <c r="AH12" s="27">
        <v>0.98699999999999999</v>
      </c>
      <c r="AI12" s="27">
        <v>0.995</v>
      </c>
    </row>
    <row r="13" spans="1:35" x14ac:dyDescent="0.2">
      <c r="A13" s="15"/>
      <c r="B13" s="2" t="s">
        <v>11</v>
      </c>
      <c r="C13" s="3">
        <v>108</v>
      </c>
      <c r="D13" s="3">
        <v>444</v>
      </c>
      <c r="E13" s="5">
        <f>ROUND(0.068519,4)</f>
        <v>6.8500000000000005E-2</v>
      </c>
      <c r="G13" s="15"/>
      <c r="H13" s="2" t="s">
        <v>11</v>
      </c>
      <c r="I13" s="7">
        <f>1</f>
        <v>1</v>
      </c>
      <c r="J13" s="8">
        <v>1</v>
      </c>
      <c r="K13" s="8">
        <v>0</v>
      </c>
      <c r="L13" s="8">
        <v>0</v>
      </c>
      <c r="M13" s="24"/>
      <c r="N13" s="14"/>
      <c r="O13" s="2" t="s">
        <v>3</v>
      </c>
      <c r="P13" s="33"/>
      <c r="Q13" s="33"/>
      <c r="R13" s="27">
        <f t="shared" si="1"/>
        <v>0.67</v>
      </c>
      <c r="S13" s="27">
        <f t="shared" si="2"/>
        <v>0.89600000000000002</v>
      </c>
      <c r="T13" s="27">
        <f t="shared" si="3"/>
        <v>0.95299999999999996</v>
      </c>
      <c r="U13" s="27">
        <f t="shared" si="4"/>
        <v>0.97299999999999998</v>
      </c>
      <c r="V13" s="27">
        <f t="shared" si="5"/>
        <v>0.98599999999999999</v>
      </c>
      <c r="W13" s="27">
        <f t="shared" si="6"/>
        <v>0.997</v>
      </c>
      <c r="Z13" s="14"/>
      <c r="AA13" s="2" t="s">
        <v>3</v>
      </c>
      <c r="AB13" s="33">
        <v>1.4279999999999999</v>
      </c>
      <c r="AC13" s="33">
        <v>0.88500000000000001</v>
      </c>
      <c r="AD13" s="27">
        <v>0.61099999999999999</v>
      </c>
      <c r="AE13" s="27">
        <v>0.82899999999999996</v>
      </c>
      <c r="AF13" s="27">
        <v>0.92500000000000004</v>
      </c>
      <c r="AG13" s="27">
        <v>0.96699999999999997</v>
      </c>
      <c r="AH13" s="27">
        <v>0.98599999999999999</v>
      </c>
      <c r="AI13" s="27">
        <v>0.99399999999999999</v>
      </c>
    </row>
    <row r="14" spans="1:35" x14ac:dyDescent="0.2">
      <c r="N14" s="15"/>
      <c r="O14" s="2" t="s">
        <v>11</v>
      </c>
      <c r="P14" s="33"/>
      <c r="Q14" s="33"/>
      <c r="R14" s="27">
        <f t="shared" si="1"/>
        <v>0.91700000000000004</v>
      </c>
      <c r="S14" s="27">
        <f t="shared" si="2"/>
        <v>0.98899999999999999</v>
      </c>
      <c r="T14" s="27">
        <f t="shared" si="3"/>
        <v>1</v>
      </c>
      <c r="U14" s="27">
        <f t="shared" si="4"/>
        <v>1</v>
      </c>
      <c r="V14" s="27">
        <f t="shared" si="5"/>
        <v>1</v>
      </c>
      <c r="W14" s="27">
        <f t="shared" si="6"/>
        <v>1</v>
      </c>
      <c r="Z14" s="15"/>
      <c r="AA14" s="2" t="s">
        <v>11</v>
      </c>
      <c r="AB14" s="33">
        <v>0.20300000000000001</v>
      </c>
      <c r="AC14" s="33">
        <v>0.33700000000000002</v>
      </c>
      <c r="AD14" s="27">
        <v>0.82799999999999996</v>
      </c>
      <c r="AE14" s="27">
        <v>0.91200000000000003</v>
      </c>
      <c r="AF14" s="27">
        <v>0.95499999999999996</v>
      </c>
      <c r="AG14" s="27">
        <v>0.97699999999999998</v>
      </c>
      <c r="AH14" s="27">
        <v>0.98799999999999999</v>
      </c>
      <c r="AI14" s="27">
        <v>0.99399999999999999</v>
      </c>
    </row>
    <row r="17" spans="14:37" x14ac:dyDescent="0.2">
      <c r="O17">
        <f>P31/100</f>
        <v>0.47627400999999997</v>
      </c>
      <c r="P17">
        <f>Q31/100</f>
        <v>0.76309095999999998</v>
      </c>
      <c r="Q17">
        <f>R31/100</f>
        <v>0.9122884</v>
      </c>
      <c r="R17">
        <f>S31/100</f>
        <v>0.98131743000000005</v>
      </c>
      <c r="S17">
        <f>T31/100</f>
        <v>0.99745636000000004</v>
      </c>
      <c r="T17">
        <f>U31/100</f>
        <v>0.99850890000000003</v>
      </c>
      <c r="AB17" s="19"/>
      <c r="AC17" s="20"/>
      <c r="AD17" s="20"/>
      <c r="AE17" s="20"/>
      <c r="AF17" s="26"/>
      <c r="AG17" s="26"/>
    </row>
    <row r="18" spans="14:37" x14ac:dyDescent="0.2">
      <c r="O18">
        <f>P32/100</f>
        <v>0.5721522</v>
      </c>
      <c r="P18">
        <f>Q32/100</f>
        <v>0.81137309000000002</v>
      </c>
      <c r="Q18">
        <f>R32/100</f>
        <v>0.91720436999999999</v>
      </c>
      <c r="R18">
        <f>S32/100</f>
        <v>0.96707471999999994</v>
      </c>
      <c r="S18">
        <f>T32/100</f>
        <v>0.98546704000000007</v>
      </c>
      <c r="T18">
        <f>U32/100</f>
        <v>0.99656274</v>
      </c>
      <c r="AB18" s="19"/>
      <c r="AC18" s="20"/>
      <c r="AD18" s="20"/>
      <c r="AE18" s="20"/>
      <c r="AF18" s="26"/>
      <c r="AG18" s="26"/>
      <c r="AH18" s="26"/>
      <c r="AI18" s="26"/>
      <c r="AJ18" s="26"/>
      <c r="AK18" s="26"/>
    </row>
    <row r="19" spans="14:37" x14ac:dyDescent="0.2">
      <c r="O19">
        <f>P33/100</f>
        <v>0.68372630999999995</v>
      </c>
      <c r="P19">
        <f>Q33/100</f>
        <v>0.89179309000000007</v>
      </c>
      <c r="Q19">
        <f>R33/100</f>
        <v>0.96405288</v>
      </c>
      <c r="R19">
        <f>S33/100</f>
        <v>0.98818010000000001</v>
      </c>
      <c r="S19">
        <f>T33/100</f>
        <v>0.99354169999999997</v>
      </c>
      <c r="T19">
        <f>U33/100</f>
        <v>0.99707548999999995</v>
      </c>
      <c r="AB19" s="19"/>
      <c r="AC19" s="20"/>
      <c r="AD19" s="20"/>
      <c r="AE19" s="20"/>
      <c r="AF19" s="26"/>
      <c r="AG19" s="26"/>
      <c r="AH19" s="26"/>
      <c r="AI19" s="26"/>
      <c r="AJ19" s="26"/>
      <c r="AK19" s="26"/>
    </row>
    <row r="20" spans="14:37" x14ac:dyDescent="0.2">
      <c r="O20">
        <f>P34/100</f>
        <v>0.7718266800000001</v>
      </c>
      <c r="P20">
        <f>Q34/100</f>
        <v>0.94632254000000005</v>
      </c>
      <c r="Q20">
        <f>R34/100</f>
        <v>0.98706567000000012</v>
      </c>
      <c r="R20">
        <f>S34/100</f>
        <v>0.99606091000000008</v>
      </c>
      <c r="S20">
        <f>T34/100</f>
        <v>0.99847140000000001</v>
      </c>
      <c r="T20">
        <f>U34/100</f>
        <v>0.99929449000000004</v>
      </c>
      <c r="AB20" s="19"/>
      <c r="AC20" s="20"/>
      <c r="AD20" s="20"/>
      <c r="AE20" s="20"/>
      <c r="AF20" s="26"/>
      <c r="AG20" s="26"/>
      <c r="AH20" s="26"/>
      <c r="AI20" s="26"/>
      <c r="AJ20" s="26"/>
      <c r="AK20" s="26"/>
    </row>
    <row r="21" spans="14:37" x14ac:dyDescent="0.2">
      <c r="O21">
        <f>P35/100</f>
        <v>0.93201376999999996</v>
      </c>
      <c r="P21">
        <f>Q35/100</f>
        <v>0.99655766000000001</v>
      </c>
      <c r="Q21">
        <f>R35/100</f>
        <v>0.99913940999999995</v>
      </c>
      <c r="R21">
        <f>S35/100</f>
        <v>1</v>
      </c>
      <c r="S21">
        <f>T35/100</f>
        <v>1</v>
      </c>
      <c r="T21">
        <f>U35/100</f>
        <v>1</v>
      </c>
      <c r="AB21" s="19"/>
      <c r="AC21" s="20"/>
      <c r="AD21" s="20"/>
      <c r="AE21" s="20"/>
      <c r="AF21" s="26"/>
      <c r="AG21" s="26"/>
      <c r="AH21" s="26"/>
      <c r="AI21" s="26"/>
      <c r="AJ21" s="26"/>
      <c r="AK21" s="26"/>
    </row>
    <row r="22" spans="14:37" x14ac:dyDescent="0.2">
      <c r="O22" t="e">
        <f>P36/100</f>
        <v>#VALUE!</v>
      </c>
      <c r="P22" t="e">
        <f>Q36/100</f>
        <v>#VALUE!</v>
      </c>
      <c r="Q22" t="e">
        <f>R36/100</f>
        <v>#VALUE!</v>
      </c>
      <c r="R22" t="e">
        <f>S36/100</f>
        <v>#VALUE!</v>
      </c>
      <c r="S22" t="e">
        <f>T36/100</f>
        <v>#VALUE!</v>
      </c>
      <c r="T22" t="e">
        <f>U36/100</f>
        <v>#VALUE!</v>
      </c>
      <c r="AB22" s="19"/>
      <c r="AC22" s="20"/>
      <c r="AD22" s="20"/>
      <c r="AE22" s="20"/>
      <c r="AF22" s="20"/>
      <c r="AG22" s="20"/>
      <c r="AH22" s="26"/>
      <c r="AI22" s="26"/>
      <c r="AJ22" s="26"/>
      <c r="AK22" s="26"/>
    </row>
    <row r="23" spans="14:37" x14ac:dyDescent="0.2">
      <c r="O23">
        <f>P37/100</f>
        <v>0.56498155999999999</v>
      </c>
      <c r="P23">
        <f>Q37/100</f>
        <v>0.85463223999999993</v>
      </c>
      <c r="Q23">
        <f>R37/100</f>
        <v>0.97266217999999993</v>
      </c>
      <c r="R23">
        <f>S37/100</f>
        <v>0.99305706000000005</v>
      </c>
      <c r="S23">
        <f>T37/100</f>
        <v>0.99848123</v>
      </c>
      <c r="T23">
        <f>U37/100</f>
        <v>0.99891516999999996</v>
      </c>
      <c r="AB23" s="19"/>
      <c r="AC23" s="20"/>
      <c r="AD23" s="20"/>
      <c r="AE23" s="20"/>
      <c r="AF23" s="26"/>
      <c r="AG23" s="26"/>
      <c r="AH23" s="20"/>
      <c r="AI23" s="20"/>
      <c r="AJ23" s="20"/>
      <c r="AK23" s="20"/>
    </row>
    <row r="24" spans="14:37" x14ac:dyDescent="0.2">
      <c r="O24">
        <f>P38/100</f>
        <v>0.67420813999999996</v>
      </c>
      <c r="P24">
        <f>Q38/100</f>
        <v>0.89697181000000004</v>
      </c>
      <c r="Q24">
        <f>R38/100</f>
        <v>0.96554125000000002</v>
      </c>
      <c r="R24">
        <f>S38/100</f>
        <v>0.98903585000000005</v>
      </c>
      <c r="S24">
        <f>T38/100</f>
        <v>0.99477897999999998</v>
      </c>
      <c r="T24">
        <f>U38/100</f>
        <v>0.99878175999999996</v>
      </c>
      <c r="AB24" s="19"/>
      <c r="AC24" s="20"/>
      <c r="AD24" s="20"/>
      <c r="AE24" s="20"/>
      <c r="AF24" s="26"/>
      <c r="AG24" s="26"/>
      <c r="AH24" s="26"/>
      <c r="AI24" s="26"/>
      <c r="AJ24" s="26"/>
      <c r="AK24" s="26"/>
    </row>
    <row r="25" spans="14:37" x14ac:dyDescent="0.2">
      <c r="O25">
        <f>P39/100</f>
        <v>0.68119890999999999</v>
      </c>
      <c r="P25">
        <f>Q39/100</f>
        <v>0.89559730000000004</v>
      </c>
      <c r="Q25">
        <f>R39/100</f>
        <v>0.97820162999999993</v>
      </c>
      <c r="R25">
        <f>S39/100</f>
        <v>0.99770544000000005</v>
      </c>
      <c r="S25">
        <f>T39/100</f>
        <v>0.99956976999999991</v>
      </c>
      <c r="T25">
        <f>U39/100</f>
        <v>0.99985658999999993</v>
      </c>
      <c r="AB25" s="19"/>
      <c r="AC25" s="20"/>
      <c r="AD25" s="20"/>
      <c r="AE25" s="20"/>
      <c r="AF25" s="26"/>
      <c r="AG25" s="26"/>
      <c r="AH25" s="26"/>
      <c r="AI25" s="26"/>
      <c r="AJ25" s="26"/>
      <c r="AK25" s="26"/>
    </row>
    <row r="26" spans="14:37" x14ac:dyDescent="0.2">
      <c r="O26">
        <f>P40/100</f>
        <v>0.66976062999999997</v>
      </c>
      <c r="P26">
        <f>Q40/100</f>
        <v>0.89618955</v>
      </c>
      <c r="Q26">
        <f>R40/100</f>
        <v>0.95346849000000011</v>
      </c>
      <c r="R26">
        <f>S40/100</f>
        <v>0.97325354000000008</v>
      </c>
      <c r="S26">
        <f>T40/100</f>
        <v>0.98632144999999993</v>
      </c>
      <c r="T26">
        <f>U40/100</f>
        <v>0.99658035999999994</v>
      </c>
      <c r="AB26" s="19"/>
      <c r="AC26" s="20"/>
      <c r="AD26" s="20"/>
      <c r="AE26" s="20"/>
      <c r="AF26" s="26"/>
      <c r="AG26" s="26"/>
      <c r="AH26" s="26"/>
      <c r="AI26" s="26"/>
      <c r="AJ26" s="26"/>
      <c r="AK26" s="26"/>
    </row>
    <row r="27" spans="14:37" x14ac:dyDescent="0.2">
      <c r="O27">
        <f>P41/100</f>
        <v>0.91666667000000002</v>
      </c>
      <c r="P27">
        <f>Q41/100</f>
        <v>0.98873874000000006</v>
      </c>
      <c r="Q27">
        <f>R41/100</f>
        <v>1</v>
      </c>
      <c r="R27">
        <f>S41/100</f>
        <v>1</v>
      </c>
      <c r="S27">
        <f>T41/100</f>
        <v>1</v>
      </c>
      <c r="T27">
        <f>U41/100</f>
        <v>1</v>
      </c>
      <c r="AB27" s="19"/>
      <c r="AC27" s="20"/>
      <c r="AD27" s="20"/>
      <c r="AE27" s="20"/>
      <c r="AF27" s="26"/>
      <c r="AG27" s="26"/>
      <c r="AH27" s="26"/>
      <c r="AI27" s="26"/>
      <c r="AJ27" s="26"/>
      <c r="AK27" s="26"/>
    </row>
    <row r="28" spans="14:37" x14ac:dyDescent="0.2">
      <c r="AB28" s="19"/>
      <c r="AC28" s="20"/>
      <c r="AD28" s="20"/>
      <c r="AE28" s="20"/>
      <c r="AF28" s="20"/>
      <c r="AG28" s="20"/>
      <c r="AH28" s="26"/>
      <c r="AI28" s="26"/>
      <c r="AJ28" s="26"/>
      <c r="AK28" s="26"/>
    </row>
    <row r="29" spans="14:37" x14ac:dyDescent="0.2">
      <c r="N29" s="19" t="s">
        <v>25</v>
      </c>
      <c r="O29" s="19" t="s">
        <v>26</v>
      </c>
      <c r="P29" s="19" t="s">
        <v>27</v>
      </c>
      <c r="Q29" s="19" t="s">
        <v>28</v>
      </c>
      <c r="R29" s="19" t="s">
        <v>29</v>
      </c>
      <c r="S29" s="19" t="s">
        <v>30</v>
      </c>
      <c r="T29" s="19" t="s">
        <v>31</v>
      </c>
      <c r="AB29" s="19"/>
      <c r="AC29" s="20"/>
      <c r="AD29" s="20"/>
      <c r="AE29" s="20"/>
      <c r="AF29" s="20"/>
      <c r="AG29" s="20"/>
      <c r="AH29" s="20"/>
      <c r="AI29" s="20"/>
    </row>
    <row r="30" spans="14:37" x14ac:dyDescent="0.2">
      <c r="N30" s="19">
        <v>0</v>
      </c>
      <c r="O30" s="20" t="s">
        <v>32</v>
      </c>
      <c r="P30" s="20" t="s">
        <v>19</v>
      </c>
      <c r="Q30" s="20" t="s">
        <v>19</v>
      </c>
      <c r="R30" s="20" t="s">
        <v>19</v>
      </c>
      <c r="S30" s="20" t="s">
        <v>19</v>
      </c>
      <c r="T30" s="20" t="s">
        <v>19</v>
      </c>
      <c r="U30" s="20" t="s">
        <v>19</v>
      </c>
    </row>
    <row r="31" spans="14:37" x14ac:dyDescent="0.2">
      <c r="N31" s="19">
        <v>1</v>
      </c>
      <c r="O31" s="20" t="s">
        <v>33</v>
      </c>
      <c r="P31" s="20">
        <v>47.627400999999999</v>
      </c>
      <c r="Q31" s="20">
        <v>76.309095999999997</v>
      </c>
      <c r="R31" s="20">
        <v>91.228840000000005</v>
      </c>
      <c r="S31" s="20">
        <v>98.131743</v>
      </c>
      <c r="T31" s="20">
        <v>99.745636000000005</v>
      </c>
      <c r="U31" s="20">
        <v>99.850890000000007</v>
      </c>
    </row>
    <row r="32" spans="14:37" x14ac:dyDescent="0.2">
      <c r="N32" s="19">
        <v>2</v>
      </c>
      <c r="O32" s="20" t="s">
        <v>14</v>
      </c>
      <c r="P32" s="20">
        <v>57.215220000000002</v>
      </c>
      <c r="Q32" s="20">
        <v>81.137309000000002</v>
      </c>
      <c r="R32" s="20">
        <v>91.720437000000004</v>
      </c>
      <c r="S32" s="20">
        <v>96.707471999999996</v>
      </c>
      <c r="T32" s="20">
        <v>98.546704000000005</v>
      </c>
      <c r="U32" s="20">
        <v>99.656273999999996</v>
      </c>
    </row>
    <row r="33" spans="14:21" x14ac:dyDescent="0.2">
      <c r="N33" s="19">
        <v>3</v>
      </c>
      <c r="O33" s="20" t="s">
        <v>15</v>
      </c>
      <c r="P33" s="20">
        <v>68.372630999999998</v>
      </c>
      <c r="Q33" s="20">
        <v>89.179309000000003</v>
      </c>
      <c r="R33" s="20">
        <v>96.405287999999999</v>
      </c>
      <c r="S33" s="20">
        <v>98.818010000000001</v>
      </c>
      <c r="T33" s="20">
        <v>99.354169999999996</v>
      </c>
      <c r="U33" s="20">
        <v>99.707549</v>
      </c>
    </row>
    <row r="34" spans="14:21" x14ac:dyDescent="0.2">
      <c r="N34" s="19">
        <v>4</v>
      </c>
      <c r="O34" s="20" t="s">
        <v>16</v>
      </c>
      <c r="P34" s="20">
        <v>77.182668000000007</v>
      </c>
      <c r="Q34" s="20">
        <v>94.632254000000003</v>
      </c>
      <c r="R34" s="20">
        <v>98.706567000000007</v>
      </c>
      <c r="S34" s="20">
        <v>99.606091000000006</v>
      </c>
      <c r="T34" s="20">
        <v>99.847139999999996</v>
      </c>
      <c r="U34" s="20">
        <v>99.929449000000005</v>
      </c>
    </row>
    <row r="35" spans="14:21" x14ac:dyDescent="0.2">
      <c r="N35" s="19">
        <v>5</v>
      </c>
      <c r="O35" s="20" t="s">
        <v>17</v>
      </c>
      <c r="P35" s="20">
        <v>93.201376999999994</v>
      </c>
      <c r="Q35" s="20">
        <v>99.655766</v>
      </c>
      <c r="R35" s="20">
        <v>99.913940999999994</v>
      </c>
      <c r="S35" s="20">
        <v>100</v>
      </c>
      <c r="T35" s="20">
        <v>100</v>
      </c>
      <c r="U35" s="20">
        <v>100</v>
      </c>
    </row>
    <row r="36" spans="14:21" x14ac:dyDescent="0.2">
      <c r="N36" s="19">
        <v>6</v>
      </c>
      <c r="O36" s="20" t="s">
        <v>18</v>
      </c>
      <c r="P36" s="20" t="s">
        <v>19</v>
      </c>
      <c r="Q36" s="20" t="s">
        <v>19</v>
      </c>
      <c r="R36" s="20" t="s">
        <v>19</v>
      </c>
      <c r="S36" s="20" t="s">
        <v>19</v>
      </c>
      <c r="T36" s="20" t="s">
        <v>19</v>
      </c>
      <c r="U36" s="20" t="s">
        <v>19</v>
      </c>
    </row>
    <row r="37" spans="14:21" x14ac:dyDescent="0.2">
      <c r="N37" s="19">
        <v>7</v>
      </c>
      <c r="O37" s="20" t="s">
        <v>20</v>
      </c>
      <c r="P37" s="20">
        <v>56.498156000000002</v>
      </c>
      <c r="Q37" s="20">
        <v>85.463223999999997</v>
      </c>
      <c r="R37" s="20">
        <v>97.266217999999995</v>
      </c>
      <c r="S37" s="20">
        <v>99.305706000000001</v>
      </c>
      <c r="T37" s="20">
        <v>99.848123000000001</v>
      </c>
      <c r="U37" s="20">
        <v>99.891516999999993</v>
      </c>
    </row>
    <row r="38" spans="14:21" x14ac:dyDescent="0.2">
      <c r="N38" s="19">
        <v>8</v>
      </c>
      <c r="O38" s="20" t="s">
        <v>21</v>
      </c>
      <c r="P38" s="20">
        <v>67.420813999999993</v>
      </c>
      <c r="Q38" s="20">
        <v>89.697181</v>
      </c>
      <c r="R38" s="20">
        <v>96.554124999999999</v>
      </c>
      <c r="S38" s="20">
        <v>98.903585000000007</v>
      </c>
      <c r="T38" s="20">
        <v>99.477897999999996</v>
      </c>
      <c r="U38" s="20">
        <v>99.878175999999996</v>
      </c>
    </row>
    <row r="39" spans="14:21" x14ac:dyDescent="0.2">
      <c r="N39" s="19">
        <v>9</v>
      </c>
      <c r="O39" s="20" t="s">
        <v>22</v>
      </c>
      <c r="P39" s="20">
        <v>68.119890999999996</v>
      </c>
      <c r="Q39" s="20">
        <v>89.559730000000002</v>
      </c>
      <c r="R39" s="20">
        <v>97.820162999999994</v>
      </c>
      <c r="S39" s="20">
        <v>99.770544000000001</v>
      </c>
      <c r="T39" s="20">
        <v>99.956976999999995</v>
      </c>
      <c r="U39" s="20">
        <v>99.985658999999998</v>
      </c>
    </row>
    <row r="40" spans="14:21" x14ac:dyDescent="0.2">
      <c r="N40" s="19">
        <v>10</v>
      </c>
      <c r="O40" s="20" t="s">
        <v>23</v>
      </c>
      <c r="P40" s="20">
        <v>66.976062999999996</v>
      </c>
      <c r="Q40" s="20">
        <v>89.618955</v>
      </c>
      <c r="R40" s="20">
        <v>95.346849000000006</v>
      </c>
      <c r="S40" s="20">
        <v>97.325354000000004</v>
      </c>
      <c r="T40" s="20">
        <v>98.632144999999994</v>
      </c>
      <c r="U40" s="20">
        <v>99.658035999999996</v>
      </c>
    </row>
    <row r="41" spans="14:21" x14ac:dyDescent="0.2">
      <c r="N41" s="19">
        <v>11</v>
      </c>
      <c r="O41" s="20" t="s">
        <v>24</v>
      </c>
      <c r="P41" s="20">
        <v>91.666667000000004</v>
      </c>
      <c r="Q41" s="20">
        <v>98.873874000000001</v>
      </c>
      <c r="R41" s="20">
        <v>100</v>
      </c>
      <c r="S41" s="20">
        <v>100</v>
      </c>
      <c r="T41" s="20">
        <v>100</v>
      </c>
      <c r="U41" s="20">
        <v>100</v>
      </c>
    </row>
  </sheetData>
  <mergeCells count="18">
    <mergeCell ref="AB1:AB2"/>
    <mergeCell ref="AC1:AC2"/>
    <mergeCell ref="AD1:AI1"/>
    <mergeCell ref="N1:O2"/>
    <mergeCell ref="P1:P2"/>
    <mergeCell ref="Q1:Q2"/>
    <mergeCell ref="R1:W1"/>
    <mergeCell ref="N3:N8"/>
    <mergeCell ref="Z3:Z8"/>
    <mergeCell ref="Z9:Z14"/>
    <mergeCell ref="Z1:AA2"/>
    <mergeCell ref="N9:N14"/>
    <mergeCell ref="A1:B1"/>
    <mergeCell ref="G1:H1"/>
    <mergeCell ref="A2:A7"/>
    <mergeCell ref="A8:A13"/>
    <mergeCell ref="G2:G7"/>
    <mergeCell ref="G8:G1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C8D5-D760-4940-96F1-804F7B6664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Falls</dc:creator>
  <cp:lastModifiedBy>Emma Falls</cp:lastModifiedBy>
  <dcterms:created xsi:type="dcterms:W3CDTF">2024-11-16T15:29:53Z</dcterms:created>
  <dcterms:modified xsi:type="dcterms:W3CDTF">2024-11-17T18:45:30Z</dcterms:modified>
</cp:coreProperties>
</file>