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i_amaris.com\Documents\Semester_2_2022\cll-scl-main\cll_imbalanced\"/>
    </mc:Choice>
  </mc:AlternateContent>
  <xr:revisionPtr revIDLastSave="0" documentId="13_ncr:1_{5D5E59A7-D9EF-4CEF-9C5E-F90DB9C97DF5}" xr6:coauthVersionLast="47" xr6:coauthVersionMax="47" xr10:uidLastSave="{00000000-0000-0000-0000-000000000000}"/>
  <bookViews>
    <workbookView xWindow="-110" yWindow="-110" windowWidth="19420" windowHeight="10300" xr2:uid="{D86D35C1-4661-4AB3-9E16-B31BBCA82C1F}"/>
  </bookViews>
  <sheets>
    <sheet name="Imbalance_CL" sheetId="1" r:id="rId1"/>
    <sheet name="Balance_CL" sheetId="3" r:id="rId2"/>
    <sheet name="Imb_Ordin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0" i="1" l="1"/>
  <c r="E110" i="1"/>
  <c r="D110" i="1"/>
  <c r="K102" i="1"/>
  <c r="K101" i="1"/>
  <c r="E101" i="1"/>
  <c r="D101" i="1"/>
  <c r="E75" i="1"/>
  <c r="D75" i="1"/>
  <c r="E85" i="1"/>
  <c r="D85" i="1"/>
  <c r="K86" i="1"/>
  <c r="K85" i="1"/>
  <c r="K76" i="1"/>
  <c r="K75" i="1"/>
  <c r="D48" i="3"/>
  <c r="E47" i="3"/>
  <c r="D47" i="3"/>
  <c r="E67" i="1"/>
  <c r="D67" i="1"/>
  <c r="E58" i="1"/>
  <c r="D58" i="1"/>
  <c r="E49" i="1"/>
  <c r="D49" i="1"/>
  <c r="K50" i="1"/>
  <c r="K49" i="1"/>
  <c r="E28" i="3"/>
  <c r="D28" i="3"/>
  <c r="J35" i="3"/>
  <c r="D35" i="3"/>
  <c r="K28" i="3"/>
  <c r="J28" i="3"/>
  <c r="J20" i="3"/>
  <c r="K19" i="3"/>
  <c r="J19" i="3"/>
  <c r="J11" i="3"/>
  <c r="K10" i="3"/>
  <c r="J10" i="3"/>
  <c r="P11" i="3"/>
  <c r="Q10" i="3"/>
  <c r="P10" i="3"/>
  <c r="P20" i="3"/>
  <c r="Q19" i="3"/>
  <c r="P19" i="3"/>
  <c r="D11" i="3"/>
  <c r="E10" i="3"/>
  <c r="D10" i="3"/>
  <c r="K40" i="1"/>
  <c r="Q22" i="1"/>
  <c r="K39" i="1"/>
  <c r="Q21" i="1"/>
  <c r="R21" i="1"/>
  <c r="R30" i="1"/>
  <c r="Q30" i="1"/>
  <c r="K30" i="1"/>
  <c r="L30" i="1"/>
  <c r="E21" i="1"/>
  <c r="D21" i="1"/>
  <c r="K21" i="1"/>
  <c r="Q11" i="1"/>
  <c r="K11" i="1"/>
  <c r="D11" i="1"/>
  <c r="R11" i="1"/>
  <c r="L21" i="1"/>
  <c r="L11" i="1"/>
  <c r="E11" i="1"/>
</calcChain>
</file>

<file path=xl/sharedStrings.xml><?xml version="1.0" encoding="utf-8"?>
<sst xmlns="http://schemas.openxmlformats.org/spreadsheetml/2006/main" count="532" uniqueCount="46">
  <si>
    <t>Accuracy</t>
  </si>
  <si>
    <t>No</t>
  </si>
  <si>
    <t>K_cluster</t>
  </si>
  <si>
    <t>Dataset</t>
  </si>
  <si>
    <t>CIFAR10</t>
  </si>
  <si>
    <t>CIFAR20</t>
  </si>
  <si>
    <t>CIFAR11</t>
  </si>
  <si>
    <t>CIFAR12</t>
  </si>
  <si>
    <t>CIFAR13</t>
  </si>
  <si>
    <t>CIFAR14</t>
  </si>
  <si>
    <t>Ratio noise</t>
  </si>
  <si>
    <t>Aug</t>
  </si>
  <si>
    <t>Mixup+Flip_Crop</t>
  </si>
  <si>
    <t>Comment</t>
  </si>
  <si>
    <t>Original Mixup</t>
  </si>
  <si>
    <t>Mean</t>
  </si>
  <si>
    <t>Std</t>
  </si>
  <si>
    <t>Data_Aug</t>
  </si>
  <si>
    <t>MIC</t>
  </si>
  <si>
    <t>Mixup</t>
  </si>
  <si>
    <t>78.88, 78.76</t>
  </si>
  <si>
    <t>Batch_size</t>
  </si>
  <si>
    <t>Imbalanced Complementary Label Learning (batch_size: 512)</t>
  </si>
  <si>
    <t>81.92, 82.10</t>
  </si>
  <si>
    <t>Balanced Complementary Label Learning (batch_size: 512)</t>
  </si>
  <si>
    <t>intra_class, data_aug, balanced, access true labels: 74.26%</t>
  </si>
  <si>
    <t>Intra_Class</t>
  </si>
  <si>
    <t>Access true Label for proof of concept</t>
  </si>
  <si>
    <t>Mixup_Filter</t>
  </si>
  <si>
    <t>CIFAR21</t>
  </si>
  <si>
    <t>CIFAR22</t>
  </si>
  <si>
    <t>CIFAR23</t>
  </si>
  <si>
    <t>CIFAR24</t>
  </si>
  <si>
    <t>MNIST</t>
  </si>
  <si>
    <t>Noted</t>
  </si>
  <si>
    <t>FashionMNIST</t>
  </si>
  <si>
    <t>Model</t>
  </si>
  <si>
    <t>Linear</t>
  </si>
  <si>
    <t>Method-Type</t>
  </si>
  <si>
    <t>SCL-NL</t>
  </si>
  <si>
    <t>MLP</t>
  </si>
  <si>
    <t>Test Accuracy</t>
  </si>
  <si>
    <t>Distribution</t>
  </si>
  <si>
    <t>Balanced</t>
  </si>
  <si>
    <t>Imbalanced 100</t>
  </si>
  <si>
    <t>FashionMNIST Flip+Crop only: 58.68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</si>
</sst>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B9B6C-0677-4DD1-BDB5-040BD0789063}" name="Table1" displayName="Table1" ref="A5:E11" totalsRowCount="1">
  <autoFilter ref="A5:E10" xr:uid="{212B9B6C-0677-4DD1-BDB5-040BD0789063}"/>
  <tableColumns count="5">
    <tableColumn id="1" xr3:uid="{2D09488B-F3C2-402E-A577-EC6789A24682}" name="No"/>
    <tableColumn id="2" xr3:uid="{5572084F-00DF-480D-8256-1A78785BB3A3}" name="Dataset"/>
    <tableColumn id="3" xr3:uid="{927A2213-06C6-420C-9D4E-16B58F17E827}" name="K_cluster"/>
    <tableColumn id="4" xr3:uid="{E57F82DB-0DA4-40A4-8AA4-58950BC2010A}" name="Accuracy" totalsRowFunction="custom">
      <totalsRowFormula>AVERAGE(D6:D8)</totalsRowFormula>
    </tableColumn>
    <tableColumn id="5" xr3:uid="{1C9CB0E2-4D48-4627-B79A-6C4BBA8C25FE}" name="Ratio noise" totalsRowFunction="custom">
      <totalsRowFormula>AVERAGE(E6:E8)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4AFC941-A9BE-4508-A530-0CCE018C530A}" name="Table923" displayName="Table923" ref="H43:L49" totalsRowCount="1">
  <autoFilter ref="H43:L48" xr:uid="{34AFC941-A9BE-4508-A530-0CCE018C530A}"/>
  <tableColumns count="5">
    <tableColumn id="1" xr3:uid="{29148E73-000C-49A5-9D09-EB7D5CFD505E}" name="No"/>
    <tableColumn id="2" xr3:uid="{AF42F3B8-DD48-4D03-B7FC-8BFE6BDDD45A}" name="Dataset"/>
    <tableColumn id="3" xr3:uid="{EBBEBBD7-404E-467A-944B-07DF1DE7267A}" name="Aug" totalsRowLabel="Mean"/>
    <tableColumn id="4" xr3:uid="{F9061FE7-5EBE-4A44-85F1-759CC6702D53}" name="Accuracy" totalsRowFunction="custom">
      <totalsRowFormula>AVERAGE(Table923[Accuracy])</totalsRowFormula>
    </tableColumn>
    <tableColumn id="5" xr3:uid="{0C604C20-8DFB-4465-8904-D973037ACCE8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CE695A-4AD0-47CD-912B-CC6CB2D92340}" name="Table324" displayName="Table324" ref="A43:E49" totalsRowCount="1">
  <autoFilter ref="A43:E48" xr:uid="{E8CE695A-4AD0-47CD-912B-CC6CB2D92340}"/>
  <tableColumns count="5">
    <tableColumn id="1" xr3:uid="{F1C74987-DAC6-44A9-ACFC-3E4F8FA90184}" name="No"/>
    <tableColumn id="2" xr3:uid="{76EEF10B-8BA7-4DD9-8F94-CF2E2B76971F}" name="Dataset"/>
    <tableColumn id="3" xr3:uid="{C8809D68-A495-475C-9193-CA30E7AD636E}" name="K_cluster"/>
    <tableColumn id="4" xr3:uid="{FB671B24-3BC0-410A-8CC9-914511DD7C9B}" name="Accuracy" totalsRowFunction="custom">
      <totalsRowFormula>AVERAGE(D44:D45)</totalsRowFormula>
    </tableColumn>
    <tableColumn id="5" xr3:uid="{EAD9042D-F56B-4F34-859B-6ED233F05717}" name="Ratio noise" totalsRowFunction="custom">
      <totalsRowFormula>AVERAGE(E44:E45)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F757136-EAC3-45DA-80F5-33E4DC8C0C0C}" name="Table32425" displayName="Table32425" ref="A52:E58" totalsRowCount="1">
  <autoFilter ref="A52:E57" xr:uid="{BF757136-EAC3-45DA-80F5-33E4DC8C0C0C}"/>
  <tableColumns count="5">
    <tableColumn id="1" xr3:uid="{431001F7-8E1C-4866-9C3C-50A4EE19B368}" name="No"/>
    <tableColumn id="2" xr3:uid="{9ACE511E-79BE-48C8-9443-5E5535EF700C}" name="Dataset"/>
    <tableColumn id="3" xr3:uid="{F559AE6E-7F02-4CCE-8576-FC34FAC2478F}" name="K_cluster"/>
    <tableColumn id="4" xr3:uid="{8E089E81-7102-4B39-86F8-F1A366308D9B}" name="Accuracy" totalsRowFunction="custom">
      <totalsRowFormula>AVERAGE(D53:D54)</totalsRowFormula>
    </tableColumn>
    <tableColumn id="5" xr3:uid="{48D26960-6925-4013-B637-0BE34A8FD16D}" name="Ratio noise" totalsRowFunction="custom">
      <totalsRowFormula>AVERAGE(E53:E54)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F1AE42-76DA-4F22-A642-A91FD0FB9448}" name="Table3242526" displayName="Table3242526" ref="A61:E67" totalsRowCount="1">
  <autoFilter ref="A61:E66" xr:uid="{F1F1AE42-76DA-4F22-A642-A91FD0FB9448}"/>
  <tableColumns count="5">
    <tableColumn id="1" xr3:uid="{E31FCDBA-ED4B-4E56-B134-F5527BCFA2D2}" name="No"/>
    <tableColumn id="2" xr3:uid="{2753AA6C-19EE-426D-82A0-D7C1E2F68F3D}" name="Dataset"/>
    <tableColumn id="3" xr3:uid="{686F9AE4-0C7E-47A6-BF50-6E6602E6D5F7}" name="K_cluster"/>
    <tableColumn id="4" xr3:uid="{42D2CBCA-45AF-4CC5-A4D1-FCAF5D1489B8}" name="Accuracy" totalsRowFunction="custom">
      <totalsRowFormula>AVERAGE(D62:D63)</totalsRowFormula>
    </tableColumn>
    <tableColumn id="5" xr3:uid="{C6806367-7BC8-4541-8513-0A390AC7844A}" name="Ratio noise" totalsRowFunction="custom">
      <totalsRowFormula>AVERAGE(E62:E63)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A02375-A5CF-4161-A3F3-3D84BE2EA8CD}" name="Table92327" displayName="Table92327" ref="H69:M75" totalsRowCount="1">
  <autoFilter ref="H69:M74" xr:uid="{22A02375-A5CF-4161-A3F3-3D84BE2EA8CD}"/>
  <tableColumns count="6">
    <tableColumn id="1" xr3:uid="{2F568BCF-89BA-40E2-A060-0D48D32403EC}" name="No"/>
    <tableColumn id="2" xr3:uid="{22FC1DD5-C91E-4941-B38C-488C00EC45A0}" name="Dataset"/>
    <tableColumn id="3" xr3:uid="{2AED769F-F7D4-42D8-B378-6D1085D89854}" name="Aug" totalsRowLabel="Mean"/>
    <tableColumn id="4" xr3:uid="{9A75304B-27FE-45AE-927C-C977666812A4}" name="Accuracy" totalsRowFunction="custom">
      <totalsRowFormula>AVERAGE(Table92327[Accuracy])</totalsRowFormula>
    </tableColumn>
    <tableColumn id="5" xr3:uid="{E4C0712F-C341-49EE-A423-F478B08C7926}" name="Model"/>
    <tableColumn id="6" xr3:uid="{8F49B01C-B1EB-45E5-9F57-C54369A65409}" name="Not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432A300-5AD2-429F-9FC5-48F2BA18E9FF}" name="Table9232728" displayName="Table9232728" ref="H79:M85" totalsRowCount="1">
  <autoFilter ref="H79:M84" xr:uid="{9432A300-5AD2-429F-9FC5-48F2BA18E9FF}"/>
  <tableColumns count="6">
    <tableColumn id="1" xr3:uid="{1B92F1FF-D643-4E57-A0DB-82B8FD8651B1}" name="No"/>
    <tableColumn id="2" xr3:uid="{894008D7-EF20-4A50-93CF-14ACAD2E87A3}" name="Dataset"/>
    <tableColumn id="3" xr3:uid="{F7D2F2F9-B9CE-49BD-89BC-A1CD4BDDC7B3}" name="Aug" totalsRowLabel="Mean"/>
    <tableColumn id="4" xr3:uid="{1AD0E54E-45C6-4107-8156-B0BF597436B1}" name="Accuracy" totalsRowFunction="custom">
      <totalsRowFormula>AVERAGE(Table9232728[Accuracy])</totalsRowFormula>
    </tableColumn>
    <tableColumn id="5" xr3:uid="{4BF6CBEC-B940-47F4-A3D3-7B1E6022999B}" name="Model"/>
    <tableColumn id="6" xr3:uid="{CDDB6195-B77F-46CC-8A05-B548EB50DBCC}" name="Not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FBBFA3D-1C4E-4D06-A01E-11C910A1217C}" name="Table32429" displayName="Table32429" ref="A79:F85" totalsRowCount="1">
  <autoFilter ref="A79:F84" xr:uid="{9FBBFA3D-1C4E-4D06-A01E-11C910A1217C}"/>
  <tableColumns count="6">
    <tableColumn id="1" xr3:uid="{715D842F-1EC1-434C-82A2-65A566C632AB}" name="No"/>
    <tableColumn id="2" xr3:uid="{A070E7D6-982F-46A9-BD8A-780EF2B318BC}" name="Dataset"/>
    <tableColumn id="3" xr3:uid="{986629EE-3486-4F31-9C06-3D45F4C1E5E4}" name="K_cluster"/>
    <tableColumn id="4" xr3:uid="{8404A35A-BEE7-4C47-A5DE-10785C6B1BB2}" name="Accuracy" totalsRowFunction="custom">
      <totalsRowFormula>AVERAGE(D80:D81)</totalsRowFormula>
    </tableColumn>
    <tableColumn id="5" xr3:uid="{EE3130E8-A289-4C56-9A7C-486A24AC2A1E}" name="Ratio noise" totalsRowFunction="custom">
      <totalsRowFormula>AVERAGE(E80:E81)</totalsRowFormula>
    </tableColumn>
    <tableColumn id="6" xr3:uid="{46CC14E9-EDCB-4E37-863C-68C857C8A697}" name="Mode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46BDB1B-3FC5-46A3-AB75-B492F398CA6A}" name="Table3242930" displayName="Table3242930" ref="A69:F75" totalsRowCount="1">
  <autoFilter ref="A69:F74" xr:uid="{E46BDB1B-3FC5-46A3-AB75-B492F398CA6A}"/>
  <tableColumns count="6">
    <tableColumn id="1" xr3:uid="{9BAAB2AB-8661-4380-B143-EDBDA7311218}" name="No"/>
    <tableColumn id="2" xr3:uid="{ED64F8DD-DCB5-41C5-ABE4-AB3DCC8D5DBB}" name="Dataset"/>
    <tableColumn id="3" xr3:uid="{306793B6-49A8-4919-8C38-7AA7D8B93E21}" name="K_cluster"/>
    <tableColumn id="4" xr3:uid="{9EF03C7F-769C-4E0B-82A5-8018D58FC1D1}" name="Accuracy" totalsRowFunction="custom">
      <totalsRowFormula>AVERAGE(D70:D71)</totalsRowFormula>
    </tableColumn>
    <tableColumn id="5" xr3:uid="{120FFD26-4F40-4157-83C8-80A660E6DE49}" name="Ratio noise" totalsRowFunction="custom">
      <totalsRowFormula>AVERAGE(E70:E71)</totalsRowFormula>
    </tableColumn>
    <tableColumn id="6" xr3:uid="{19C27A99-BFC7-4C38-B59F-3FF7EB11BF9C}" name="Mod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51C8DF5-EA36-4240-B0BF-AA0403021BF9}" name="Table31" displayName="Table31" ref="B88:F92" totalsRowShown="0">
  <autoFilter ref="B88:F92" xr:uid="{C51C8DF5-EA36-4240-B0BF-AA0403021BF9}"/>
  <tableColumns count="5">
    <tableColumn id="1" xr3:uid="{5D55C685-67CE-42D8-A14E-DB3644B62E08}" name="Method-Type"/>
    <tableColumn id="2" xr3:uid="{BD369BEA-1D5E-4551-B06A-070C8F262DE7}" name="Model"/>
    <tableColumn id="3" xr3:uid="{3FDD5462-F7B1-4197-B3EE-2D1B14A83EDC}" name="Dataset"/>
    <tableColumn id="4" xr3:uid="{6E887FC9-AFCC-4C33-B399-9A4C66E76D5C}" name="Distribution"/>
    <tableColumn id="5" xr3:uid="{1C8EE58B-AA51-43D0-BA32-771ECE9D56B3}" name="Test Accurac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8B52734-A54B-4731-AE48-3518EF184DFD}" name="Table3242933" displayName="Table3242933" ref="A95:F101" totalsRowCount="1">
  <autoFilter ref="A95:F100" xr:uid="{38B52734-A54B-4731-AE48-3518EF184DFD}"/>
  <tableColumns count="6">
    <tableColumn id="1" xr3:uid="{FC3BC730-E2F3-4A94-9AF2-EBD042502E00}" name="No"/>
    <tableColumn id="2" xr3:uid="{400D0D36-4D88-4980-B74D-594F460736DA}" name="Dataset"/>
    <tableColumn id="3" xr3:uid="{A092D821-4A75-465D-AFF8-CB1A3441E10D}" name="K_cluster"/>
    <tableColumn id="4" xr3:uid="{4273DDCB-0BB8-48C5-8BAF-493E29056CF5}" name="Accuracy" totalsRowFunction="custom">
      <totalsRowFormula>AVERAGE(D96:D97)</totalsRowFormula>
    </tableColumn>
    <tableColumn id="5" xr3:uid="{19D9284C-7859-4970-8014-BD68B58D4537}" name="Ratio noise" totalsRowFunction="custom">
      <totalsRowFormula>AVERAGE(E96:E97)</totalsRowFormula>
    </tableColumn>
    <tableColumn id="6" xr3:uid="{3D48A4CF-1BDC-4527-8435-F4D7D87DFBA7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2A2DB-D9A5-4638-A74F-5DEAB66A1D1A}" name="Table2" displayName="Table2" ref="H5:L11" totalsRowCount="1">
  <autoFilter ref="H5:L10" xr:uid="{BAE2A2DB-D9A5-4638-A74F-5DEAB66A1D1A}"/>
  <tableColumns count="5">
    <tableColumn id="1" xr3:uid="{394E4BE1-E3FB-43B9-A2D4-717042038B51}" name="No"/>
    <tableColumn id="2" xr3:uid="{370003F5-EEBF-44B1-94AD-6727E14A093D}" name="Dataset"/>
    <tableColumn id="3" xr3:uid="{F83AE6E5-33E9-4FF1-BA6C-52A0FF13F11C}" name="K_cluster"/>
    <tableColumn id="4" xr3:uid="{AF73F434-3A89-4038-9739-418706F5FEA5}" name="Accuracy" totalsRowFunction="custom">
      <totalsRowFormula>AVERAGE(K6:K7)</totalsRowFormula>
    </tableColumn>
    <tableColumn id="5" xr3:uid="{DB400633-49A7-4F55-9E82-23358997AF7B}" name="Ratio noise" totalsRowFunction="custom">
      <totalsRowFormula>AVERAGE(L6:L7)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76B501B-D8E0-4BC7-8F70-6F2DA5F1CC45}" name="Table923272834" displayName="Table923272834" ref="H95:M101" totalsRowCount="1">
  <autoFilter ref="H95:M100" xr:uid="{C76B501B-D8E0-4BC7-8F70-6F2DA5F1CC45}"/>
  <tableColumns count="6">
    <tableColumn id="1" xr3:uid="{319DD53B-36F7-45D5-8716-12A6C498B8F3}" name="No"/>
    <tableColumn id="2" xr3:uid="{E98E2778-0AF3-4D32-B93E-21ABE3032439}" name="Dataset"/>
    <tableColumn id="3" xr3:uid="{A4D98287-FC44-4153-A698-6BDA828FA1FD}" name="Aug" totalsRowLabel="Mean"/>
    <tableColumn id="4" xr3:uid="{4B269BDF-3644-4981-B88A-BD40A1C7089E}" name="Accuracy" totalsRowFunction="custom">
      <totalsRowFormula>AVERAGE(Table923272834[Accuracy])</totalsRowFormula>
    </tableColumn>
    <tableColumn id="5" xr3:uid="{4E43D252-F64A-4B59-92A5-7EF233018A6F}" name="Model"/>
    <tableColumn id="6" xr3:uid="{86E17C2E-6915-48C4-A8C5-03562D352939}" name="Note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7BD28B8-1E5C-43E0-8453-DB62C309DA43}" name="Table324293035" displayName="Table324293035" ref="A104:F110" totalsRowCount="1">
  <autoFilter ref="A104:F109" xr:uid="{87BD28B8-1E5C-43E0-8453-DB62C309DA43}"/>
  <tableColumns count="6">
    <tableColumn id="1" xr3:uid="{CC9E1EFE-C57F-466B-A19C-0BA90B207845}" name="No"/>
    <tableColumn id="2" xr3:uid="{24D552F6-E2C0-4481-A03C-F0EB2208B229}" name="Dataset"/>
    <tableColumn id="3" xr3:uid="{051771FF-FF80-498F-A2C9-5231F0956E54}" name="K_cluster"/>
    <tableColumn id="4" xr3:uid="{C9877971-6AE2-4EE0-964E-5455E2F9B1CE}" name="Accuracy" totalsRowFunction="custom">
      <totalsRowFormula>AVERAGE(D105:D106)</totalsRowFormula>
    </tableColumn>
    <tableColumn id="5" xr3:uid="{2A4A1FF4-4CAC-449A-9F80-022F4AFEFA18}" name="Ratio noise" totalsRowFunction="custom">
      <totalsRowFormula>AVERAGE(E105:E106)</totalsRowFormula>
    </tableColumn>
    <tableColumn id="6" xr3:uid="{FD9145E1-F316-4450-A5C8-00A1E26D2A24}" name="Mod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40968B4-CE8E-4C9D-8977-FD24994AC9CA}" name="Table9232736" displayName="Table9232736" ref="H104:M110" totalsRowCount="1">
  <autoFilter ref="H104:M109" xr:uid="{840968B4-CE8E-4C9D-8977-FD24994AC9CA}"/>
  <tableColumns count="6">
    <tableColumn id="1" xr3:uid="{1F6DAAD5-0B1D-42F9-9058-719C6BA06EBB}" name="No"/>
    <tableColumn id="2" xr3:uid="{88052132-7B97-4324-91E7-2440EED96D3E}" name="Dataset"/>
    <tableColumn id="3" xr3:uid="{638A1665-879D-4C78-BDB8-C2E62EB87B77}" name="Aug" totalsRowLabel="Mean"/>
    <tableColumn id="4" xr3:uid="{A5221A01-E325-466F-8271-FEF9CBD9A58E}" name="Accuracy" totalsRowFunction="custom">
      <totalsRowFormula>AVERAGE(Table9232736[Accuracy])</totalsRowFormula>
    </tableColumn>
    <tableColumn id="5" xr3:uid="{15CBECC9-9EE0-4997-84E4-755C6EC0382D}" name="Model"/>
    <tableColumn id="6" xr3:uid="{7BDB766B-CC2E-4709-A850-1D7A9C12FCCF}" name="Noted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559757F-F2DB-4DE4-88E6-1D5BCFD0E86D}" name="Table324293337" displayName="Table324293337" ref="A112:F118" totalsRowShown="0">
  <autoFilter ref="A112:F118" xr:uid="{6559757F-F2DB-4DE4-88E6-1D5BCFD0E86D}"/>
  <tableColumns count="6">
    <tableColumn id="1" xr3:uid="{58B0EB49-C0B1-4151-B690-9F8F9C341D14}" name="No"/>
    <tableColumn id="2" xr3:uid="{C18D790F-069F-4EAE-A021-2B27AEC205B4}" name="Dataset"/>
    <tableColumn id="3" xr3:uid="{CF387EA3-5DA0-4C7D-8E4C-1F700B3671B7}" name="K_cluster"/>
    <tableColumn id="4" xr3:uid="{37659D99-2E9D-424E-A074-27034D1D6771}" name="Accuracy"/>
    <tableColumn id="5" xr3:uid="{A1635BC9-AB51-43B0-98BF-8257FFD91837}" name="Ratio noise"/>
    <tableColumn id="6" xr3:uid="{EB9B8F33-861C-4633-AEDF-46CF2C13E7ED}" name="Mode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8E3C4DA-681F-492C-A9B7-D8B399EA7D60}" name="Table32429303538" displayName="Table32429303538" ref="A122:F128" totalsRowShown="0">
  <autoFilter ref="A122:F128" xr:uid="{58E3C4DA-681F-492C-A9B7-D8B399EA7D60}"/>
  <tableColumns count="6">
    <tableColumn id="1" xr3:uid="{A20C6901-B5CB-4E5D-97B0-626E7C063643}" name="No"/>
    <tableColumn id="2" xr3:uid="{79466460-5AC1-4B8A-9BD2-E20C5740FCE5}" name="Dataset"/>
    <tableColumn id="3" xr3:uid="{9705A372-69F4-4704-8AFD-5D76232C9F7F}" name="K_cluster"/>
    <tableColumn id="4" xr3:uid="{FC1F41B5-A618-45E5-8FA9-7BFEBFC0DF50}" name="Accuracy"/>
    <tableColumn id="5" xr3:uid="{310CE3A7-7B96-4FBA-BB22-0D5DB6F16D02}" name="Ratio noise"/>
    <tableColumn id="6" xr3:uid="{3F65965A-EC34-4A94-AEFC-507E871895D2}" name="Mode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E92E2E-9AE3-424F-951D-863BA5078523}" name="Table5714" displayName="Table5714" ref="A4:E10" totalsRowCount="1">
  <autoFilter ref="A4:E9" xr:uid="{EFE92E2E-9AE3-424F-951D-863BA5078523}"/>
  <tableColumns count="5">
    <tableColumn id="1" xr3:uid="{FB33D3FB-397F-4708-B58C-D9021BC2A409}" name="No"/>
    <tableColumn id="2" xr3:uid="{C1BE4B0A-C554-44B4-8FF4-7B2EA5224BE1}" name="Dataset"/>
    <tableColumn id="3" xr3:uid="{DD2204AD-9E0B-4FFA-8CB0-F276F1336E3A}" name="K_cluster"/>
    <tableColumn id="4" xr3:uid="{CD94F029-1F74-400A-BC61-A545890ED2D8}" name="Accuracy" totalsRowFunction="custom">
      <totalsRowFormula>AVERAGE(Table5714[Accuracy])</totalsRowFormula>
    </tableColumn>
    <tableColumn id="5" xr3:uid="{F2AD2BE8-AF95-4C01-96E9-5D59414F9578}" name="Ratio noise" totalsRowFunction="custom">
      <totalsRowFormula>AVERAGE(E5:E9)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EBB319-83BF-4C89-B699-9A4E58C404F2}" name="Table571415" displayName="Table571415" ref="M13:Q19" totalsRowCount="1">
  <autoFilter ref="M13:Q18" xr:uid="{0BEBB319-83BF-4C89-B699-9A4E58C404F2}"/>
  <tableColumns count="5">
    <tableColumn id="1" xr3:uid="{40738FC6-96EF-48EE-884E-0D60DDD3A807}" name="No"/>
    <tableColumn id="2" xr3:uid="{E478FAC3-46D4-4A33-8001-BE647E5AFFB7}" name="Dataset"/>
    <tableColumn id="3" xr3:uid="{3AF3B76C-B286-4E48-93CE-019E6104B8CF}" name="K_cluster"/>
    <tableColumn id="4" xr3:uid="{B9723B68-4C6F-42BA-A020-12E4DA2C695A}" name="Accuracy" totalsRowFunction="custom">
      <totalsRowFormula>AVERAGE(Table571415[Accuracy])</totalsRowFormula>
    </tableColumn>
    <tableColumn id="5" xr3:uid="{82D3C09F-E44A-4892-808D-93C15750E588}" name="Ratio noise" totalsRowFunction="custom">
      <totalsRowFormula>AVERAGE(Q14:Q18)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BD6C726-890E-42F7-823D-FD851E1DB56C}" name="Table571416" displayName="Table571416" ref="M4:Q10" totalsRowCount="1">
  <autoFilter ref="M4:Q9" xr:uid="{BBD6C726-890E-42F7-823D-FD851E1DB56C}"/>
  <tableColumns count="5">
    <tableColumn id="1" xr3:uid="{BD474623-3AED-43C0-B7F7-CF5640CFD56F}" name="No"/>
    <tableColumn id="2" xr3:uid="{502A1116-E4E2-4FE8-AAF4-4E68B9222B0B}" name="Dataset"/>
    <tableColumn id="3" xr3:uid="{D97F3BE8-AFEE-4E40-B39F-CFDAFBC670E4}" name="K_cluster"/>
    <tableColumn id="4" xr3:uid="{FB365A88-19C7-4829-A543-22A6DCB7A818}" name="Accuracy" totalsRowFunction="custom">
      <totalsRowFormula>AVERAGE(Table571416[Accuracy])</totalsRowFormula>
    </tableColumn>
    <tableColumn id="5" xr3:uid="{4FF3C208-60F1-4F8A-B7B6-9ADE1A55B2A9}" name="Ratio noise" totalsRowFunction="custom">
      <totalsRowFormula>AVERAGE(Q5:Q9)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12EF23-FEF9-4445-988D-321D1F60FD06}" name="Table57141617" displayName="Table57141617" ref="G4:K10" totalsRowCount="1">
  <autoFilter ref="G4:K9" xr:uid="{5912EF23-FEF9-4445-988D-321D1F60FD06}"/>
  <tableColumns count="5">
    <tableColumn id="1" xr3:uid="{0481DAF5-A719-455E-9D35-97034C00546F}" name="No"/>
    <tableColumn id="2" xr3:uid="{E0F40734-92AD-4A76-BB42-389509373D0E}" name="Dataset"/>
    <tableColumn id="3" xr3:uid="{68A8F2D4-B953-4A12-922C-CD7C91F960D4}" name="K_cluster"/>
    <tableColumn id="4" xr3:uid="{CF24D8E3-7681-48F1-88EF-F1C32471D137}" name="Accuracy" totalsRowFunction="custom">
      <totalsRowFormula>AVERAGE(Table57141617[Accuracy])</totalsRowFormula>
    </tableColumn>
    <tableColumn id="5" xr3:uid="{D4943764-590A-4893-8E5D-73CD33D03878}" name="Ratio noise" totalsRowFunction="custom">
      <totalsRowFormula>AVERAGE(K5:K9)</totalsRow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279EC8-EF5E-49DD-BC14-1A1169E26A00}" name="Table5714161718" displayName="Table5714161718" ref="G13:K19" totalsRowCount="1">
  <autoFilter ref="G13:K18" xr:uid="{49279EC8-EF5E-49DD-BC14-1A1169E26A00}"/>
  <tableColumns count="5">
    <tableColumn id="1" xr3:uid="{0A606CD4-F41E-4BA8-8301-466D1D160220}" name="No"/>
    <tableColumn id="2" xr3:uid="{CCECFB8F-476E-46BD-959A-805FDA6AD601}" name="Dataset"/>
    <tableColumn id="3" xr3:uid="{07469FB7-0C08-4654-B222-11E1063669E8}" name="K_cluster"/>
    <tableColumn id="4" xr3:uid="{C93A8BFD-B852-493F-BEB5-156E50DAB813}" name="Accuracy" totalsRowFunction="custom">
      <totalsRowFormula>AVERAGE(Table5714161718[Accuracy])</totalsRowFormula>
    </tableColumn>
    <tableColumn id="5" xr3:uid="{920170B3-1D10-4FF8-BD3B-5E25B9F91C10}" name="Ratio noise" totalsRowFunction="custom">
      <totalsRowFormula>AVERAGE(K14:K18)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CC3C9-67E5-405A-9350-D9B2DA83B3BD}" name="Table3" displayName="Table3" ref="A15:E21" totalsRowCount="1">
  <autoFilter ref="A15:E20" xr:uid="{928CC3C9-67E5-405A-9350-D9B2DA83B3BD}"/>
  <tableColumns count="5">
    <tableColumn id="1" xr3:uid="{FD877DBC-3EF6-4819-ACC6-95D37B4E6C5C}" name="No"/>
    <tableColumn id="2" xr3:uid="{87877D0F-6F40-4C17-AFD7-BA434AD10655}" name="Dataset"/>
    <tableColumn id="3" xr3:uid="{CA940F5E-02D9-4013-904C-BC63F3AD064F}" name="K_cluster"/>
    <tableColumn id="4" xr3:uid="{135C1458-4345-402A-99EE-7BCE5CBED27B}" name="Accuracy" totalsRowFunction="custom">
      <totalsRowFormula>AVERAGE(D16:D17)</totalsRowFormula>
    </tableColumn>
    <tableColumn id="5" xr3:uid="{1DABE001-A6D1-4116-AAB5-E86052E8B14E}" name="Ratio noise" totalsRowFunction="custom">
      <totalsRowFormula>AVERAGE(E16:E17)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F65A55-1CEE-424A-BAE9-3E8E9959E578}" name="Table571416171821" displayName="Table571416171821" ref="G22:K28" totalsRowCount="1">
  <autoFilter ref="G22:K27" xr:uid="{BBF65A55-1CEE-424A-BAE9-3E8E9959E578}"/>
  <tableColumns count="5">
    <tableColumn id="1" xr3:uid="{0CA57F78-F362-467E-8A2E-1121233A4EBA}" name="No"/>
    <tableColumn id="2" xr3:uid="{9341A2A3-B277-4A53-A8A3-6DA9285852F9}" name="Dataset"/>
    <tableColumn id="3" xr3:uid="{50CB80C8-BAE9-44F8-9B1E-A83A046F803E}" name="K_cluster"/>
    <tableColumn id="4" xr3:uid="{8296BFDD-0116-419F-9049-FEAADED836DB}" name="Accuracy" totalsRowFunction="custom">
      <totalsRowFormula>AVERAGE(Table571416171821[Accuracy])</totalsRowFormula>
    </tableColumn>
    <tableColumn id="5" xr3:uid="{540FDBC1-C8EF-498B-8CEF-01479BF99859}" name="Ratio noise" totalsRowFunction="custom">
      <totalsRowFormula>AVERAGE(K23:K27)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F70363-CA4B-494E-AD07-C4CC0302A51C}" name="Table18" displayName="Table18" ref="A32:D35" totalsRowCount="1">
  <autoFilter ref="A32:D34" xr:uid="{FBF70363-CA4B-494E-AD07-C4CC0302A51C}"/>
  <tableColumns count="4">
    <tableColumn id="1" xr3:uid="{231DAD16-9A3F-4F3D-9EF1-F89E2325F039}" name="No"/>
    <tableColumn id="2" xr3:uid="{F0733681-2AA5-4A4A-9AD6-DE65F848092B}" name="Dataset"/>
    <tableColumn id="3" xr3:uid="{D999AE99-A730-4907-91AA-647D22F0296D}" name="Aug"/>
    <tableColumn id="4" xr3:uid="{75382CB3-9F4D-4302-814F-9DDE8D46B518}" name="Accuracy" totalsRowFunction="custom">
      <totalsRowFormula>AVERAGE(Table18[Accuracy])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401F90C-5BCD-4472-AE00-13A96552B4D5}" name="Table19" displayName="Table19" ref="G32:J35" totalsRowCount="1">
  <autoFilter ref="G32:J34" xr:uid="{4401F90C-5BCD-4472-AE00-13A96552B4D5}"/>
  <tableColumns count="4">
    <tableColumn id="1" xr3:uid="{C16F8DD0-BFA6-460A-B737-33BA1B6AF5A2}" name="No"/>
    <tableColumn id="2" xr3:uid="{5D93FEBA-004C-44BC-B89E-84EA7F6E99B6}" name="Dataset"/>
    <tableColumn id="3" xr3:uid="{A5948CD3-BD42-406D-97EA-C77E48E63963}" name="Aug"/>
    <tableColumn id="4" xr3:uid="{63ECFC90-EAA7-47F4-8981-1E4C38842033}" name="Accuracy" totalsRowFunction="custom">
      <totalsRowFormula>AVERAGE(Table19[Accuracy])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A4D153-1167-471B-B377-EE831803B039}" name="Table57141617182122" displayName="Table57141617182122" ref="A22:E28" totalsRowCount="1">
  <autoFilter ref="A22:E27" xr:uid="{B4A4D153-1167-471B-B377-EE831803B039}"/>
  <tableColumns count="5">
    <tableColumn id="1" xr3:uid="{8F9B34FE-B030-4561-BBB8-DDD4E9D57572}" name="No"/>
    <tableColumn id="2" xr3:uid="{7E91E158-1A80-43F1-A44B-12729D954943}" name="Dataset"/>
    <tableColumn id="3" xr3:uid="{F3B080F8-A214-4843-B986-6852F73DB85B}" name="K_cluster"/>
    <tableColumn id="4" xr3:uid="{AD755A18-C6EE-4924-8EA1-381E54E1E4A0}" name="Accuracy" totalsRowFunction="custom">
      <totalsRowFormula>AVERAGE(Table57141617182122[Accuracy])</totalsRowFormula>
    </tableColumn>
    <tableColumn id="5" xr3:uid="{CF4C2FDF-84F7-46B2-8FD6-7AB4FFE45906}" name="Ratio noise" totalsRowFunction="custom">
      <totalsRowFormula>AVERAGE(E23:E27)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D097DC-478F-401C-9536-8F13DD4FCCFA}" name="Table571413" displayName="Table571413" ref="A41:E47" totalsRowCount="1">
  <autoFilter ref="A41:E46" xr:uid="{D5D097DC-478F-401C-9536-8F13DD4FCCFA}"/>
  <tableColumns count="5">
    <tableColumn id="1" xr3:uid="{3A92216B-ECB2-4D6F-9A51-FA1FE13ED2C3}" name="No"/>
    <tableColumn id="2" xr3:uid="{203A9367-DAE1-44DB-9EC9-2CDD69FE53C7}" name="Dataset"/>
    <tableColumn id="3" xr3:uid="{90DD8281-6139-4C72-89F9-A03E7A047445}" name="K_cluster"/>
    <tableColumn id="4" xr3:uid="{643429E2-CF8B-4899-82FE-9D19956EAE2B}" name="Accuracy" totalsRowFunction="custom">
      <totalsRowFormula>AVERAGE(Table571413[Accuracy])</totalsRowFormula>
    </tableColumn>
    <tableColumn id="5" xr3:uid="{4C622E92-AF3F-408C-994D-B3C927682CFD}" name="Ratio noise" totalsRowFunction="custom">
      <totalsRowFormula>AVERAGE(E42:E46)</totalsRow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3F0E5F-017B-4B86-91DB-0AF27A2C5C0E}" name="Table10" displayName="Table10" ref="I3:O11" totalsRowShown="0">
  <autoFilter ref="I3:O11" xr:uid="{473F0E5F-017B-4B86-91DB-0AF27A2C5C0E}"/>
  <tableColumns count="7">
    <tableColumn id="1" xr3:uid="{B1C48AD5-86BC-4D3C-B411-F7567366D6E3}" name="No"/>
    <tableColumn id="2" xr3:uid="{FF96BD11-258E-4103-9187-89EA8790B561}" name="Dataset"/>
    <tableColumn id="3" xr3:uid="{9546F80C-1441-414A-85C9-5475D65AD63B}" name="K_cluster"/>
    <tableColumn id="4" xr3:uid="{0F5D3E20-3C01-49B3-B55F-E48C0A005087}" name="Data_Aug"/>
    <tableColumn id="5" xr3:uid="{4D7EDAEF-C616-4E42-BCEB-DF5E237CB396}" name="Batch_size"/>
    <tableColumn id="6" xr3:uid="{FF034390-B84E-4D3D-89D4-3A6C69480486}" name="Accuracy"/>
    <tableColumn id="7" xr3:uid="{117E7013-B266-417D-842F-765FC39E83A8}" name="Commen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E36CA3-623B-4551-966D-187DE88F97FA}" name="Table11" displayName="Table11" ref="A3:G11" totalsRowShown="0">
  <autoFilter ref="A3:G11" xr:uid="{9CE36CA3-623B-4551-966D-187DE88F97FA}"/>
  <tableColumns count="7">
    <tableColumn id="1" xr3:uid="{35A30FA0-6111-4320-858E-7F40BE9294AA}" name="No"/>
    <tableColumn id="2" xr3:uid="{AC8BEEC6-873B-4151-8BEE-2C424203971C}" name="Dataset"/>
    <tableColumn id="3" xr3:uid="{A54C0C2E-0864-4A16-856C-56144A450FA5}" name="K_cluster"/>
    <tableColumn id="4" xr3:uid="{1B7816A0-B690-4296-9FA7-3B2C9E970D81}" name="Data_Aug"/>
    <tableColumn id="5" xr3:uid="{5DBF1BA9-58FA-4DB0-81FA-7F6F0FDD54EE}" name="Batch_size"/>
    <tableColumn id="6" xr3:uid="{7B47A128-49E4-47A3-8F05-3F5679C4460F}" name="Accuracy"/>
    <tableColumn id="7" xr3:uid="{CAF4BDE8-4FE4-4047-8B8C-B3871D4BF8D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60B1C7-E95B-478B-B332-63CBF24DF7B3}" name="Table4" displayName="Table4" ref="H15:L21" totalsRowCount="1">
  <autoFilter ref="H15:L20" xr:uid="{2D60B1C7-E95B-478B-B332-63CBF24DF7B3}"/>
  <tableColumns count="5">
    <tableColumn id="1" xr3:uid="{107C57FF-73D8-428D-A1ED-EC4F756AC79B}" name="No"/>
    <tableColumn id="2" xr3:uid="{C2690073-77BF-4995-9441-428DAEF15E3E}" name="Dataset"/>
    <tableColumn id="3" xr3:uid="{077AAF7E-C278-4CDC-89DC-E2DAE76A4D2D}" name="K_cluster"/>
    <tableColumn id="4" xr3:uid="{2B020F6F-671B-4853-A431-31FB670FD2B4}" name="Accuracy" totalsRowFunction="custom">
      <totalsRowFormula>AVERAGE(K16:K17)</totalsRowFormula>
    </tableColumn>
    <tableColumn id="5" xr3:uid="{B313777C-9DDD-450D-A366-1CD7D6AB97C6}" name="Ratio noise" totalsRowFunction="custom">
      <totalsRowFormula>AVERAGE(L16:L17)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84301C-510F-4162-B3E8-E8F90B12AD1A}" name="Table5" displayName="Table5" ref="N5:R11" totalsRowCount="1">
  <autoFilter ref="N5:R10" xr:uid="{2684301C-510F-4162-B3E8-E8F90B12AD1A}"/>
  <tableColumns count="5">
    <tableColumn id="1" xr3:uid="{9C9AC808-207A-4477-BDC5-A56A95AED068}" name="No"/>
    <tableColumn id="2" xr3:uid="{8536E468-F33F-4E6B-9856-3DB9D88A3D22}" name="Dataset"/>
    <tableColumn id="3" xr3:uid="{9098A908-AE7B-406D-8F38-8BBEB85DE240}" name="K_cluster"/>
    <tableColumn id="4" xr3:uid="{43FAC3C7-392F-4E34-9ECC-40CC1C38AE0F}" name="Accuracy" totalsRowFunction="custom">
      <totalsRowFormula>AVERAGE(Q6:Q7)</totalsRowFormula>
    </tableColumn>
    <tableColumn id="5" xr3:uid="{8687120E-81FB-44D1-B1C4-0EA95D7FC10F}" name="Ratio noise" totalsRowFunction="custom">
      <totalsRowFormula>AVERAGE(R6:R7)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C3A2CD-962F-4F65-88F9-090E507316E8}" name="Table57" displayName="Table57" ref="N15:R21" totalsRowCount="1">
  <autoFilter ref="N15:R20" xr:uid="{D9C3A2CD-962F-4F65-88F9-090E507316E8}"/>
  <tableColumns count="5">
    <tableColumn id="1" xr3:uid="{217B4E85-9FB0-4AA6-BECA-F78CE83273E2}" name="No"/>
    <tableColumn id="2" xr3:uid="{623BE119-12FD-440A-93A5-BCF3CA8BE1C8}" name="Dataset"/>
    <tableColumn id="3" xr3:uid="{92D8B6EF-3C0F-444E-B209-28515D850C6B}" name="K_cluster"/>
    <tableColumn id="4" xr3:uid="{57B57871-CF45-449A-B20D-43AED126E873}" name="Accuracy" totalsRowFunction="custom">
      <totalsRowFormula>AVERAGE(Table57[Accuracy])</totalsRowFormula>
    </tableColumn>
    <tableColumn id="5" xr3:uid="{5E87A95E-B728-476E-AC82-25706F6BDA89}" name="Ratio noise" totalsRowFunction="custom">
      <totalsRowFormula>AVERAGE(R16:R20)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24446D-18EF-4B27-B540-1D6EBE5A2D2A}" name="Table48" displayName="Table48" ref="H24:L30" totalsRowCount="1">
  <autoFilter ref="H24:L29" xr:uid="{0B24446D-18EF-4B27-B540-1D6EBE5A2D2A}"/>
  <tableColumns count="5">
    <tableColumn id="1" xr3:uid="{43BC357C-0EB0-4EAC-8058-126475A05385}" name="No"/>
    <tableColumn id="2" xr3:uid="{39F6DAA7-615D-4DA4-AFBF-A1785CC129F6}" name="Dataset"/>
    <tableColumn id="3" xr3:uid="{E9BACD41-2B1A-4B84-BEFF-F1378A73CCDB}" name="K_cluster"/>
    <tableColumn id="4" xr3:uid="{BD17E02A-9749-4F0C-A99F-005A3B08AD62}" name="Accuracy" totalsRowFunction="custom">
      <totalsRowFormula>AVERAGE(K25:K26)</totalsRowFormula>
    </tableColumn>
    <tableColumn id="5" xr3:uid="{E9EEFB2E-950C-48B9-B7BE-EAC033F0025F}" name="Ratio noise" totalsRowFunction="custom">
      <totalsRowFormula>AVERAGE(L25:L26)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8B171-2ED0-4B45-A008-53A65421A419}" name="Table489" displayName="Table489" ref="N24:R30" totalsRowCount="1">
  <autoFilter ref="N24:R29" xr:uid="{0CA8B171-2ED0-4B45-A008-53A65421A419}"/>
  <tableColumns count="5">
    <tableColumn id="1" xr3:uid="{40087D85-9E0C-4574-A7C3-247D3D8742E3}" name="No"/>
    <tableColumn id="2" xr3:uid="{7E9261BC-3D51-4992-B2B6-37579FC380EA}" name="Dataset"/>
    <tableColumn id="3" xr3:uid="{AB381AD0-1904-4A13-A89D-D5994688C934}" name="K_cluster"/>
    <tableColumn id="4" xr3:uid="{16ADEE66-2A24-430A-8D86-09C1A81FE9F7}" name="Accuracy" totalsRowFunction="custom">
      <totalsRowFormula>AVERAGE(Q25:Q26)</totalsRowFormula>
    </tableColumn>
    <tableColumn id="5" xr3:uid="{CBE392D8-BCA5-4097-9CC1-917C5D59E1E8}" name="Ratio noise" totalsRowFunction="custom">
      <totalsRowFormula>AVERAGE(R25:R26)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DB0349-A3CC-4E0A-9B31-00C5FF8F53ED}" name="Table9" displayName="Table9" ref="H33:L39" totalsRowCount="1">
  <autoFilter ref="H33:L38" xr:uid="{03DB0349-A3CC-4E0A-9B31-00C5FF8F53ED}"/>
  <tableColumns count="5">
    <tableColumn id="1" xr3:uid="{DA1F7918-8673-46DC-96D0-26FB0C5B05E0}" name="No"/>
    <tableColumn id="2" xr3:uid="{D373B4BA-F3BA-4868-A79C-8AE815D7EAD9}" name="Dataset"/>
    <tableColumn id="3" xr3:uid="{339FC068-E763-42AF-ACF2-B5A583312314}" name="Aug" totalsRowLabel="Mean"/>
    <tableColumn id="4" xr3:uid="{1F71CF28-3D31-4E27-AD91-C8DF4AF0C0B3}" name="Accuracy" totalsRowFunction="custom">
      <totalsRowFormula>AVERAGE(Table9[Accuracy])</totalsRowFormula>
    </tableColumn>
    <tableColumn id="5" xr3:uid="{351BE753-3C16-40ED-BF79-C762A68CF489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D5D0-6DE2-475D-8647-39B5960D1B7B}">
  <dimension ref="A2:R128"/>
  <sheetViews>
    <sheetView tabSelected="1" topLeftCell="A84" workbookViewId="0">
      <selection activeCell="H91" sqref="H91"/>
    </sheetView>
  </sheetViews>
  <sheetFormatPr defaultRowHeight="14.5" x14ac:dyDescent="0.35"/>
  <cols>
    <col min="2" max="2" width="14.1796875" customWidth="1"/>
    <col min="3" max="3" width="10.6328125" customWidth="1"/>
    <col min="4" max="4" width="12.7265625" bestFit="1" customWidth="1"/>
    <col min="5" max="6" width="14.81640625" customWidth="1"/>
    <col min="7" max="7" width="10.1796875" customWidth="1"/>
    <col min="9" max="9" width="12.7265625" bestFit="1" customWidth="1"/>
    <col min="10" max="10" width="15.08984375" bestFit="1" customWidth="1"/>
    <col min="11" max="11" width="11.81640625" bestFit="1" customWidth="1"/>
    <col min="12" max="13" width="13.08984375" bestFit="1" customWidth="1"/>
    <col min="15" max="15" width="9.26953125" customWidth="1"/>
    <col min="16" max="16" width="10.6328125" customWidth="1"/>
    <col min="17" max="17" width="10.26953125" customWidth="1"/>
  </cols>
  <sheetData>
    <row r="2" spans="1:18" x14ac:dyDescent="0.35">
      <c r="A2" s="3" t="s">
        <v>22</v>
      </c>
      <c r="B2" s="3"/>
      <c r="C2" s="3"/>
      <c r="D2" s="3"/>
      <c r="E2" s="3"/>
      <c r="F2" s="3"/>
      <c r="G2" s="3"/>
      <c r="H2" s="3"/>
      <c r="I2" s="3"/>
    </row>
    <row r="5" spans="1:18" x14ac:dyDescent="0.35">
      <c r="A5" t="s">
        <v>1</v>
      </c>
      <c r="B5" t="s">
        <v>3</v>
      </c>
      <c r="C5" t="s">
        <v>2</v>
      </c>
      <c r="D5" t="s">
        <v>0</v>
      </c>
      <c r="E5" t="s">
        <v>10</v>
      </c>
      <c r="H5" t="s">
        <v>1</v>
      </c>
      <c r="I5" t="s">
        <v>3</v>
      </c>
      <c r="J5" t="s">
        <v>2</v>
      </c>
      <c r="K5" t="s">
        <v>0</v>
      </c>
      <c r="L5" t="s">
        <v>10</v>
      </c>
      <c r="N5" t="s">
        <v>1</v>
      </c>
      <c r="O5" t="s">
        <v>3</v>
      </c>
      <c r="P5" t="s">
        <v>2</v>
      </c>
      <c r="Q5" t="s">
        <v>0</v>
      </c>
      <c r="R5" t="s">
        <v>10</v>
      </c>
    </row>
    <row r="6" spans="1:18" x14ac:dyDescent="0.35">
      <c r="A6">
        <v>1</v>
      </c>
      <c r="B6" t="s">
        <v>4</v>
      </c>
      <c r="C6">
        <v>10</v>
      </c>
      <c r="D6">
        <v>33.47</v>
      </c>
      <c r="E6">
        <v>4.5199999999999996</v>
      </c>
      <c r="H6">
        <v>1</v>
      </c>
      <c r="I6" t="s">
        <v>4</v>
      </c>
      <c r="J6">
        <v>15</v>
      </c>
      <c r="K6">
        <v>33.61</v>
      </c>
      <c r="L6">
        <v>4.32</v>
      </c>
      <c r="N6">
        <v>1</v>
      </c>
      <c r="O6" t="s">
        <v>4</v>
      </c>
      <c r="P6">
        <v>25</v>
      </c>
      <c r="Q6">
        <v>33.53</v>
      </c>
      <c r="R6">
        <v>4.03</v>
      </c>
    </row>
    <row r="7" spans="1:18" x14ac:dyDescent="0.35">
      <c r="A7">
        <v>2</v>
      </c>
      <c r="B7" t="s">
        <v>4</v>
      </c>
      <c r="C7">
        <v>10</v>
      </c>
      <c r="D7">
        <v>33.369999999999997</v>
      </c>
      <c r="E7">
        <v>4.47</v>
      </c>
      <c r="H7">
        <v>2</v>
      </c>
      <c r="I7" t="s">
        <v>6</v>
      </c>
      <c r="J7">
        <v>15</v>
      </c>
      <c r="K7">
        <v>33.08</v>
      </c>
      <c r="L7">
        <v>4.25</v>
      </c>
      <c r="N7">
        <v>2</v>
      </c>
      <c r="O7" t="s">
        <v>4</v>
      </c>
      <c r="P7">
        <v>25</v>
      </c>
      <c r="Q7">
        <v>33.82</v>
      </c>
      <c r="R7">
        <v>3.89</v>
      </c>
    </row>
    <row r="8" spans="1:18" x14ac:dyDescent="0.35">
      <c r="A8">
        <v>3</v>
      </c>
      <c r="B8" t="s">
        <v>4</v>
      </c>
      <c r="C8">
        <v>10</v>
      </c>
      <c r="D8">
        <v>32.61</v>
      </c>
      <c r="E8">
        <v>4.67</v>
      </c>
      <c r="H8">
        <v>3</v>
      </c>
      <c r="I8" t="s">
        <v>7</v>
      </c>
      <c r="J8">
        <v>15</v>
      </c>
      <c r="N8">
        <v>3</v>
      </c>
      <c r="O8" t="s">
        <v>4</v>
      </c>
      <c r="P8">
        <v>25</v>
      </c>
    </row>
    <row r="9" spans="1:18" x14ac:dyDescent="0.35">
      <c r="A9">
        <v>4</v>
      </c>
      <c r="B9" t="s">
        <v>4</v>
      </c>
      <c r="C9">
        <v>10</v>
      </c>
      <c r="H9">
        <v>4</v>
      </c>
      <c r="I9" t="s">
        <v>8</v>
      </c>
      <c r="J9">
        <v>15</v>
      </c>
      <c r="N9">
        <v>4</v>
      </c>
      <c r="O9" t="s">
        <v>4</v>
      </c>
      <c r="P9">
        <v>25</v>
      </c>
    </row>
    <row r="10" spans="1:18" x14ac:dyDescent="0.35">
      <c r="A10">
        <v>5</v>
      </c>
      <c r="B10" t="s">
        <v>4</v>
      </c>
      <c r="C10">
        <v>10</v>
      </c>
      <c r="H10">
        <v>5</v>
      </c>
      <c r="I10" t="s">
        <v>9</v>
      </c>
      <c r="J10">
        <v>15</v>
      </c>
      <c r="N10">
        <v>5</v>
      </c>
      <c r="O10" t="s">
        <v>4</v>
      </c>
      <c r="P10">
        <v>25</v>
      </c>
    </row>
    <row r="11" spans="1:18" x14ac:dyDescent="0.35">
      <c r="D11">
        <f>AVERAGE(D6:D8)</f>
        <v>33.15</v>
      </c>
      <c r="E11">
        <f>AVERAGE(E6:E8)</f>
        <v>4.5533333333333328</v>
      </c>
      <c r="K11">
        <f>AVERAGE(K6:K7)</f>
        <v>33.344999999999999</v>
      </c>
      <c r="L11">
        <f>AVERAGE(L6:L7)</f>
        <v>4.2850000000000001</v>
      </c>
      <c r="Q11">
        <f>AVERAGE(Q6:Q7)</f>
        <v>33.674999999999997</v>
      </c>
      <c r="R11">
        <f>AVERAGE(R6:R7)</f>
        <v>3.96</v>
      </c>
    </row>
    <row r="15" spans="1:18" x14ac:dyDescent="0.35">
      <c r="A15" t="s">
        <v>1</v>
      </c>
      <c r="B15" t="s">
        <v>3</v>
      </c>
      <c r="C15" t="s">
        <v>2</v>
      </c>
      <c r="D15" t="s">
        <v>0</v>
      </c>
      <c r="E15" t="s">
        <v>10</v>
      </c>
      <c r="H15" t="s">
        <v>1</v>
      </c>
      <c r="I15" t="s">
        <v>3</v>
      </c>
      <c r="J15" t="s">
        <v>2</v>
      </c>
      <c r="K15" t="s">
        <v>0</v>
      </c>
      <c r="L15" t="s">
        <v>10</v>
      </c>
      <c r="N15" t="s">
        <v>1</v>
      </c>
      <c r="O15" t="s">
        <v>3</v>
      </c>
      <c r="P15" t="s">
        <v>2</v>
      </c>
      <c r="Q15" t="s">
        <v>0</v>
      </c>
      <c r="R15" t="s">
        <v>10</v>
      </c>
    </row>
    <row r="16" spans="1:18" x14ac:dyDescent="0.35">
      <c r="A16">
        <v>1</v>
      </c>
      <c r="B16" t="s">
        <v>4</v>
      </c>
      <c r="C16">
        <v>20</v>
      </c>
      <c r="D16">
        <v>34.21</v>
      </c>
      <c r="E16">
        <v>4.0599999999999996</v>
      </c>
      <c r="H16">
        <v>1</v>
      </c>
      <c r="I16" t="s">
        <v>4</v>
      </c>
      <c r="J16">
        <v>30</v>
      </c>
      <c r="K16">
        <v>33.880000000000003</v>
      </c>
      <c r="L16">
        <v>3.93</v>
      </c>
      <c r="N16">
        <v>1</v>
      </c>
      <c r="O16" t="s">
        <v>4</v>
      </c>
      <c r="P16">
        <v>50</v>
      </c>
      <c r="Q16">
        <v>34.68</v>
      </c>
      <c r="R16">
        <v>3.43</v>
      </c>
    </row>
    <row r="17" spans="1:18" x14ac:dyDescent="0.35">
      <c r="A17">
        <v>2</v>
      </c>
      <c r="B17" t="s">
        <v>4</v>
      </c>
      <c r="C17">
        <v>20</v>
      </c>
      <c r="D17">
        <v>34.24</v>
      </c>
      <c r="E17">
        <v>4.1399999999999997</v>
      </c>
      <c r="H17">
        <v>2</v>
      </c>
      <c r="I17" t="s">
        <v>4</v>
      </c>
      <c r="J17">
        <v>30</v>
      </c>
      <c r="K17">
        <v>34.25</v>
      </c>
      <c r="L17">
        <v>3.91</v>
      </c>
      <c r="N17">
        <v>2</v>
      </c>
      <c r="O17" t="s">
        <v>4</v>
      </c>
      <c r="P17">
        <v>50</v>
      </c>
      <c r="Q17">
        <v>35.450000000000003</v>
      </c>
      <c r="R17">
        <v>3.47</v>
      </c>
    </row>
    <row r="18" spans="1:18" x14ac:dyDescent="0.35">
      <c r="A18">
        <v>3</v>
      </c>
      <c r="B18" t="s">
        <v>4</v>
      </c>
      <c r="C18">
        <v>20</v>
      </c>
      <c r="H18">
        <v>3</v>
      </c>
      <c r="I18" t="s">
        <v>4</v>
      </c>
      <c r="J18">
        <v>30</v>
      </c>
      <c r="N18">
        <v>3</v>
      </c>
      <c r="O18" t="s">
        <v>4</v>
      </c>
      <c r="P18">
        <v>50</v>
      </c>
      <c r="Q18">
        <v>34.57</v>
      </c>
      <c r="R18">
        <v>3.74</v>
      </c>
    </row>
    <row r="19" spans="1:18" x14ac:dyDescent="0.35">
      <c r="A19">
        <v>4</v>
      </c>
      <c r="B19" t="s">
        <v>4</v>
      </c>
      <c r="C19">
        <v>20</v>
      </c>
      <c r="H19">
        <v>4</v>
      </c>
      <c r="I19" t="s">
        <v>4</v>
      </c>
      <c r="J19">
        <v>30</v>
      </c>
      <c r="N19">
        <v>4</v>
      </c>
      <c r="O19" t="s">
        <v>4</v>
      </c>
      <c r="P19">
        <v>50</v>
      </c>
      <c r="Q19">
        <v>34.46</v>
      </c>
      <c r="R19">
        <v>3.54</v>
      </c>
    </row>
    <row r="20" spans="1:18" x14ac:dyDescent="0.35">
      <c r="A20">
        <v>5</v>
      </c>
      <c r="B20" t="s">
        <v>4</v>
      </c>
      <c r="C20">
        <v>20</v>
      </c>
      <c r="H20">
        <v>5</v>
      </c>
      <c r="I20" t="s">
        <v>4</v>
      </c>
      <c r="J20">
        <v>30</v>
      </c>
      <c r="N20">
        <v>5</v>
      </c>
      <c r="O20" t="s">
        <v>4</v>
      </c>
      <c r="P20">
        <v>50</v>
      </c>
      <c r="Q20">
        <v>35.43</v>
      </c>
      <c r="R20">
        <v>3.48</v>
      </c>
    </row>
    <row r="21" spans="1:18" x14ac:dyDescent="0.35">
      <c r="D21">
        <f>AVERAGE(D16:D17)</f>
        <v>34.225000000000001</v>
      </c>
      <c r="E21">
        <f>AVERAGE(E16:E17)</f>
        <v>4.0999999999999996</v>
      </c>
      <c r="K21">
        <f>AVERAGE(K16:K17)</f>
        <v>34.064999999999998</v>
      </c>
      <c r="L21">
        <f>AVERAGE(L16:L17)</f>
        <v>3.92</v>
      </c>
      <c r="Q21">
        <f>AVERAGE(Table57[Accuracy])</f>
        <v>34.917999999999999</v>
      </c>
      <c r="R21">
        <f>AVERAGE(R16:R20)</f>
        <v>3.532</v>
      </c>
    </row>
    <row r="22" spans="1:18" x14ac:dyDescent="0.35">
      <c r="Q22">
        <f>STDEV(Table57[Accuracy])</f>
        <v>0.48287679588068888</v>
      </c>
    </row>
    <row r="24" spans="1:18" x14ac:dyDescent="0.35">
      <c r="H24" t="s">
        <v>1</v>
      </c>
      <c r="I24" t="s">
        <v>3</v>
      </c>
      <c r="J24" t="s">
        <v>2</v>
      </c>
      <c r="K24" t="s">
        <v>0</v>
      </c>
      <c r="L24" t="s">
        <v>10</v>
      </c>
      <c r="N24" t="s">
        <v>1</v>
      </c>
      <c r="O24" t="s">
        <v>3</v>
      </c>
      <c r="P24" t="s">
        <v>2</v>
      </c>
      <c r="Q24" t="s">
        <v>0</v>
      </c>
      <c r="R24" t="s">
        <v>10</v>
      </c>
    </row>
    <row r="25" spans="1:18" x14ac:dyDescent="0.35">
      <c r="H25">
        <v>1</v>
      </c>
      <c r="I25" t="s">
        <v>4</v>
      </c>
      <c r="J25">
        <v>40</v>
      </c>
      <c r="K25">
        <v>33.880000000000003</v>
      </c>
      <c r="L25">
        <v>3.65</v>
      </c>
      <c r="N25">
        <v>1</v>
      </c>
      <c r="O25" t="s">
        <v>4</v>
      </c>
      <c r="P25">
        <v>80</v>
      </c>
      <c r="Q25">
        <v>34.54</v>
      </c>
      <c r="R25">
        <v>3.31</v>
      </c>
    </row>
    <row r="26" spans="1:18" x14ac:dyDescent="0.35">
      <c r="H26">
        <v>2</v>
      </c>
      <c r="I26" t="s">
        <v>4</v>
      </c>
      <c r="J26">
        <v>40</v>
      </c>
      <c r="K26">
        <v>34.21</v>
      </c>
      <c r="L26">
        <v>3.82</v>
      </c>
      <c r="N26">
        <v>2</v>
      </c>
      <c r="O26" t="s">
        <v>4</v>
      </c>
      <c r="P26">
        <v>80</v>
      </c>
    </row>
    <row r="27" spans="1:18" x14ac:dyDescent="0.35">
      <c r="H27">
        <v>3</v>
      </c>
      <c r="I27" t="s">
        <v>4</v>
      </c>
      <c r="J27">
        <v>40</v>
      </c>
      <c r="N27">
        <v>3</v>
      </c>
      <c r="O27" t="s">
        <v>4</v>
      </c>
      <c r="P27">
        <v>80</v>
      </c>
    </row>
    <row r="28" spans="1:18" x14ac:dyDescent="0.35">
      <c r="H28">
        <v>4</v>
      </c>
      <c r="I28" t="s">
        <v>4</v>
      </c>
      <c r="J28">
        <v>40</v>
      </c>
      <c r="N28">
        <v>4</v>
      </c>
      <c r="O28" t="s">
        <v>4</v>
      </c>
      <c r="P28">
        <v>80</v>
      </c>
    </row>
    <row r="29" spans="1:18" x14ac:dyDescent="0.35">
      <c r="H29">
        <v>5</v>
      </c>
      <c r="I29" t="s">
        <v>4</v>
      </c>
      <c r="J29">
        <v>40</v>
      </c>
      <c r="N29">
        <v>5</v>
      </c>
      <c r="O29" t="s">
        <v>4</v>
      </c>
      <c r="P29">
        <v>80</v>
      </c>
    </row>
    <row r="30" spans="1:18" x14ac:dyDescent="0.35">
      <c r="K30">
        <f>AVERAGE(K25:K26)</f>
        <v>34.045000000000002</v>
      </c>
      <c r="L30">
        <f>AVERAGE(L25:L26)</f>
        <v>3.7349999999999999</v>
      </c>
      <c r="Q30">
        <f>AVERAGE(Q25:Q26)</f>
        <v>34.54</v>
      </c>
      <c r="R30">
        <f>AVERAGE(R25:R26)</f>
        <v>3.31</v>
      </c>
    </row>
    <row r="33" spans="1:12" x14ac:dyDescent="0.35">
      <c r="H33" t="s">
        <v>1</v>
      </c>
      <c r="I33" t="s">
        <v>3</v>
      </c>
      <c r="J33" t="s">
        <v>11</v>
      </c>
      <c r="K33" t="s">
        <v>0</v>
      </c>
      <c r="L33" t="s">
        <v>13</v>
      </c>
    </row>
    <row r="34" spans="1:12" x14ac:dyDescent="0.35">
      <c r="H34">
        <v>1</v>
      </c>
      <c r="I34" t="s">
        <v>4</v>
      </c>
      <c r="J34" t="s">
        <v>12</v>
      </c>
      <c r="K34">
        <v>30.67</v>
      </c>
      <c r="L34" t="s">
        <v>14</v>
      </c>
    </row>
    <row r="35" spans="1:12" x14ac:dyDescent="0.35">
      <c r="H35">
        <v>2</v>
      </c>
      <c r="I35" t="s">
        <v>4</v>
      </c>
      <c r="J35" t="s">
        <v>12</v>
      </c>
      <c r="K35">
        <v>30.87</v>
      </c>
      <c r="L35" t="s">
        <v>14</v>
      </c>
    </row>
    <row r="36" spans="1:12" x14ac:dyDescent="0.35">
      <c r="H36">
        <v>3</v>
      </c>
      <c r="I36" t="s">
        <v>4</v>
      </c>
      <c r="J36" t="s">
        <v>12</v>
      </c>
      <c r="K36">
        <v>31.14</v>
      </c>
      <c r="L36" t="s">
        <v>14</v>
      </c>
    </row>
    <row r="37" spans="1:12" x14ac:dyDescent="0.35">
      <c r="H37">
        <v>4</v>
      </c>
      <c r="I37" t="s">
        <v>4</v>
      </c>
      <c r="J37" t="s">
        <v>12</v>
      </c>
      <c r="K37">
        <v>31.03</v>
      </c>
      <c r="L37" t="s">
        <v>14</v>
      </c>
    </row>
    <row r="38" spans="1:12" x14ac:dyDescent="0.35">
      <c r="H38">
        <v>5</v>
      </c>
      <c r="I38" t="s">
        <v>4</v>
      </c>
      <c r="J38" t="s">
        <v>12</v>
      </c>
      <c r="K38">
        <v>30.46</v>
      </c>
      <c r="L38" t="s">
        <v>14</v>
      </c>
    </row>
    <row r="39" spans="1:12" x14ac:dyDescent="0.35">
      <c r="J39" t="s">
        <v>15</v>
      </c>
      <c r="K39">
        <f>AVERAGE(Table9[Accuracy])</f>
        <v>30.834000000000003</v>
      </c>
    </row>
    <row r="40" spans="1:12" x14ac:dyDescent="0.35">
      <c r="J40" s="2" t="s">
        <v>16</v>
      </c>
      <c r="K40">
        <f>STDEV(Table9[Accuracy])</f>
        <v>0.27391604553220306</v>
      </c>
    </row>
    <row r="43" spans="1:12" x14ac:dyDescent="0.35">
      <c r="A43" t="s">
        <v>1</v>
      </c>
      <c r="B43" t="s">
        <v>3</v>
      </c>
      <c r="C43" t="s">
        <v>2</v>
      </c>
      <c r="D43" t="s">
        <v>0</v>
      </c>
      <c r="E43" t="s">
        <v>10</v>
      </c>
      <c r="H43" t="s">
        <v>1</v>
      </c>
      <c r="I43" t="s">
        <v>3</v>
      </c>
      <c r="J43" t="s">
        <v>11</v>
      </c>
      <c r="K43" t="s">
        <v>0</v>
      </c>
      <c r="L43" t="s">
        <v>13</v>
      </c>
    </row>
    <row r="44" spans="1:12" x14ac:dyDescent="0.35">
      <c r="A44">
        <v>1</v>
      </c>
      <c r="B44" t="s">
        <v>5</v>
      </c>
      <c r="C44">
        <v>20</v>
      </c>
      <c r="D44">
        <v>14.29</v>
      </c>
      <c r="E44">
        <v>3.73</v>
      </c>
      <c r="H44">
        <v>1</v>
      </c>
      <c r="I44" t="s">
        <v>5</v>
      </c>
      <c r="J44" t="s">
        <v>12</v>
      </c>
      <c r="K44">
        <v>12.91</v>
      </c>
      <c r="L44" t="s">
        <v>14</v>
      </c>
    </row>
    <row r="45" spans="1:12" x14ac:dyDescent="0.35">
      <c r="A45">
        <v>2</v>
      </c>
      <c r="B45" t="s">
        <v>5</v>
      </c>
      <c r="C45">
        <v>20</v>
      </c>
      <c r="D45">
        <v>14.76</v>
      </c>
      <c r="E45">
        <v>3.72</v>
      </c>
      <c r="H45">
        <v>2</v>
      </c>
      <c r="I45" t="s">
        <v>5</v>
      </c>
      <c r="J45" t="s">
        <v>12</v>
      </c>
      <c r="K45">
        <v>13.54</v>
      </c>
      <c r="L45" t="s">
        <v>14</v>
      </c>
    </row>
    <row r="46" spans="1:12" x14ac:dyDescent="0.35">
      <c r="A46">
        <v>3</v>
      </c>
      <c r="B46" t="s">
        <v>5</v>
      </c>
      <c r="C46">
        <v>20</v>
      </c>
      <c r="H46">
        <v>3</v>
      </c>
      <c r="I46" t="s">
        <v>5</v>
      </c>
      <c r="J46" t="s">
        <v>12</v>
      </c>
      <c r="K46">
        <v>13</v>
      </c>
      <c r="L46" t="s">
        <v>14</v>
      </c>
    </row>
    <row r="47" spans="1:12" x14ac:dyDescent="0.35">
      <c r="A47">
        <v>4</v>
      </c>
      <c r="B47" t="s">
        <v>5</v>
      </c>
      <c r="C47">
        <v>20</v>
      </c>
      <c r="H47">
        <v>4</v>
      </c>
      <c r="I47" t="s">
        <v>5</v>
      </c>
      <c r="J47" t="s">
        <v>12</v>
      </c>
      <c r="K47">
        <v>12.76</v>
      </c>
      <c r="L47" t="s">
        <v>14</v>
      </c>
    </row>
    <row r="48" spans="1:12" x14ac:dyDescent="0.35">
      <c r="A48">
        <v>5</v>
      </c>
      <c r="B48" t="s">
        <v>5</v>
      </c>
      <c r="C48">
        <v>20</v>
      </c>
      <c r="H48">
        <v>5</v>
      </c>
      <c r="I48" t="s">
        <v>5</v>
      </c>
      <c r="J48" t="s">
        <v>12</v>
      </c>
      <c r="K48">
        <v>13.16</v>
      </c>
      <c r="L48" t="s">
        <v>14</v>
      </c>
    </row>
    <row r="49" spans="1:11" x14ac:dyDescent="0.35">
      <c r="D49">
        <f>AVERAGE(D44:D45)</f>
        <v>14.524999999999999</v>
      </c>
      <c r="E49">
        <f>AVERAGE(E44:E45)</f>
        <v>3.7250000000000001</v>
      </c>
      <c r="J49" t="s">
        <v>15</v>
      </c>
      <c r="K49">
        <f>AVERAGE(Table923[Accuracy])</f>
        <v>13.074000000000002</v>
      </c>
    </row>
    <row r="50" spans="1:11" x14ac:dyDescent="0.35">
      <c r="J50" s="2" t="s">
        <v>16</v>
      </c>
      <c r="K50">
        <f>STDEV(Table923[Accuracy])</f>
        <v>0.29812748950742501</v>
      </c>
    </row>
    <row r="52" spans="1:11" x14ac:dyDescent="0.35">
      <c r="A52" t="s">
        <v>1</v>
      </c>
      <c r="B52" t="s">
        <v>3</v>
      </c>
      <c r="C52" t="s">
        <v>2</v>
      </c>
      <c r="D52" t="s">
        <v>0</v>
      </c>
      <c r="E52" t="s">
        <v>10</v>
      </c>
    </row>
    <row r="53" spans="1:11" x14ac:dyDescent="0.35">
      <c r="A53">
        <v>1</v>
      </c>
      <c r="B53" t="s">
        <v>5</v>
      </c>
      <c r="C53">
        <v>60</v>
      </c>
      <c r="D53">
        <v>15.4</v>
      </c>
      <c r="E53">
        <v>3.12</v>
      </c>
    </row>
    <row r="54" spans="1:11" x14ac:dyDescent="0.35">
      <c r="A54">
        <v>2</v>
      </c>
      <c r="B54" t="s">
        <v>5</v>
      </c>
      <c r="C54">
        <v>60</v>
      </c>
      <c r="D54">
        <v>15.8</v>
      </c>
      <c r="E54">
        <v>3.17</v>
      </c>
    </row>
    <row r="55" spans="1:11" x14ac:dyDescent="0.35">
      <c r="A55">
        <v>3</v>
      </c>
      <c r="B55" t="s">
        <v>5</v>
      </c>
      <c r="C55">
        <v>60</v>
      </c>
    </row>
    <row r="56" spans="1:11" x14ac:dyDescent="0.35">
      <c r="A56">
        <v>4</v>
      </c>
      <c r="B56" t="s">
        <v>5</v>
      </c>
      <c r="C56">
        <v>60</v>
      </c>
    </row>
    <row r="57" spans="1:11" x14ac:dyDescent="0.35">
      <c r="A57">
        <v>5</v>
      </c>
      <c r="B57" t="s">
        <v>5</v>
      </c>
      <c r="C57">
        <v>60</v>
      </c>
    </row>
    <row r="58" spans="1:11" x14ac:dyDescent="0.35">
      <c r="D58">
        <f>AVERAGE(D53:D54)</f>
        <v>15.600000000000001</v>
      </c>
      <c r="E58">
        <f>AVERAGE(E53:E54)</f>
        <v>3.145</v>
      </c>
    </row>
    <row r="61" spans="1:11" x14ac:dyDescent="0.35">
      <c r="A61" t="s">
        <v>1</v>
      </c>
      <c r="B61" t="s">
        <v>3</v>
      </c>
      <c r="C61" t="s">
        <v>2</v>
      </c>
      <c r="D61" t="s">
        <v>0</v>
      </c>
      <c r="E61" t="s">
        <v>10</v>
      </c>
    </row>
    <row r="62" spans="1:11" x14ac:dyDescent="0.35">
      <c r="A62">
        <v>1</v>
      </c>
      <c r="B62" t="s">
        <v>5</v>
      </c>
      <c r="C62">
        <v>100</v>
      </c>
      <c r="D62">
        <v>15.79</v>
      </c>
      <c r="E62">
        <v>2.87</v>
      </c>
    </row>
    <row r="63" spans="1:11" x14ac:dyDescent="0.35">
      <c r="A63">
        <v>2</v>
      </c>
      <c r="B63" t="s">
        <v>5</v>
      </c>
      <c r="C63">
        <v>100</v>
      </c>
      <c r="D63">
        <v>15.14</v>
      </c>
      <c r="E63">
        <v>2.77</v>
      </c>
    </row>
    <row r="64" spans="1:11" x14ac:dyDescent="0.35">
      <c r="A64">
        <v>3</v>
      </c>
      <c r="B64" t="s">
        <v>5</v>
      </c>
      <c r="C64">
        <v>100</v>
      </c>
    </row>
    <row r="65" spans="1:13" x14ac:dyDescent="0.35">
      <c r="A65">
        <v>4</v>
      </c>
      <c r="B65" t="s">
        <v>5</v>
      </c>
      <c r="C65">
        <v>100</v>
      </c>
    </row>
    <row r="66" spans="1:13" x14ac:dyDescent="0.35">
      <c r="A66">
        <v>5</v>
      </c>
      <c r="B66" t="s">
        <v>5</v>
      </c>
      <c r="C66">
        <v>100</v>
      </c>
    </row>
    <row r="67" spans="1:13" x14ac:dyDescent="0.35">
      <c r="D67">
        <f>AVERAGE(D62:D63)</f>
        <v>15.465</v>
      </c>
      <c r="E67">
        <f>AVERAGE(E62:E63)</f>
        <v>2.8200000000000003</v>
      </c>
    </row>
    <row r="69" spans="1:13" x14ac:dyDescent="0.35">
      <c r="A69" t="s">
        <v>1</v>
      </c>
      <c r="B69" t="s">
        <v>3</v>
      </c>
      <c r="C69" t="s">
        <v>2</v>
      </c>
      <c r="D69" t="s">
        <v>0</v>
      </c>
      <c r="E69" t="s">
        <v>10</v>
      </c>
      <c r="F69" t="s">
        <v>36</v>
      </c>
      <c r="H69" t="s">
        <v>1</v>
      </c>
      <c r="I69" t="s">
        <v>3</v>
      </c>
      <c r="J69" t="s">
        <v>11</v>
      </c>
      <c r="K69" t="s">
        <v>0</v>
      </c>
      <c r="L69" t="s">
        <v>36</v>
      </c>
      <c r="M69" t="s">
        <v>34</v>
      </c>
    </row>
    <row r="70" spans="1:13" x14ac:dyDescent="0.35">
      <c r="A70">
        <v>1</v>
      </c>
      <c r="B70" t="s">
        <v>33</v>
      </c>
      <c r="C70">
        <v>50</v>
      </c>
      <c r="D70">
        <v>58.6</v>
      </c>
      <c r="E70">
        <v>2.34</v>
      </c>
      <c r="F70" t="s">
        <v>37</v>
      </c>
      <c r="H70">
        <v>1</v>
      </c>
      <c r="I70" t="s">
        <v>33</v>
      </c>
      <c r="J70" t="s">
        <v>12</v>
      </c>
      <c r="K70">
        <v>47.01</v>
      </c>
      <c r="L70" t="s">
        <v>37</v>
      </c>
      <c r="M70" t="s">
        <v>14</v>
      </c>
    </row>
    <row r="71" spans="1:13" x14ac:dyDescent="0.35">
      <c r="A71">
        <v>2</v>
      </c>
      <c r="B71" t="s">
        <v>33</v>
      </c>
      <c r="C71">
        <v>50</v>
      </c>
      <c r="D71">
        <v>58.18</v>
      </c>
      <c r="E71">
        <v>2.3199999999999998</v>
      </c>
      <c r="F71" t="s">
        <v>37</v>
      </c>
      <c r="H71">
        <v>2</v>
      </c>
      <c r="I71" t="s">
        <v>33</v>
      </c>
      <c r="J71" t="s">
        <v>12</v>
      </c>
      <c r="K71">
        <v>47.01</v>
      </c>
      <c r="L71" t="s">
        <v>37</v>
      </c>
      <c r="M71" t="s">
        <v>14</v>
      </c>
    </row>
    <row r="72" spans="1:13" x14ac:dyDescent="0.35">
      <c r="A72">
        <v>3</v>
      </c>
      <c r="B72" t="s">
        <v>33</v>
      </c>
      <c r="C72">
        <v>50</v>
      </c>
      <c r="H72">
        <v>3</v>
      </c>
      <c r="I72" t="s">
        <v>33</v>
      </c>
      <c r="J72" t="s">
        <v>12</v>
      </c>
      <c r="L72" t="s">
        <v>37</v>
      </c>
      <c r="M72" t="s">
        <v>14</v>
      </c>
    </row>
    <row r="73" spans="1:13" x14ac:dyDescent="0.35">
      <c r="A73">
        <v>4</v>
      </c>
      <c r="B73" t="s">
        <v>33</v>
      </c>
      <c r="C73">
        <v>50</v>
      </c>
      <c r="H73">
        <v>4</v>
      </c>
      <c r="I73" t="s">
        <v>33</v>
      </c>
      <c r="J73" t="s">
        <v>12</v>
      </c>
      <c r="L73" t="s">
        <v>37</v>
      </c>
      <c r="M73" t="s">
        <v>14</v>
      </c>
    </row>
    <row r="74" spans="1:13" x14ac:dyDescent="0.35">
      <c r="A74">
        <v>5</v>
      </c>
      <c r="B74" t="s">
        <v>33</v>
      </c>
      <c r="C74">
        <v>50</v>
      </c>
      <c r="H74">
        <v>5</v>
      </c>
      <c r="I74" t="s">
        <v>33</v>
      </c>
      <c r="J74" t="s">
        <v>12</v>
      </c>
      <c r="L74" t="s">
        <v>37</v>
      </c>
      <c r="M74" t="s">
        <v>14</v>
      </c>
    </row>
    <row r="75" spans="1:13" x14ac:dyDescent="0.35">
      <c r="D75">
        <f>AVERAGE(D70:D71)</f>
        <v>58.39</v>
      </c>
      <c r="E75">
        <f>AVERAGE(E70:E71)</f>
        <v>2.33</v>
      </c>
      <c r="J75" t="s">
        <v>15</v>
      </c>
      <c r="K75">
        <f>AVERAGE(Table92327[Accuracy])</f>
        <v>47.01</v>
      </c>
    </row>
    <row r="76" spans="1:13" x14ac:dyDescent="0.35">
      <c r="J76" s="2" t="s">
        <v>16</v>
      </c>
      <c r="K76">
        <f>STDEV(Table92327[Accuracy])</f>
        <v>0</v>
      </c>
    </row>
    <row r="79" spans="1:13" x14ac:dyDescent="0.35">
      <c r="A79" t="s">
        <v>1</v>
      </c>
      <c r="B79" t="s">
        <v>3</v>
      </c>
      <c r="C79" t="s">
        <v>2</v>
      </c>
      <c r="D79" t="s">
        <v>0</v>
      </c>
      <c r="E79" t="s">
        <v>10</v>
      </c>
      <c r="F79" t="s">
        <v>36</v>
      </c>
      <c r="H79" t="s">
        <v>1</v>
      </c>
      <c r="I79" t="s">
        <v>3</v>
      </c>
      <c r="J79" t="s">
        <v>11</v>
      </c>
      <c r="K79" t="s">
        <v>0</v>
      </c>
      <c r="L79" t="s">
        <v>36</v>
      </c>
      <c r="M79" t="s">
        <v>34</v>
      </c>
    </row>
    <row r="80" spans="1:13" x14ac:dyDescent="0.35">
      <c r="A80">
        <v>1</v>
      </c>
      <c r="B80" t="s">
        <v>35</v>
      </c>
      <c r="C80">
        <v>50</v>
      </c>
      <c r="F80" t="s">
        <v>37</v>
      </c>
      <c r="H80">
        <v>1</v>
      </c>
      <c r="I80" t="s">
        <v>35</v>
      </c>
      <c r="J80" t="s">
        <v>12</v>
      </c>
      <c r="K80">
        <v>55.01</v>
      </c>
      <c r="L80" t="s">
        <v>37</v>
      </c>
      <c r="M80" t="s">
        <v>14</v>
      </c>
    </row>
    <row r="81" spans="1:13" x14ac:dyDescent="0.35">
      <c r="A81">
        <v>2</v>
      </c>
      <c r="B81" t="s">
        <v>35</v>
      </c>
      <c r="C81">
        <v>50</v>
      </c>
      <c r="F81" t="s">
        <v>37</v>
      </c>
      <c r="H81">
        <v>2</v>
      </c>
      <c r="I81" t="s">
        <v>35</v>
      </c>
      <c r="J81" t="s">
        <v>12</v>
      </c>
      <c r="K81">
        <v>55.01</v>
      </c>
      <c r="L81" t="s">
        <v>37</v>
      </c>
      <c r="M81" t="s">
        <v>14</v>
      </c>
    </row>
    <row r="82" spans="1:13" x14ac:dyDescent="0.35">
      <c r="A82">
        <v>3</v>
      </c>
      <c r="B82" t="s">
        <v>35</v>
      </c>
      <c r="C82">
        <v>50</v>
      </c>
      <c r="H82">
        <v>3</v>
      </c>
      <c r="I82" t="s">
        <v>35</v>
      </c>
      <c r="J82" t="s">
        <v>12</v>
      </c>
      <c r="L82" t="s">
        <v>37</v>
      </c>
      <c r="M82" t="s">
        <v>14</v>
      </c>
    </row>
    <row r="83" spans="1:13" x14ac:dyDescent="0.35">
      <c r="A83">
        <v>4</v>
      </c>
      <c r="B83" t="s">
        <v>35</v>
      </c>
      <c r="C83">
        <v>50</v>
      </c>
      <c r="H83">
        <v>4</v>
      </c>
      <c r="I83" t="s">
        <v>35</v>
      </c>
      <c r="J83" t="s">
        <v>12</v>
      </c>
      <c r="L83" t="s">
        <v>37</v>
      </c>
      <c r="M83" t="s">
        <v>14</v>
      </c>
    </row>
    <row r="84" spans="1:13" x14ac:dyDescent="0.35">
      <c r="A84">
        <v>5</v>
      </c>
      <c r="B84" t="s">
        <v>35</v>
      </c>
      <c r="C84">
        <v>50</v>
      </c>
      <c r="H84">
        <v>5</v>
      </c>
      <c r="I84" t="s">
        <v>35</v>
      </c>
      <c r="J84" t="s">
        <v>12</v>
      </c>
      <c r="L84" t="s">
        <v>37</v>
      </c>
      <c r="M84" t="s">
        <v>14</v>
      </c>
    </row>
    <row r="85" spans="1:13" x14ac:dyDescent="0.35">
      <c r="D85" t="e">
        <f>AVERAGE(D80:D81)</f>
        <v>#DIV/0!</v>
      </c>
      <c r="E85" t="e">
        <f>AVERAGE(E80:E81)</f>
        <v>#DIV/0!</v>
      </c>
      <c r="J85" t="s">
        <v>15</v>
      </c>
      <c r="K85">
        <f>AVERAGE(Table9232728[Accuracy])</f>
        <v>55.01</v>
      </c>
    </row>
    <row r="86" spans="1:13" x14ac:dyDescent="0.35">
      <c r="J86" s="2" t="s">
        <v>16</v>
      </c>
      <c r="K86">
        <f>STDEV(Table9232728[Accuracy])</f>
        <v>0</v>
      </c>
    </row>
    <row r="88" spans="1:13" x14ac:dyDescent="0.35">
      <c r="B88" t="s">
        <v>38</v>
      </c>
      <c r="C88" t="s">
        <v>36</v>
      </c>
      <c r="D88" t="s">
        <v>3</v>
      </c>
      <c r="E88" t="s">
        <v>42</v>
      </c>
      <c r="F88" t="s">
        <v>41</v>
      </c>
    </row>
    <row r="89" spans="1:13" x14ac:dyDescent="0.35">
      <c r="B89" t="s">
        <v>39</v>
      </c>
      <c r="C89" t="s">
        <v>37</v>
      </c>
      <c r="D89" t="s">
        <v>33</v>
      </c>
      <c r="E89" t="s">
        <v>43</v>
      </c>
    </row>
    <row r="90" spans="1:13" x14ac:dyDescent="0.35">
      <c r="B90" t="s">
        <v>39</v>
      </c>
      <c r="C90" t="s">
        <v>40</v>
      </c>
      <c r="D90" t="s">
        <v>33</v>
      </c>
      <c r="E90" t="s">
        <v>43</v>
      </c>
      <c r="F90">
        <v>93.26</v>
      </c>
    </row>
    <row r="91" spans="1:13" x14ac:dyDescent="0.35">
      <c r="B91" t="s">
        <v>39</v>
      </c>
      <c r="C91" t="s">
        <v>37</v>
      </c>
      <c r="D91" t="s">
        <v>35</v>
      </c>
      <c r="E91" t="s">
        <v>43</v>
      </c>
    </row>
    <row r="92" spans="1:13" x14ac:dyDescent="0.35">
      <c r="B92" t="s">
        <v>39</v>
      </c>
      <c r="C92" t="s">
        <v>40</v>
      </c>
      <c r="D92" t="s">
        <v>35</v>
      </c>
      <c r="E92" t="s">
        <v>43</v>
      </c>
      <c r="F92">
        <v>82.81</v>
      </c>
    </row>
    <row r="94" spans="1:13" x14ac:dyDescent="0.35">
      <c r="C94" t="s">
        <v>44</v>
      </c>
    </row>
    <row r="95" spans="1:13" x14ac:dyDescent="0.35">
      <c r="A95" t="s">
        <v>1</v>
      </c>
      <c r="B95" t="s">
        <v>3</v>
      </c>
      <c r="C95" t="s">
        <v>2</v>
      </c>
      <c r="D95" t="s">
        <v>0</v>
      </c>
      <c r="E95" t="s">
        <v>10</v>
      </c>
      <c r="F95" t="s">
        <v>36</v>
      </c>
      <c r="H95" t="s">
        <v>1</v>
      </c>
      <c r="I95" t="s">
        <v>3</v>
      </c>
      <c r="J95" t="s">
        <v>11</v>
      </c>
      <c r="K95" t="s">
        <v>0</v>
      </c>
      <c r="L95" t="s">
        <v>36</v>
      </c>
      <c r="M95" t="s">
        <v>34</v>
      </c>
    </row>
    <row r="96" spans="1:13" x14ac:dyDescent="0.35">
      <c r="A96">
        <v>1</v>
      </c>
      <c r="B96" t="s">
        <v>35</v>
      </c>
      <c r="C96">
        <v>50</v>
      </c>
      <c r="D96">
        <v>65.790000000000006</v>
      </c>
      <c r="E96">
        <v>2.36</v>
      </c>
      <c r="F96" t="s">
        <v>40</v>
      </c>
      <c r="H96">
        <v>1</v>
      </c>
      <c r="I96" t="s">
        <v>35</v>
      </c>
      <c r="J96" t="s">
        <v>12</v>
      </c>
      <c r="K96">
        <v>60.25</v>
      </c>
      <c r="L96" t="s">
        <v>40</v>
      </c>
      <c r="M96" t="s">
        <v>14</v>
      </c>
    </row>
    <row r="97" spans="1:13" x14ac:dyDescent="0.35">
      <c r="A97">
        <v>2</v>
      </c>
      <c r="B97" t="s">
        <v>35</v>
      </c>
      <c r="C97">
        <v>50</v>
      </c>
      <c r="D97">
        <v>58.13</v>
      </c>
      <c r="E97">
        <v>2.2999999999999998</v>
      </c>
      <c r="F97" t="s">
        <v>40</v>
      </c>
      <c r="H97">
        <v>2</v>
      </c>
      <c r="I97" t="s">
        <v>35</v>
      </c>
      <c r="J97" t="s">
        <v>12</v>
      </c>
      <c r="K97">
        <v>60.25</v>
      </c>
      <c r="L97" t="s">
        <v>40</v>
      </c>
      <c r="M97" t="s">
        <v>14</v>
      </c>
    </row>
    <row r="98" spans="1:13" x14ac:dyDescent="0.35">
      <c r="A98">
        <v>3</v>
      </c>
      <c r="B98" t="s">
        <v>35</v>
      </c>
      <c r="C98">
        <v>50</v>
      </c>
      <c r="H98">
        <v>3</v>
      </c>
      <c r="I98" t="s">
        <v>35</v>
      </c>
      <c r="J98" t="s">
        <v>12</v>
      </c>
      <c r="K98">
        <v>60.25</v>
      </c>
      <c r="L98" t="s">
        <v>40</v>
      </c>
      <c r="M98" t="s">
        <v>14</v>
      </c>
    </row>
    <row r="99" spans="1:13" x14ac:dyDescent="0.35">
      <c r="A99">
        <v>4</v>
      </c>
      <c r="B99" t="s">
        <v>35</v>
      </c>
      <c r="C99">
        <v>50</v>
      </c>
      <c r="H99">
        <v>4</v>
      </c>
      <c r="I99" t="s">
        <v>35</v>
      </c>
      <c r="J99" t="s">
        <v>12</v>
      </c>
      <c r="K99">
        <v>60.25</v>
      </c>
      <c r="L99" t="s">
        <v>40</v>
      </c>
      <c r="M99" t="s">
        <v>14</v>
      </c>
    </row>
    <row r="100" spans="1:13" x14ac:dyDescent="0.35">
      <c r="A100">
        <v>5</v>
      </c>
      <c r="B100" t="s">
        <v>35</v>
      </c>
      <c r="C100">
        <v>50</v>
      </c>
      <c r="H100">
        <v>5</v>
      </c>
      <c r="I100" t="s">
        <v>35</v>
      </c>
      <c r="J100" t="s">
        <v>12</v>
      </c>
      <c r="K100">
        <v>60.25</v>
      </c>
      <c r="L100" t="s">
        <v>40</v>
      </c>
      <c r="M100" t="s">
        <v>14</v>
      </c>
    </row>
    <row r="101" spans="1:13" x14ac:dyDescent="0.35">
      <c r="D101">
        <f>AVERAGE(D96:D97)</f>
        <v>61.960000000000008</v>
      </c>
      <c r="E101">
        <f>AVERAGE(E96:E97)</f>
        <v>2.33</v>
      </c>
      <c r="J101" t="s">
        <v>15</v>
      </c>
      <c r="K101">
        <f>AVERAGE(Table923272834[Accuracy])</f>
        <v>60.25</v>
      </c>
    </row>
    <row r="102" spans="1:13" x14ac:dyDescent="0.35">
      <c r="J102" s="2" t="s">
        <v>16</v>
      </c>
      <c r="K102">
        <f>STDEV(Table923272834[Accuracy])</f>
        <v>0</v>
      </c>
    </row>
    <row r="103" spans="1:13" x14ac:dyDescent="0.35">
      <c r="C103" t="s">
        <v>44</v>
      </c>
    </row>
    <row r="104" spans="1:13" x14ac:dyDescent="0.35">
      <c r="A104" t="s">
        <v>1</v>
      </c>
      <c r="B104" t="s">
        <v>3</v>
      </c>
      <c r="C104" t="s">
        <v>2</v>
      </c>
      <c r="D104" t="s">
        <v>0</v>
      </c>
      <c r="E104" t="s">
        <v>10</v>
      </c>
      <c r="F104" t="s">
        <v>36</v>
      </c>
      <c r="H104" t="s">
        <v>1</v>
      </c>
      <c r="I104" t="s">
        <v>3</v>
      </c>
      <c r="J104" t="s">
        <v>11</v>
      </c>
      <c r="K104" t="s">
        <v>0</v>
      </c>
      <c r="L104" t="s">
        <v>36</v>
      </c>
      <c r="M104" t="s">
        <v>34</v>
      </c>
    </row>
    <row r="105" spans="1:13" x14ac:dyDescent="0.35">
      <c r="A105">
        <v>1</v>
      </c>
      <c r="B105" t="s">
        <v>33</v>
      </c>
      <c r="C105">
        <v>50</v>
      </c>
      <c r="D105">
        <v>58.96</v>
      </c>
      <c r="E105">
        <v>0.53</v>
      </c>
      <c r="F105" t="s">
        <v>40</v>
      </c>
      <c r="H105">
        <v>1</v>
      </c>
      <c r="I105" t="s">
        <v>33</v>
      </c>
      <c r="J105" t="s">
        <v>12</v>
      </c>
      <c r="K105">
        <v>53.22</v>
      </c>
      <c r="L105" t="s">
        <v>40</v>
      </c>
      <c r="M105" t="s">
        <v>14</v>
      </c>
    </row>
    <row r="106" spans="1:13" x14ac:dyDescent="0.35">
      <c r="A106">
        <v>2</v>
      </c>
      <c r="B106" t="s">
        <v>33</v>
      </c>
      <c r="C106">
        <v>50</v>
      </c>
      <c r="D106">
        <v>58.59</v>
      </c>
      <c r="E106">
        <v>0.49</v>
      </c>
      <c r="F106" t="s">
        <v>40</v>
      </c>
      <c r="H106">
        <v>2</v>
      </c>
      <c r="I106" t="s">
        <v>33</v>
      </c>
      <c r="J106" t="s">
        <v>12</v>
      </c>
      <c r="K106">
        <v>53.22</v>
      </c>
      <c r="L106" t="s">
        <v>40</v>
      </c>
      <c r="M106" t="s">
        <v>14</v>
      </c>
    </row>
    <row r="107" spans="1:13" x14ac:dyDescent="0.35">
      <c r="A107">
        <v>3</v>
      </c>
      <c r="B107" t="s">
        <v>33</v>
      </c>
      <c r="C107">
        <v>50</v>
      </c>
      <c r="D107">
        <v>49.43</v>
      </c>
      <c r="E107">
        <v>0.67</v>
      </c>
      <c r="F107" t="s">
        <v>40</v>
      </c>
      <c r="H107">
        <v>3</v>
      </c>
      <c r="I107" t="s">
        <v>33</v>
      </c>
      <c r="J107" t="s">
        <v>12</v>
      </c>
      <c r="K107">
        <v>53.22</v>
      </c>
      <c r="L107" t="s">
        <v>40</v>
      </c>
      <c r="M107" t="s">
        <v>14</v>
      </c>
    </row>
    <row r="108" spans="1:13" x14ac:dyDescent="0.35">
      <c r="A108">
        <v>4</v>
      </c>
      <c r="B108" t="s">
        <v>33</v>
      </c>
      <c r="C108">
        <v>50</v>
      </c>
      <c r="H108">
        <v>4</v>
      </c>
      <c r="I108" t="s">
        <v>33</v>
      </c>
      <c r="J108" t="s">
        <v>12</v>
      </c>
      <c r="K108">
        <v>53.22</v>
      </c>
      <c r="L108" t="s">
        <v>40</v>
      </c>
      <c r="M108" t="s">
        <v>14</v>
      </c>
    </row>
    <row r="109" spans="1:13" x14ac:dyDescent="0.35">
      <c r="A109">
        <v>5</v>
      </c>
      <c r="B109" t="s">
        <v>33</v>
      </c>
      <c r="C109">
        <v>50</v>
      </c>
      <c r="H109">
        <v>5</v>
      </c>
      <c r="I109" t="s">
        <v>33</v>
      </c>
      <c r="J109" t="s">
        <v>12</v>
      </c>
      <c r="K109">
        <v>53.22</v>
      </c>
      <c r="L109" t="s">
        <v>40</v>
      </c>
      <c r="M109" t="s">
        <v>14</v>
      </c>
    </row>
    <row r="110" spans="1:13" x14ac:dyDescent="0.35">
      <c r="D110">
        <f>AVERAGE(D105:D106)</f>
        <v>58.775000000000006</v>
      </c>
      <c r="E110">
        <f>AVERAGE(E105:E106)</f>
        <v>0.51</v>
      </c>
      <c r="J110" t="s">
        <v>15</v>
      </c>
      <c r="K110">
        <f>AVERAGE(Table9232736[Accuracy])</f>
        <v>53.220000000000006</v>
      </c>
    </row>
    <row r="111" spans="1:13" x14ac:dyDescent="0.35">
      <c r="J111" s="2" t="s">
        <v>16</v>
      </c>
      <c r="K111">
        <v>0</v>
      </c>
    </row>
    <row r="112" spans="1:13" x14ac:dyDescent="0.35">
      <c r="A112" t="s">
        <v>1</v>
      </c>
      <c r="B112" t="s">
        <v>3</v>
      </c>
      <c r="C112" t="s">
        <v>2</v>
      </c>
      <c r="D112" t="s">
        <v>0</v>
      </c>
      <c r="E112" t="s">
        <v>10</v>
      </c>
      <c r="F112" t="s">
        <v>36</v>
      </c>
    </row>
    <row r="113" spans="1:8" x14ac:dyDescent="0.35">
      <c r="A113">
        <v>1</v>
      </c>
      <c r="B113" t="s">
        <v>35</v>
      </c>
      <c r="C113">
        <v>10</v>
      </c>
      <c r="D113">
        <v>57.05</v>
      </c>
      <c r="E113">
        <v>3.65</v>
      </c>
      <c r="F113" t="s">
        <v>40</v>
      </c>
    </row>
    <row r="114" spans="1:8" x14ac:dyDescent="0.35">
      <c r="A114">
        <v>2</v>
      </c>
      <c r="B114" t="s">
        <v>35</v>
      </c>
      <c r="C114">
        <v>20</v>
      </c>
      <c r="D114">
        <v>57.72</v>
      </c>
      <c r="E114">
        <v>3.28</v>
      </c>
      <c r="F114" t="s">
        <v>40</v>
      </c>
    </row>
    <row r="115" spans="1:8" x14ac:dyDescent="0.35">
      <c r="A115">
        <v>3</v>
      </c>
      <c r="B115" t="s">
        <v>35</v>
      </c>
      <c r="C115">
        <v>30</v>
      </c>
      <c r="D115">
        <v>56.03</v>
      </c>
      <c r="E115">
        <v>2.4900000000000002</v>
      </c>
      <c r="F115" t="s">
        <v>40</v>
      </c>
    </row>
    <row r="116" spans="1:8" x14ac:dyDescent="0.35">
      <c r="A116">
        <v>4</v>
      </c>
      <c r="B116" t="s">
        <v>35</v>
      </c>
      <c r="C116">
        <v>40</v>
      </c>
      <c r="D116">
        <v>58.99</v>
      </c>
      <c r="F116" t="s">
        <v>40</v>
      </c>
      <c r="H116" t="s">
        <v>45</v>
      </c>
    </row>
    <row r="117" spans="1:8" x14ac:dyDescent="0.35">
      <c r="A117">
        <v>5</v>
      </c>
      <c r="B117" t="s">
        <v>35</v>
      </c>
      <c r="C117">
        <v>50</v>
      </c>
      <c r="D117">
        <v>65.790000000000006</v>
      </c>
      <c r="E117">
        <v>2.36</v>
      </c>
      <c r="F117" t="s">
        <v>40</v>
      </c>
    </row>
    <row r="118" spans="1:8" x14ac:dyDescent="0.35">
      <c r="A118">
        <v>6</v>
      </c>
      <c r="B118" t="s">
        <v>35</v>
      </c>
      <c r="C118">
        <v>60</v>
      </c>
      <c r="D118">
        <v>60.71</v>
      </c>
      <c r="E118">
        <v>1.95</v>
      </c>
      <c r="F118" t="s">
        <v>40</v>
      </c>
    </row>
    <row r="122" spans="1:8" x14ac:dyDescent="0.35">
      <c r="A122" t="s">
        <v>1</v>
      </c>
      <c r="B122" t="s">
        <v>3</v>
      </c>
      <c r="C122" t="s">
        <v>2</v>
      </c>
      <c r="D122" t="s">
        <v>0</v>
      </c>
      <c r="E122" t="s">
        <v>10</v>
      </c>
      <c r="F122" t="s">
        <v>36</v>
      </c>
    </row>
    <row r="123" spans="1:8" x14ac:dyDescent="0.35">
      <c r="A123">
        <v>1</v>
      </c>
      <c r="B123" t="s">
        <v>33</v>
      </c>
      <c r="C123">
        <v>10</v>
      </c>
      <c r="D123">
        <v>57.92</v>
      </c>
      <c r="F123" t="s">
        <v>40</v>
      </c>
    </row>
    <row r="124" spans="1:8" x14ac:dyDescent="0.35">
      <c r="A124">
        <v>2</v>
      </c>
      <c r="B124" t="s">
        <v>33</v>
      </c>
      <c r="C124">
        <v>20</v>
      </c>
      <c r="D124">
        <v>58.68</v>
      </c>
      <c r="E124">
        <v>0.72</v>
      </c>
      <c r="F124" t="s">
        <v>40</v>
      </c>
    </row>
    <row r="125" spans="1:8" x14ac:dyDescent="0.35">
      <c r="A125">
        <v>3</v>
      </c>
      <c r="B125" t="s">
        <v>33</v>
      </c>
      <c r="C125">
        <v>30</v>
      </c>
      <c r="D125">
        <v>58.07</v>
      </c>
      <c r="E125">
        <v>0.77</v>
      </c>
      <c r="F125" t="s">
        <v>40</v>
      </c>
    </row>
    <row r="126" spans="1:8" x14ac:dyDescent="0.35">
      <c r="A126">
        <v>4</v>
      </c>
      <c r="B126" t="s">
        <v>33</v>
      </c>
      <c r="C126">
        <v>40</v>
      </c>
      <c r="D126">
        <v>52.12</v>
      </c>
      <c r="E126">
        <v>0.77</v>
      </c>
      <c r="F126" t="s">
        <v>40</v>
      </c>
    </row>
    <row r="127" spans="1:8" x14ac:dyDescent="0.35">
      <c r="A127">
        <v>5</v>
      </c>
      <c r="B127" t="s">
        <v>33</v>
      </c>
      <c r="C127">
        <v>50</v>
      </c>
      <c r="D127">
        <v>58.96</v>
      </c>
      <c r="E127">
        <v>0.53</v>
      </c>
      <c r="F127" t="s">
        <v>40</v>
      </c>
    </row>
    <row r="128" spans="1:8" x14ac:dyDescent="0.35">
      <c r="A128">
        <v>6</v>
      </c>
      <c r="B128" t="s">
        <v>33</v>
      </c>
      <c r="C128">
        <v>60</v>
      </c>
      <c r="D128">
        <v>52.21</v>
      </c>
      <c r="E128">
        <v>0.54</v>
      </c>
      <c r="F128" t="s">
        <v>40</v>
      </c>
    </row>
  </sheetData>
  <mergeCells count="1">
    <mergeCell ref="A2:I2"/>
  </mergeCells>
  <phoneticPr fontId="2" type="noConversion"/>
  <pageMargins left="0.7" right="0.7" top="0.75" bottom="0.75" header="0.3" footer="0.3"/>
  <pageSetup orientation="portrait"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8872-B1BC-4013-930E-2AB230C07705}">
  <dimension ref="A2:Q48"/>
  <sheetViews>
    <sheetView zoomScale="90" zoomScaleNormal="90" workbookViewId="0">
      <selection activeCell="O85" sqref="O85"/>
    </sheetView>
  </sheetViews>
  <sheetFormatPr defaultRowHeight="14.5" x14ac:dyDescent="0.35"/>
  <cols>
    <col min="2" max="2" width="10" bestFit="1" customWidth="1"/>
    <col min="3" max="3" width="11.1796875" bestFit="1" customWidth="1"/>
    <col min="4" max="4" width="12" bestFit="1" customWidth="1"/>
    <col min="5" max="5" width="12.90625" bestFit="1" customWidth="1"/>
    <col min="8" max="8" width="9.6328125" bestFit="1" customWidth="1"/>
    <col min="9" max="9" width="11.6328125" bestFit="1" customWidth="1"/>
    <col min="10" max="10" width="10.453125" bestFit="1" customWidth="1"/>
    <col min="11" max="11" width="12.36328125" bestFit="1" customWidth="1"/>
    <col min="14" max="14" width="10" bestFit="1" customWidth="1"/>
    <col min="15" max="15" width="11.1796875" bestFit="1" customWidth="1"/>
    <col min="16" max="16" width="12" bestFit="1" customWidth="1"/>
    <col min="17" max="17" width="12.90625" bestFit="1" customWidth="1"/>
  </cols>
  <sheetData>
    <row r="2" spans="1:17" x14ac:dyDescent="0.35">
      <c r="A2" s="3" t="s">
        <v>24</v>
      </c>
      <c r="B2" s="3"/>
      <c r="C2" s="3"/>
      <c r="D2" s="3"/>
      <c r="E2" s="3"/>
      <c r="F2" s="3"/>
      <c r="G2" s="3"/>
      <c r="H2" s="3"/>
    </row>
    <row r="4" spans="1:17" x14ac:dyDescent="0.35">
      <c r="A4" t="s">
        <v>1</v>
      </c>
      <c r="B4" t="s">
        <v>3</v>
      </c>
      <c r="C4" t="s">
        <v>2</v>
      </c>
      <c r="D4" t="s">
        <v>0</v>
      </c>
      <c r="E4" t="s">
        <v>10</v>
      </c>
      <c r="G4" t="s">
        <v>1</v>
      </c>
      <c r="H4" t="s">
        <v>3</v>
      </c>
      <c r="I4" t="s">
        <v>2</v>
      </c>
      <c r="J4" t="s">
        <v>0</v>
      </c>
      <c r="K4" t="s">
        <v>10</v>
      </c>
      <c r="M4" t="s">
        <v>1</v>
      </c>
      <c r="N4" t="s">
        <v>3</v>
      </c>
      <c r="O4" t="s">
        <v>2</v>
      </c>
      <c r="P4" t="s">
        <v>0</v>
      </c>
      <c r="Q4" t="s">
        <v>10</v>
      </c>
    </row>
    <row r="5" spans="1:17" x14ac:dyDescent="0.35">
      <c r="A5">
        <v>1</v>
      </c>
      <c r="B5" t="s">
        <v>4</v>
      </c>
      <c r="C5">
        <v>50</v>
      </c>
      <c r="D5">
        <v>64.040000000000006</v>
      </c>
      <c r="E5">
        <v>5.7</v>
      </c>
      <c r="G5">
        <v>1</v>
      </c>
      <c r="H5" t="s">
        <v>4</v>
      </c>
      <c r="I5">
        <v>40</v>
      </c>
      <c r="J5">
        <v>63.45</v>
      </c>
      <c r="K5">
        <v>5.77</v>
      </c>
      <c r="M5">
        <v>1</v>
      </c>
      <c r="N5" t="s">
        <v>4</v>
      </c>
      <c r="O5">
        <v>30</v>
      </c>
      <c r="P5">
        <v>63.22</v>
      </c>
      <c r="Q5">
        <v>6.62</v>
      </c>
    </row>
    <row r="6" spans="1:17" x14ac:dyDescent="0.35">
      <c r="A6">
        <v>2</v>
      </c>
      <c r="B6" t="s">
        <v>4</v>
      </c>
      <c r="C6">
        <v>50</v>
      </c>
      <c r="D6">
        <v>64.239999999999995</v>
      </c>
      <c r="E6">
        <v>5.83</v>
      </c>
      <c r="G6">
        <v>2</v>
      </c>
      <c r="H6" t="s">
        <v>4</v>
      </c>
      <c r="I6">
        <v>40</v>
      </c>
      <c r="J6">
        <v>63.74</v>
      </c>
      <c r="K6">
        <v>5.97</v>
      </c>
      <c r="M6">
        <v>2</v>
      </c>
      <c r="N6" t="s">
        <v>4</v>
      </c>
      <c r="O6">
        <v>30</v>
      </c>
      <c r="P6">
        <v>63.03</v>
      </c>
      <c r="Q6">
        <v>6.4</v>
      </c>
    </row>
    <row r="7" spans="1:17" x14ac:dyDescent="0.35">
      <c r="A7">
        <v>3</v>
      </c>
      <c r="B7" t="s">
        <v>4</v>
      </c>
      <c r="C7">
        <v>50</v>
      </c>
      <c r="D7">
        <v>64.540000000000006</v>
      </c>
      <c r="E7">
        <v>5.67</v>
      </c>
      <c r="G7">
        <v>3</v>
      </c>
      <c r="H7" t="s">
        <v>4</v>
      </c>
      <c r="I7">
        <v>40</v>
      </c>
      <c r="M7">
        <v>3</v>
      </c>
      <c r="N7" t="s">
        <v>4</v>
      </c>
      <c r="O7">
        <v>30</v>
      </c>
    </row>
    <row r="8" spans="1:17" x14ac:dyDescent="0.35">
      <c r="A8">
        <v>4</v>
      </c>
      <c r="B8" t="s">
        <v>4</v>
      </c>
      <c r="C8">
        <v>50</v>
      </c>
      <c r="D8">
        <v>64.540000000000006</v>
      </c>
      <c r="E8">
        <v>5.53</v>
      </c>
      <c r="G8">
        <v>4</v>
      </c>
      <c r="H8" t="s">
        <v>4</v>
      </c>
      <c r="I8">
        <v>40</v>
      </c>
      <c r="M8">
        <v>4</v>
      </c>
      <c r="N8" t="s">
        <v>4</v>
      </c>
      <c r="O8">
        <v>30</v>
      </c>
    </row>
    <row r="9" spans="1:17" x14ac:dyDescent="0.35">
      <c r="A9">
        <v>5</v>
      </c>
      <c r="B9" t="s">
        <v>4</v>
      </c>
      <c r="C9">
        <v>50</v>
      </c>
      <c r="G9">
        <v>5</v>
      </c>
      <c r="H9" t="s">
        <v>4</v>
      </c>
      <c r="I9">
        <v>40</v>
      </c>
      <c r="M9">
        <v>5</v>
      </c>
      <c r="N9" t="s">
        <v>4</v>
      </c>
      <c r="O9">
        <v>30</v>
      </c>
    </row>
    <row r="10" spans="1:17" x14ac:dyDescent="0.35">
      <c r="D10">
        <f>AVERAGE(Table5714[Accuracy])</f>
        <v>64.34</v>
      </c>
      <c r="E10">
        <f>AVERAGE(E5:E9)</f>
        <v>5.682500000000001</v>
      </c>
      <c r="J10">
        <f>AVERAGE(Table57141617[Accuracy])</f>
        <v>63.594999999999999</v>
      </c>
      <c r="K10">
        <f>AVERAGE(K5:K9)</f>
        <v>5.8699999999999992</v>
      </c>
      <c r="P10">
        <f>AVERAGE(Table571416[Accuracy])</f>
        <v>63.125</v>
      </c>
      <c r="Q10">
        <f>AVERAGE(Q5:Q9)</f>
        <v>6.51</v>
      </c>
    </row>
    <row r="11" spans="1:17" x14ac:dyDescent="0.35">
      <c r="D11">
        <f>STDEV(Table5714[Accuracy])</f>
        <v>0.24494897427831935</v>
      </c>
      <c r="J11">
        <f>STDEV(Table57141617[Accuracy])</f>
        <v>0.20506096654409819</v>
      </c>
      <c r="P11">
        <f>STDEV(Table571416[Accuracy])</f>
        <v>0.13435028842544242</v>
      </c>
    </row>
    <row r="13" spans="1:17" x14ac:dyDescent="0.35">
      <c r="G13" t="s">
        <v>1</v>
      </c>
      <c r="H13" t="s">
        <v>3</v>
      </c>
      <c r="I13" t="s">
        <v>2</v>
      </c>
      <c r="J13" t="s">
        <v>0</v>
      </c>
      <c r="K13" t="s">
        <v>10</v>
      </c>
      <c r="M13" t="s">
        <v>1</v>
      </c>
      <c r="N13" t="s">
        <v>3</v>
      </c>
      <c r="O13" t="s">
        <v>2</v>
      </c>
      <c r="P13" t="s">
        <v>0</v>
      </c>
      <c r="Q13" t="s">
        <v>10</v>
      </c>
    </row>
    <row r="14" spans="1:17" x14ac:dyDescent="0.35">
      <c r="G14">
        <v>1</v>
      </c>
      <c r="H14" t="s">
        <v>4</v>
      </c>
      <c r="I14">
        <v>20</v>
      </c>
      <c r="J14">
        <v>63.44</v>
      </c>
      <c r="K14">
        <v>6.89</v>
      </c>
      <c r="M14">
        <v>1</v>
      </c>
      <c r="N14" t="s">
        <v>4</v>
      </c>
      <c r="O14">
        <v>10</v>
      </c>
      <c r="P14">
        <v>62.29</v>
      </c>
      <c r="Q14">
        <v>7.8</v>
      </c>
    </row>
    <row r="15" spans="1:17" x14ac:dyDescent="0.35">
      <c r="G15">
        <v>2</v>
      </c>
      <c r="H15" t="s">
        <v>4</v>
      </c>
      <c r="I15">
        <v>20</v>
      </c>
      <c r="J15">
        <v>63.43</v>
      </c>
      <c r="K15">
        <v>6.83</v>
      </c>
      <c r="M15">
        <v>2</v>
      </c>
      <c r="N15" t="s">
        <v>4</v>
      </c>
      <c r="O15">
        <v>10</v>
      </c>
      <c r="P15">
        <v>61.88</v>
      </c>
      <c r="Q15">
        <v>7.9</v>
      </c>
    </row>
    <row r="16" spans="1:17" x14ac:dyDescent="0.35">
      <c r="G16">
        <v>3</v>
      </c>
      <c r="H16" t="s">
        <v>4</v>
      </c>
      <c r="I16">
        <v>20</v>
      </c>
      <c r="M16">
        <v>3</v>
      </c>
      <c r="N16" t="s">
        <v>4</v>
      </c>
      <c r="O16">
        <v>10</v>
      </c>
    </row>
    <row r="17" spans="1:17" x14ac:dyDescent="0.35">
      <c r="G17">
        <v>4</v>
      </c>
      <c r="H17" t="s">
        <v>4</v>
      </c>
      <c r="I17">
        <v>20</v>
      </c>
      <c r="M17">
        <v>4</v>
      </c>
      <c r="N17" t="s">
        <v>4</v>
      </c>
      <c r="O17">
        <v>10</v>
      </c>
    </row>
    <row r="18" spans="1:17" x14ac:dyDescent="0.35">
      <c r="G18">
        <v>5</v>
      </c>
      <c r="H18" t="s">
        <v>4</v>
      </c>
      <c r="I18">
        <v>20</v>
      </c>
      <c r="M18">
        <v>5</v>
      </c>
      <c r="N18" t="s">
        <v>4</v>
      </c>
      <c r="O18">
        <v>10</v>
      </c>
    </row>
    <row r="19" spans="1:17" x14ac:dyDescent="0.35">
      <c r="J19">
        <f>AVERAGE(Table5714161718[Accuracy])</f>
        <v>63.435000000000002</v>
      </c>
      <c r="K19">
        <f>AVERAGE(K14:K18)</f>
        <v>6.8599999999999994</v>
      </c>
      <c r="P19">
        <f>AVERAGE(Table571415[Accuracy])</f>
        <v>62.085000000000001</v>
      </c>
      <c r="Q19">
        <f>AVERAGE(Q14:Q18)</f>
        <v>7.85</v>
      </c>
    </row>
    <row r="20" spans="1:17" x14ac:dyDescent="0.35">
      <c r="J20">
        <f>STDEV(Table5714161718[Accuracy])</f>
        <v>7.0710678118640685E-3</v>
      </c>
      <c r="P20">
        <f>STDEV(Table571415[Accuracy])</f>
        <v>0.28991378028648207</v>
      </c>
    </row>
    <row r="22" spans="1:17" x14ac:dyDescent="0.35">
      <c r="A22" t="s">
        <v>1</v>
      </c>
      <c r="B22" t="s">
        <v>3</v>
      </c>
      <c r="C22" t="s">
        <v>2</v>
      </c>
      <c r="D22" t="s">
        <v>0</v>
      </c>
      <c r="E22" t="s">
        <v>10</v>
      </c>
      <c r="G22" t="s">
        <v>1</v>
      </c>
      <c r="H22" t="s">
        <v>3</v>
      </c>
      <c r="I22" t="s">
        <v>2</v>
      </c>
      <c r="J22" t="s">
        <v>0</v>
      </c>
      <c r="K22" t="s">
        <v>10</v>
      </c>
    </row>
    <row r="23" spans="1:17" x14ac:dyDescent="0.35">
      <c r="A23">
        <v>1</v>
      </c>
      <c r="B23" t="s">
        <v>4</v>
      </c>
      <c r="C23">
        <v>70</v>
      </c>
      <c r="D23">
        <v>64.400000000000006</v>
      </c>
      <c r="E23">
        <v>5.18</v>
      </c>
      <c r="G23">
        <v>1</v>
      </c>
      <c r="H23" t="s">
        <v>4</v>
      </c>
      <c r="I23">
        <v>80</v>
      </c>
      <c r="J23">
        <v>64.569999999999993</v>
      </c>
      <c r="K23">
        <v>4.99</v>
      </c>
    </row>
    <row r="24" spans="1:17" x14ac:dyDescent="0.35">
      <c r="A24">
        <v>2</v>
      </c>
      <c r="B24" t="s">
        <v>4</v>
      </c>
      <c r="C24">
        <v>80</v>
      </c>
      <c r="G24">
        <v>2</v>
      </c>
      <c r="H24" t="s">
        <v>4</v>
      </c>
      <c r="I24">
        <v>80</v>
      </c>
    </row>
    <row r="25" spans="1:17" x14ac:dyDescent="0.35">
      <c r="A25">
        <v>3</v>
      </c>
      <c r="B25" t="s">
        <v>4</v>
      </c>
      <c r="C25">
        <v>80</v>
      </c>
      <c r="G25">
        <v>3</v>
      </c>
      <c r="H25" t="s">
        <v>4</v>
      </c>
      <c r="I25">
        <v>80</v>
      </c>
    </row>
    <row r="26" spans="1:17" x14ac:dyDescent="0.35">
      <c r="A26">
        <v>4</v>
      </c>
      <c r="B26" t="s">
        <v>4</v>
      </c>
      <c r="C26">
        <v>80</v>
      </c>
      <c r="G26">
        <v>4</v>
      </c>
      <c r="H26" t="s">
        <v>4</v>
      </c>
      <c r="I26">
        <v>80</v>
      </c>
    </row>
    <row r="27" spans="1:17" x14ac:dyDescent="0.35">
      <c r="A27">
        <v>5</v>
      </c>
      <c r="B27" t="s">
        <v>4</v>
      </c>
      <c r="C27">
        <v>80</v>
      </c>
      <c r="G27">
        <v>5</v>
      </c>
      <c r="H27" t="s">
        <v>4</v>
      </c>
      <c r="I27">
        <v>80</v>
      </c>
    </row>
    <row r="28" spans="1:17" x14ac:dyDescent="0.35">
      <c r="D28">
        <f>AVERAGE(Table57141617182122[Accuracy])</f>
        <v>64.400000000000006</v>
      </c>
      <c r="E28">
        <f>AVERAGE(E23:E27)</f>
        <v>5.18</v>
      </c>
      <c r="J28">
        <f>AVERAGE(Table571416171821[Accuracy])</f>
        <v>64.569999999999993</v>
      </c>
      <c r="K28">
        <f>AVERAGE(K23:K27)</f>
        <v>4.99</v>
      </c>
    </row>
    <row r="29" spans="1:17" x14ac:dyDescent="0.35">
      <c r="A29" s="3" t="s">
        <v>27</v>
      </c>
      <c r="B29" s="3"/>
      <c r="C29" s="3"/>
      <c r="D29" s="3"/>
      <c r="E29" s="3"/>
      <c r="F29" s="3"/>
      <c r="G29" s="3"/>
    </row>
    <row r="30" spans="1:17" x14ac:dyDescent="0.35">
      <c r="A30" s="3" t="s">
        <v>25</v>
      </c>
      <c r="B30" s="3"/>
      <c r="C30" s="3"/>
      <c r="D30" s="3"/>
      <c r="E30" s="3"/>
      <c r="F30" s="3"/>
      <c r="G30" s="3"/>
    </row>
    <row r="31" spans="1:17" x14ac:dyDescent="0.35">
      <c r="A31" s="1"/>
      <c r="B31" s="1"/>
      <c r="C31" s="1"/>
      <c r="D31" s="1"/>
      <c r="E31" s="1"/>
      <c r="F31" s="1"/>
      <c r="G31" s="1"/>
    </row>
    <row r="32" spans="1:17" x14ac:dyDescent="0.35">
      <c r="A32" t="s">
        <v>1</v>
      </c>
      <c r="B32" t="s">
        <v>3</v>
      </c>
      <c r="C32" t="s">
        <v>11</v>
      </c>
      <c r="D32" t="s">
        <v>0</v>
      </c>
      <c r="G32" t="s">
        <v>1</v>
      </c>
      <c r="H32" t="s">
        <v>3</v>
      </c>
      <c r="I32" t="s">
        <v>11</v>
      </c>
      <c r="J32" t="s">
        <v>0</v>
      </c>
    </row>
    <row r="33" spans="1:10" x14ac:dyDescent="0.35">
      <c r="A33">
        <v>1</v>
      </c>
      <c r="B33" t="s">
        <v>4</v>
      </c>
      <c r="C33" t="s">
        <v>26</v>
      </c>
      <c r="D33">
        <v>74.260000000000005</v>
      </c>
      <c r="G33">
        <v>1</v>
      </c>
      <c r="H33" t="s">
        <v>4</v>
      </c>
      <c r="I33" t="s">
        <v>28</v>
      </c>
      <c r="J33">
        <v>72.760000000000005</v>
      </c>
    </row>
    <row r="34" spans="1:10" x14ac:dyDescent="0.35">
      <c r="A34">
        <v>2</v>
      </c>
      <c r="B34" t="s">
        <v>4</v>
      </c>
      <c r="C34" t="s">
        <v>26</v>
      </c>
      <c r="D34">
        <v>74.760000000000005</v>
      </c>
      <c r="G34">
        <v>2</v>
      </c>
      <c r="H34" t="s">
        <v>4</v>
      </c>
      <c r="I34" t="s">
        <v>28</v>
      </c>
      <c r="J34">
        <v>72.55</v>
      </c>
    </row>
    <row r="35" spans="1:10" x14ac:dyDescent="0.35">
      <c r="D35">
        <f>AVERAGE(Table18[Accuracy])</f>
        <v>74.510000000000005</v>
      </c>
      <c r="J35">
        <f>AVERAGE(Table19[Accuracy])</f>
        <v>72.655000000000001</v>
      </c>
    </row>
    <row r="37" spans="1:10" x14ac:dyDescent="0.35">
      <c r="B37" s="4" t="s">
        <v>25</v>
      </c>
      <c r="C37" s="4"/>
      <c r="D37" s="4"/>
      <c r="E37" s="4"/>
      <c r="F37" s="4"/>
      <c r="G37" s="4"/>
      <c r="H37" s="4"/>
      <c r="I37" s="4"/>
    </row>
    <row r="41" spans="1:10" x14ac:dyDescent="0.35">
      <c r="A41" t="s">
        <v>1</v>
      </c>
      <c r="B41" t="s">
        <v>3</v>
      </c>
      <c r="C41" t="s">
        <v>2</v>
      </c>
      <c r="D41" t="s">
        <v>0</v>
      </c>
      <c r="E41" t="s">
        <v>10</v>
      </c>
    </row>
    <row r="42" spans="1:10" x14ac:dyDescent="0.35">
      <c r="A42">
        <v>1</v>
      </c>
      <c r="B42" t="s">
        <v>5</v>
      </c>
      <c r="C42">
        <v>60</v>
      </c>
    </row>
    <row r="43" spans="1:10" x14ac:dyDescent="0.35">
      <c r="A43">
        <v>2</v>
      </c>
      <c r="B43" t="s">
        <v>29</v>
      </c>
      <c r="C43">
        <v>60</v>
      </c>
    </row>
    <row r="44" spans="1:10" x14ac:dyDescent="0.35">
      <c r="A44">
        <v>3</v>
      </c>
      <c r="B44" t="s">
        <v>30</v>
      </c>
      <c r="C44">
        <v>60</v>
      </c>
    </row>
    <row r="45" spans="1:10" x14ac:dyDescent="0.35">
      <c r="A45">
        <v>4</v>
      </c>
      <c r="B45" t="s">
        <v>31</v>
      </c>
      <c r="C45">
        <v>60</v>
      </c>
    </row>
    <row r="46" spans="1:10" x14ac:dyDescent="0.35">
      <c r="A46">
        <v>5</v>
      </c>
      <c r="B46" t="s">
        <v>32</v>
      </c>
      <c r="C46">
        <v>60</v>
      </c>
    </row>
    <row r="47" spans="1:10" x14ac:dyDescent="0.35">
      <c r="D47" t="e">
        <f>AVERAGE(Table571413[Accuracy])</f>
        <v>#DIV/0!</v>
      </c>
      <c r="E47" t="e">
        <f>AVERAGE(E42:E46)</f>
        <v>#DIV/0!</v>
      </c>
    </row>
    <row r="48" spans="1:10" x14ac:dyDescent="0.35">
      <c r="D48" t="e">
        <f>STDEV(Table571413[Accuracy])</f>
        <v>#DIV/0!</v>
      </c>
    </row>
  </sheetData>
  <mergeCells count="4">
    <mergeCell ref="A2:H2"/>
    <mergeCell ref="B37:I37"/>
    <mergeCell ref="A30:G30"/>
    <mergeCell ref="A29:G29"/>
  </mergeCells>
  <phoneticPr fontId="2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09DE-EEC6-4D39-AB25-7B9C1C395A4D}">
  <dimension ref="A3:O11"/>
  <sheetViews>
    <sheetView topLeftCell="A7" workbookViewId="0">
      <selection activeCell="Q24" sqref="Q24"/>
    </sheetView>
  </sheetViews>
  <sheetFormatPr defaultRowHeight="14.5" x14ac:dyDescent="0.35"/>
  <cols>
    <col min="2" max="2" width="9.36328125" customWidth="1"/>
    <col min="3" max="3" width="10.54296875" customWidth="1"/>
    <col min="4" max="4" width="11" customWidth="1"/>
    <col min="5" max="5" width="11.6328125" customWidth="1"/>
    <col min="6" max="6" width="10.81640625" bestFit="1" customWidth="1"/>
    <col min="7" max="7" width="13.08984375" bestFit="1" customWidth="1"/>
    <col min="10" max="10" width="9.36328125" customWidth="1"/>
    <col min="11" max="11" width="10.54296875" customWidth="1"/>
    <col min="12" max="12" width="11" customWidth="1"/>
    <col min="13" max="13" width="11.6328125" customWidth="1"/>
    <col min="14" max="14" width="11" customWidth="1"/>
    <col min="15" max="15" width="13" bestFit="1" customWidth="1"/>
  </cols>
  <sheetData>
    <row r="3" spans="1:15" x14ac:dyDescent="0.35">
      <c r="A3" t="s">
        <v>1</v>
      </c>
      <c r="B3" t="s">
        <v>3</v>
      </c>
      <c r="C3" t="s">
        <v>2</v>
      </c>
      <c r="D3" t="s">
        <v>17</v>
      </c>
      <c r="E3" t="s">
        <v>21</v>
      </c>
      <c r="F3" t="s">
        <v>0</v>
      </c>
      <c r="G3" t="s">
        <v>13</v>
      </c>
      <c r="I3" t="s">
        <v>1</v>
      </c>
      <c r="J3" t="s">
        <v>3</v>
      </c>
      <c r="K3" t="s">
        <v>2</v>
      </c>
      <c r="L3" t="s">
        <v>17</v>
      </c>
      <c r="M3" t="s">
        <v>21</v>
      </c>
      <c r="N3" t="s">
        <v>0</v>
      </c>
      <c r="O3" t="s">
        <v>13</v>
      </c>
    </row>
    <row r="4" spans="1:15" x14ac:dyDescent="0.35">
      <c r="A4">
        <v>0</v>
      </c>
      <c r="B4" t="s">
        <v>4</v>
      </c>
      <c r="C4" t="s">
        <v>1</v>
      </c>
      <c r="D4" t="s">
        <v>19</v>
      </c>
      <c r="E4">
        <v>128</v>
      </c>
      <c r="F4">
        <v>82.53</v>
      </c>
      <c r="G4" t="s">
        <v>14</v>
      </c>
      <c r="I4">
        <v>0</v>
      </c>
      <c r="J4" t="s">
        <v>4</v>
      </c>
      <c r="K4" t="s">
        <v>1</v>
      </c>
      <c r="L4" t="s">
        <v>19</v>
      </c>
      <c r="M4">
        <v>128</v>
      </c>
      <c r="N4">
        <v>82.53</v>
      </c>
      <c r="O4" t="s">
        <v>14</v>
      </c>
    </row>
    <row r="5" spans="1:15" x14ac:dyDescent="0.35">
      <c r="A5">
        <v>1</v>
      </c>
      <c r="B5" t="s">
        <v>4</v>
      </c>
      <c r="C5">
        <v>10</v>
      </c>
      <c r="D5" t="s">
        <v>18</v>
      </c>
      <c r="E5">
        <v>512</v>
      </c>
      <c r="F5" t="s">
        <v>20</v>
      </c>
      <c r="I5">
        <v>1</v>
      </c>
      <c r="J5" t="s">
        <v>4</v>
      </c>
      <c r="K5">
        <v>10</v>
      </c>
      <c r="L5" t="s">
        <v>18</v>
      </c>
      <c r="M5">
        <v>128</v>
      </c>
      <c r="N5" t="s">
        <v>23</v>
      </c>
    </row>
    <row r="6" spans="1:15" x14ac:dyDescent="0.35">
      <c r="A6">
        <v>2</v>
      </c>
      <c r="B6" t="s">
        <v>4</v>
      </c>
      <c r="C6">
        <v>15</v>
      </c>
      <c r="D6" t="s">
        <v>18</v>
      </c>
      <c r="E6">
        <v>512</v>
      </c>
      <c r="F6">
        <v>78.87</v>
      </c>
      <c r="I6">
        <v>2</v>
      </c>
      <c r="J6" t="s">
        <v>4</v>
      </c>
      <c r="K6">
        <v>15</v>
      </c>
      <c r="L6" t="s">
        <v>18</v>
      </c>
      <c r="M6">
        <v>128</v>
      </c>
      <c r="N6">
        <v>82.26</v>
      </c>
    </row>
    <row r="7" spans="1:15" x14ac:dyDescent="0.35">
      <c r="A7">
        <v>3</v>
      </c>
      <c r="B7" t="s">
        <v>4</v>
      </c>
      <c r="C7">
        <v>20</v>
      </c>
      <c r="D7" t="s">
        <v>18</v>
      </c>
      <c r="E7">
        <v>512</v>
      </c>
      <c r="F7">
        <v>78.77</v>
      </c>
      <c r="I7">
        <v>3</v>
      </c>
      <c r="J7" t="s">
        <v>4</v>
      </c>
      <c r="K7">
        <v>20</v>
      </c>
      <c r="L7" t="s">
        <v>18</v>
      </c>
      <c r="M7">
        <v>128</v>
      </c>
      <c r="N7">
        <v>81.400000000000006</v>
      </c>
    </row>
    <row r="8" spans="1:15" x14ac:dyDescent="0.35">
      <c r="A8">
        <v>4</v>
      </c>
      <c r="B8" t="s">
        <v>4</v>
      </c>
      <c r="C8">
        <v>25</v>
      </c>
      <c r="D8" t="s">
        <v>18</v>
      </c>
      <c r="E8">
        <v>512</v>
      </c>
      <c r="I8">
        <v>4</v>
      </c>
      <c r="J8" t="s">
        <v>4</v>
      </c>
      <c r="K8">
        <v>25</v>
      </c>
      <c r="L8" t="s">
        <v>18</v>
      </c>
      <c r="M8">
        <v>128</v>
      </c>
      <c r="N8">
        <v>82.23</v>
      </c>
    </row>
    <row r="9" spans="1:15" x14ac:dyDescent="0.35">
      <c r="A9">
        <v>5</v>
      </c>
      <c r="B9" t="s">
        <v>4</v>
      </c>
      <c r="C9">
        <v>30</v>
      </c>
      <c r="D9" t="s">
        <v>18</v>
      </c>
      <c r="E9">
        <v>512</v>
      </c>
      <c r="I9">
        <v>5</v>
      </c>
      <c r="J9" t="s">
        <v>4</v>
      </c>
      <c r="K9">
        <v>30</v>
      </c>
      <c r="L9" t="s">
        <v>18</v>
      </c>
      <c r="M9">
        <v>128</v>
      </c>
      <c r="N9">
        <v>81.61</v>
      </c>
    </row>
    <row r="10" spans="1:15" x14ac:dyDescent="0.35">
      <c r="A10">
        <v>6</v>
      </c>
      <c r="B10" t="s">
        <v>4</v>
      </c>
      <c r="C10">
        <v>40</v>
      </c>
      <c r="D10" t="s">
        <v>18</v>
      </c>
      <c r="E10">
        <v>512</v>
      </c>
      <c r="I10">
        <v>6</v>
      </c>
      <c r="J10" t="s">
        <v>4</v>
      </c>
      <c r="K10">
        <v>40</v>
      </c>
      <c r="L10" t="s">
        <v>18</v>
      </c>
      <c r="M10">
        <v>128</v>
      </c>
      <c r="N10">
        <v>81.72</v>
      </c>
    </row>
    <row r="11" spans="1:15" x14ac:dyDescent="0.35">
      <c r="A11">
        <v>7</v>
      </c>
      <c r="B11" t="s">
        <v>4</v>
      </c>
      <c r="C11">
        <v>50</v>
      </c>
      <c r="D11" t="s">
        <v>18</v>
      </c>
      <c r="E11">
        <v>512</v>
      </c>
      <c r="I11">
        <v>7</v>
      </c>
      <c r="J11" t="s">
        <v>4</v>
      </c>
      <c r="K11">
        <v>50</v>
      </c>
      <c r="L11" t="s">
        <v>18</v>
      </c>
      <c r="M11">
        <v>128</v>
      </c>
      <c r="N11">
        <v>81.489999999999995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Imbalance_CL</vt:lpstr>
      <vt:lpstr>Balance_CL</vt:lpstr>
      <vt:lpstr>Imb_Ordinary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Tan Ha</dc:creator>
  <cp:lastModifiedBy>MAI Tan Ha</cp:lastModifiedBy>
  <dcterms:created xsi:type="dcterms:W3CDTF">2023-07-01T03:03:18Z</dcterms:created>
  <dcterms:modified xsi:type="dcterms:W3CDTF">2023-07-16T23:58:31Z</dcterms:modified>
</cp:coreProperties>
</file>