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tthausengelbrecht/Desktop/Studium/BBE/3. Semester/1632 Game Theory I: Strategic Behavior/Class 2/"/>
    </mc:Choice>
  </mc:AlternateContent>
  <xr:revisionPtr revIDLastSave="0" documentId="13_ncr:1_{89848E38-BB28-B046-9B61-7565F5091856}" xr6:coauthVersionLast="47" xr6:coauthVersionMax="47" xr10:uidLastSave="{00000000-0000-0000-0000-000000000000}"/>
  <bookViews>
    <workbookView xWindow="140" yWindow="1040" windowWidth="17780" windowHeight="21040" firstSheet="2" activeTab="3" xr2:uid="{57AB07C0-6AE3-BB4B-A6D9-AAF76ABA9FD3}"/>
  </bookViews>
  <sheets>
    <sheet name="data_market_description" sheetId="1" r:id="rId1"/>
    <sheet name="data_market" sheetId="2" r:id="rId2"/>
    <sheet name="data_trades_description" sheetId="3" r:id="rId3"/>
    <sheet name="data_trades" sheetId="4" r:id="rId4"/>
    <sheet name="Analysis" sheetId="6" r:id="rId5"/>
    <sheet name="a) Price-quantity table" sheetId="7" r:id="rId6"/>
    <sheet name="Number of Trades" sheetId="8" r:id="rId7"/>
  </sheets>
  <definedNames>
    <definedName name="_xlnm._FilterDatabase" localSheetId="3" hidden="1">data_trades!$A$1:$K$78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8" l="1"/>
  <c r="D10" i="8"/>
  <c r="D12" i="8" s="1"/>
  <c r="D11" i="8"/>
  <c r="D3" i="8"/>
  <c r="D4" i="8"/>
  <c r="D5" i="8"/>
  <c r="D6" i="8"/>
  <c r="D7" i="8"/>
  <c r="D8" i="8"/>
  <c r="D9" i="8"/>
  <c r="D2" i="8"/>
  <c r="R6" i="6" a="1"/>
  <c r="R6" i="6" s="1"/>
  <c r="X6" i="6" a="1"/>
  <c r="X6" i="6" s="1"/>
  <c r="Y16" i="6" a="1"/>
  <c r="Y16" i="6" s="1"/>
  <c r="Y17" i="6" a="1"/>
  <c r="Y17" i="6" s="1"/>
  <c r="Y18" i="6" a="1"/>
  <c r="Y18" i="6" s="1"/>
  <c r="Y19" i="6" a="1"/>
  <c r="Y19" i="6" s="1"/>
  <c r="Y11" i="6" a="1"/>
  <c r="Y11" i="6" s="1"/>
  <c r="Y12" i="6" a="1"/>
  <c r="Y12" i="6" s="1"/>
  <c r="Y13" i="6" a="1"/>
  <c r="Y13" i="6" s="1"/>
  <c r="Y14" i="6" a="1"/>
  <c r="Y14" i="6" s="1"/>
  <c r="Z14" i="6" s="1"/>
  <c r="Y6" i="6" a="1"/>
  <c r="Y6" i="6" s="1"/>
  <c r="Y7" i="6" a="1"/>
  <c r="Y7" i="6" s="1"/>
  <c r="Y8" i="6" a="1"/>
  <c r="Y8" i="6" s="1"/>
  <c r="Y9" i="6" a="1"/>
  <c r="Y9" i="6" s="1"/>
  <c r="X19" i="6" a="1"/>
  <c r="X19" i="6" s="1"/>
  <c r="X18" i="6" a="1"/>
  <c r="X18" i="6" s="1"/>
  <c r="X17" i="6" a="1"/>
  <c r="X17" i="6" s="1"/>
  <c r="X16" i="6" a="1"/>
  <c r="X16" i="6" s="1"/>
  <c r="X14" i="6" a="1"/>
  <c r="X14" i="6" s="1"/>
  <c r="X13" i="6" a="1"/>
  <c r="X13" i="6" s="1"/>
  <c r="X12" i="6" a="1"/>
  <c r="X12" i="6" s="1"/>
  <c r="X11" i="6" a="1"/>
  <c r="X11" i="6" s="1"/>
  <c r="X9" i="6" a="1"/>
  <c r="X9" i="6" s="1"/>
  <c r="X8" i="6" a="1"/>
  <c r="X8" i="6" s="1"/>
  <c r="X7" i="6" a="1"/>
  <c r="X7" i="6" s="1"/>
  <c r="U19" i="6" a="1"/>
  <c r="U19" i="6" s="1"/>
  <c r="W19" i="6" s="1"/>
  <c r="U18" i="6" a="1"/>
  <c r="U18" i="6" s="1"/>
  <c r="W18" i="6" s="1"/>
  <c r="U17" i="6" a="1"/>
  <c r="U17" i="6" s="1"/>
  <c r="W17" i="6" s="1"/>
  <c r="U16" i="6" a="1"/>
  <c r="U16" i="6" s="1"/>
  <c r="W16" i="6" s="1"/>
  <c r="V14" i="6" a="1"/>
  <c r="V14" i="6" s="1"/>
  <c r="W14" i="6" s="1"/>
  <c r="U14" i="6" a="1"/>
  <c r="U14" i="6" s="1"/>
  <c r="V13" i="6" a="1"/>
  <c r="V13" i="6" s="1"/>
  <c r="W13" i="6" s="1"/>
  <c r="U13" i="6" a="1"/>
  <c r="U13" i="6" s="1"/>
  <c r="V12" i="6" a="1"/>
  <c r="V12" i="6" s="1"/>
  <c r="U12" i="6" a="1"/>
  <c r="U12" i="6" s="1"/>
  <c r="V11" i="6" a="1"/>
  <c r="V11" i="6" s="1"/>
  <c r="U11" i="6" a="1"/>
  <c r="U11" i="6" s="1"/>
  <c r="V9" i="6" a="1"/>
  <c r="V9" i="6" s="1"/>
  <c r="W9" i="6" s="1"/>
  <c r="U9" i="6" a="1"/>
  <c r="U9" i="6" s="1"/>
  <c r="V8" i="6" a="1"/>
  <c r="V8" i="6" s="1"/>
  <c r="W8" i="6" s="1"/>
  <c r="U8" i="6" a="1"/>
  <c r="U8" i="6" s="1"/>
  <c r="V7" i="6" a="1"/>
  <c r="V7" i="6" s="1"/>
  <c r="W7" i="6" s="1"/>
  <c r="U7" i="6" a="1"/>
  <c r="U7" i="6" s="1"/>
  <c r="V6" i="6" a="1"/>
  <c r="V6" i="6" s="1"/>
  <c r="W6" i="6" s="1"/>
  <c r="U6" i="6" a="1"/>
  <c r="U6" i="6" s="1"/>
  <c r="S11" i="6" a="1"/>
  <c r="S11" i="6" s="1"/>
  <c r="S12" i="6" a="1"/>
  <c r="S12" i="6" s="1"/>
  <c r="S13" i="6" a="1"/>
  <c r="S13" i="6" s="1"/>
  <c r="T13" i="6" s="1"/>
  <c r="S14" i="6" a="1"/>
  <c r="S14" i="6" s="1"/>
  <c r="T14" i="6" s="1"/>
  <c r="S6" i="6" a="1"/>
  <c r="S6" i="6" s="1"/>
  <c r="S7" i="6" a="1"/>
  <c r="S7" i="6" s="1"/>
  <c r="S8" i="6" a="1"/>
  <c r="S8" i="6" s="1"/>
  <c r="S9" i="6" a="1"/>
  <c r="S9" i="6" s="1"/>
  <c r="R14" i="6" a="1"/>
  <c r="R14" i="6" s="1"/>
  <c r="R13" i="6" a="1"/>
  <c r="R13" i="6" s="1"/>
  <c r="R12" i="6" a="1"/>
  <c r="R12" i="6" s="1"/>
  <c r="R11" i="6" a="1"/>
  <c r="R11" i="6" s="1"/>
  <c r="R19" i="6" a="1"/>
  <c r="R19" i="6" s="1"/>
  <c r="T19" i="6" s="1"/>
  <c r="R18" i="6" a="1"/>
  <c r="R18" i="6" s="1"/>
  <c r="T18" i="6" s="1"/>
  <c r="R17" i="6" a="1"/>
  <c r="R17" i="6" s="1"/>
  <c r="T17" i="6" s="1"/>
  <c r="R16" i="6" a="1"/>
  <c r="R16" i="6" s="1"/>
  <c r="T16" i="6" s="1"/>
  <c r="N16" i="6" a="1"/>
  <c r="N16" i="6" s="1"/>
  <c r="O16" i="6" a="1"/>
  <c r="O16" i="6" s="1"/>
  <c r="P16" i="6" a="1"/>
  <c r="P16" i="6" s="1"/>
  <c r="Q16" i="6" s="1"/>
  <c r="N17" i="6" a="1"/>
  <c r="N17" i="6" s="1"/>
  <c r="O17" i="6" a="1"/>
  <c r="O17" i="6" s="1"/>
  <c r="P17" i="6" a="1"/>
  <c r="P17" i="6" s="1"/>
  <c r="N18" i="6" a="1"/>
  <c r="N18" i="6" s="1"/>
  <c r="O18" i="6" a="1"/>
  <c r="O18" i="6" s="1"/>
  <c r="P18" i="6" a="1"/>
  <c r="P18" i="6" s="1"/>
  <c r="Q18" i="6" s="1"/>
  <c r="N19" i="6" a="1"/>
  <c r="N19" i="6" s="1"/>
  <c r="O19" i="6" a="1"/>
  <c r="O19" i="6" s="1"/>
  <c r="P19" i="6" a="1"/>
  <c r="P19" i="6" s="1"/>
  <c r="Q19" i="6" s="1"/>
  <c r="N11" i="6" a="1"/>
  <c r="N11" i="6" s="1"/>
  <c r="O11" i="6" a="1"/>
  <c r="O11" i="6" s="1"/>
  <c r="P11" i="6" a="1"/>
  <c r="P11" i="6" s="1"/>
  <c r="N12" i="6" a="1"/>
  <c r="N12" i="6" s="1"/>
  <c r="O12" i="6" a="1"/>
  <c r="O12" i="6" s="1"/>
  <c r="P12" i="6" a="1"/>
  <c r="P12" i="6" s="1"/>
  <c r="N13" i="6" a="1"/>
  <c r="N13" i="6" s="1"/>
  <c r="O13" i="6" a="1"/>
  <c r="O13" i="6" s="1"/>
  <c r="P13" i="6" a="1"/>
  <c r="P13" i="6" s="1"/>
  <c r="N14" i="6" a="1"/>
  <c r="N14" i="6" s="1"/>
  <c r="O14" i="6" a="1"/>
  <c r="O14" i="6" s="1"/>
  <c r="P14" i="6" a="1"/>
  <c r="P14" i="6" s="1"/>
  <c r="M19" i="6" a="1"/>
  <c r="M19" i="6" s="1"/>
  <c r="M18" i="6" a="1"/>
  <c r="M18" i="6" s="1"/>
  <c r="M17" i="6" a="1"/>
  <c r="M17" i="6" s="1"/>
  <c r="M16" i="6" a="1"/>
  <c r="M16" i="6" s="1"/>
  <c r="I16" i="6" a="1"/>
  <c r="I16" i="6" s="1"/>
  <c r="J16" i="6" a="1"/>
  <c r="J16" i="6" s="1"/>
  <c r="K16" i="6" a="1"/>
  <c r="K16" i="6" s="1"/>
  <c r="I17" i="6" a="1"/>
  <c r="I17" i="6" s="1"/>
  <c r="J17" i="6" a="1"/>
  <c r="J17" i="6" s="1"/>
  <c r="K17" i="6" a="1"/>
  <c r="K17" i="6" s="1"/>
  <c r="I18" i="6" a="1"/>
  <c r="I18" i="6" s="1"/>
  <c r="J18" i="6" a="1"/>
  <c r="J18" i="6" s="1"/>
  <c r="K18" i="6" a="1"/>
  <c r="K18" i="6" s="1"/>
  <c r="I19" i="6" a="1"/>
  <c r="I19" i="6" s="1"/>
  <c r="J19" i="6" a="1"/>
  <c r="J19" i="6" s="1"/>
  <c r="K19" i="6" a="1"/>
  <c r="K19" i="6" s="1"/>
  <c r="H16" i="6" a="1"/>
  <c r="H16" i="6" s="1"/>
  <c r="H19" i="6" a="1"/>
  <c r="H19" i="6" s="1"/>
  <c r="H18" i="6" a="1"/>
  <c r="H18" i="6" s="1"/>
  <c r="H17" i="6" a="1"/>
  <c r="H17" i="6" s="1"/>
  <c r="M14" i="6" a="1"/>
  <c r="M14" i="6" s="1"/>
  <c r="M13" i="6" a="1"/>
  <c r="M13" i="6" s="1"/>
  <c r="M12" i="6" a="1"/>
  <c r="M12" i="6" s="1"/>
  <c r="M11" i="6" a="1"/>
  <c r="M11" i="6" s="1"/>
  <c r="R9" i="6" a="1"/>
  <c r="R9" i="6" s="1"/>
  <c r="R8" i="6" a="1"/>
  <c r="R8" i="6" s="1"/>
  <c r="R7" i="6" a="1"/>
  <c r="R7" i="6" s="1"/>
  <c r="H12" i="6" a="1"/>
  <c r="H12" i="6" s="1"/>
  <c r="K14" i="6" a="1"/>
  <c r="K14" i="6" s="1"/>
  <c r="J14" i="6" a="1"/>
  <c r="J14" i="6" s="1"/>
  <c r="I14" i="6" a="1"/>
  <c r="I14" i="6" s="1"/>
  <c r="H14" i="6" a="1"/>
  <c r="H14" i="6" s="1"/>
  <c r="K13" i="6" a="1"/>
  <c r="K13" i="6" s="1"/>
  <c r="J13" i="6" a="1"/>
  <c r="J13" i="6" s="1"/>
  <c r="I13" i="6"/>
  <c r="I13" i="6" a="1"/>
  <c r="H13" i="6" a="1"/>
  <c r="H13" i="6" s="1"/>
  <c r="K12" i="6"/>
  <c r="K12" i="6" a="1"/>
  <c r="J12" i="6" a="1"/>
  <c r="J12" i="6" s="1"/>
  <c r="I12" i="6" a="1"/>
  <c r="I12" i="6" s="1"/>
  <c r="K11" i="6" a="1"/>
  <c r="K11" i="6" s="1"/>
  <c r="J11" i="6" a="1"/>
  <c r="J11" i="6" s="1"/>
  <c r="I11" i="6" a="1"/>
  <c r="I11" i="6" s="1"/>
  <c r="H11" i="6" a="1"/>
  <c r="H11" i="6" s="1"/>
  <c r="D11" i="6" a="1"/>
  <c r="D11" i="6" s="1"/>
  <c r="E11" i="6" a="1"/>
  <c r="E11" i="6" s="1"/>
  <c r="F11" i="6" a="1"/>
  <c r="F11" i="6" s="1"/>
  <c r="G11" i="6" s="1"/>
  <c r="D12" i="6" a="1"/>
  <c r="D12" i="6" s="1"/>
  <c r="E12" i="6" a="1"/>
  <c r="E12" i="6" s="1"/>
  <c r="F12" i="6" a="1"/>
  <c r="F12" i="6" s="1"/>
  <c r="D13" i="6" a="1"/>
  <c r="D13" i="6" s="1"/>
  <c r="E13" i="6" a="1"/>
  <c r="E13" i="6" s="1"/>
  <c r="F13" i="6" a="1"/>
  <c r="F13" i="6" s="1"/>
  <c r="D14" i="6" a="1"/>
  <c r="D14" i="6" s="1"/>
  <c r="E14" i="6" a="1"/>
  <c r="E14" i="6" s="1"/>
  <c r="F14" i="6" a="1"/>
  <c r="F14" i="6" s="1"/>
  <c r="G14" i="6" s="1"/>
  <c r="D16" i="6" a="1"/>
  <c r="D16" i="6" s="1"/>
  <c r="E16" i="6" a="1"/>
  <c r="E16" i="6" s="1"/>
  <c r="F16" i="6" a="1"/>
  <c r="F16" i="6" s="1"/>
  <c r="D17" i="6" a="1"/>
  <c r="D17" i="6" s="1"/>
  <c r="E17" i="6" a="1"/>
  <c r="E17" i="6" s="1"/>
  <c r="F17" i="6" a="1"/>
  <c r="F17" i="6" s="1"/>
  <c r="D18" i="6" a="1"/>
  <c r="D18" i="6" s="1"/>
  <c r="E18" i="6" a="1"/>
  <c r="E18" i="6" s="1"/>
  <c r="F18" i="6" a="1"/>
  <c r="F18" i="6" s="1"/>
  <c r="G18" i="6" s="1"/>
  <c r="D19" i="6" a="1"/>
  <c r="D19" i="6" s="1"/>
  <c r="E19" i="6" a="1"/>
  <c r="E19" i="6" s="1"/>
  <c r="F19" i="6" a="1"/>
  <c r="F19" i="6" s="1"/>
  <c r="G19" i="6" s="1"/>
  <c r="C19" i="6" a="1"/>
  <c r="C19" i="6" s="1"/>
  <c r="C18" i="6" a="1"/>
  <c r="C18" i="6" s="1"/>
  <c r="C17" i="6" a="1"/>
  <c r="C17" i="6" s="1"/>
  <c r="C16" i="6" a="1"/>
  <c r="C16" i="6" s="1"/>
  <c r="C14" i="6" a="1"/>
  <c r="C14" i="6" s="1"/>
  <c r="C13" i="6" a="1"/>
  <c r="C13" i="6" s="1"/>
  <c r="C12" i="6" a="1"/>
  <c r="C12" i="6" s="1"/>
  <c r="C11" i="6" a="1"/>
  <c r="C11" i="6" s="1"/>
  <c r="N6" i="6" a="1"/>
  <c r="N6" i="6" s="1"/>
  <c r="O6" i="6" a="1"/>
  <c r="O6" i="6" s="1"/>
  <c r="P6" i="6" a="1"/>
  <c r="P6" i="6" s="1"/>
  <c r="N7" i="6" a="1"/>
  <c r="N7" i="6" s="1"/>
  <c r="O7" i="6" a="1"/>
  <c r="O7" i="6" s="1"/>
  <c r="P7" i="6" a="1"/>
  <c r="P7" i="6" s="1"/>
  <c r="N8" i="6" a="1"/>
  <c r="N8" i="6" s="1"/>
  <c r="O8" i="6" a="1"/>
  <c r="O8" i="6" s="1"/>
  <c r="P8" i="6" a="1"/>
  <c r="P8" i="6" s="1"/>
  <c r="N9" i="6" a="1"/>
  <c r="N9" i="6" s="1"/>
  <c r="O9" i="6" a="1"/>
  <c r="O9" i="6" s="1"/>
  <c r="P9" i="6" a="1"/>
  <c r="P9" i="6" s="1"/>
  <c r="M9" i="6" a="1"/>
  <c r="M9" i="6" s="1"/>
  <c r="M8" i="6" a="1"/>
  <c r="M8" i="6" s="1"/>
  <c r="M7" i="6" a="1"/>
  <c r="M7" i="6" s="1"/>
  <c r="M6" i="6" a="1"/>
  <c r="M6" i="6" s="1"/>
  <c r="D6" i="6" a="1"/>
  <c r="D6" i="6" s="1"/>
  <c r="E6" i="6" a="1"/>
  <c r="E6" i="6" s="1"/>
  <c r="F6" i="6" a="1"/>
  <c r="F6" i="6" s="1"/>
  <c r="H6" i="6" a="1"/>
  <c r="H6" i="6" s="1"/>
  <c r="I6" i="6" a="1"/>
  <c r="I6" i="6" s="1"/>
  <c r="J6" i="6" a="1"/>
  <c r="J6" i="6" s="1"/>
  <c r="K6" i="6" a="1"/>
  <c r="K6" i="6" s="1"/>
  <c r="L6" i="6" s="1"/>
  <c r="C6" i="6" a="1"/>
  <c r="C6" i="6" s="1"/>
  <c r="D7" i="6" a="1"/>
  <c r="D7" i="6" s="1"/>
  <c r="E7" i="6" a="1"/>
  <c r="E7" i="6" s="1"/>
  <c r="F7" i="6" a="1"/>
  <c r="F7" i="6" s="1"/>
  <c r="H7" i="6" a="1"/>
  <c r="H7" i="6" s="1"/>
  <c r="I7" i="6" a="1"/>
  <c r="I7" i="6" s="1"/>
  <c r="J7" i="6" a="1"/>
  <c r="J7" i="6" s="1"/>
  <c r="K7" i="6" a="1"/>
  <c r="K7" i="6" s="1"/>
  <c r="D8" i="6" a="1"/>
  <c r="D8" i="6" s="1"/>
  <c r="E8" i="6" a="1"/>
  <c r="E8" i="6" s="1"/>
  <c r="F8" i="6" a="1"/>
  <c r="F8" i="6" s="1"/>
  <c r="H8" i="6" a="1"/>
  <c r="H8" i="6" s="1"/>
  <c r="I8" i="6" a="1"/>
  <c r="I8" i="6" s="1"/>
  <c r="J8" i="6" a="1"/>
  <c r="J8" i="6" s="1"/>
  <c r="K8" i="6" a="1"/>
  <c r="K8" i="6" s="1"/>
  <c r="D9" i="6" a="1"/>
  <c r="D9" i="6" s="1"/>
  <c r="E9" i="6" a="1"/>
  <c r="E9" i="6" s="1"/>
  <c r="F9" i="6" a="1"/>
  <c r="F9" i="6" s="1"/>
  <c r="H9" i="6" a="1"/>
  <c r="H9" i="6" s="1"/>
  <c r="I9" i="6" a="1"/>
  <c r="I9" i="6" s="1"/>
  <c r="J9" i="6" a="1"/>
  <c r="J9" i="6" s="1"/>
  <c r="K9" i="6" a="1"/>
  <c r="K9" i="6" s="1"/>
  <c r="C9" i="6" a="1"/>
  <c r="C9" i="6" s="1"/>
  <c r="C8" i="6" a="1"/>
  <c r="C8" i="6" s="1"/>
  <c r="C7" i="6" a="1"/>
  <c r="C7" i="6" s="1"/>
  <c r="G9" i="6" l="1"/>
  <c r="G7" i="6"/>
  <c r="L8" i="6"/>
  <c r="G16" i="6"/>
  <c r="Q7" i="6"/>
  <c r="Q14" i="6"/>
  <c r="Z8" i="6"/>
  <c r="W11" i="6"/>
  <c r="Z7" i="6"/>
  <c r="T12" i="6"/>
  <c r="Q6" i="6"/>
  <c r="Q13" i="6"/>
  <c r="T11" i="6"/>
  <c r="W12" i="6"/>
  <c r="Z13" i="6"/>
  <c r="Z12" i="6"/>
  <c r="G6" i="6"/>
  <c r="Q9" i="6"/>
  <c r="Q12" i="6"/>
  <c r="Q17" i="6"/>
  <c r="Z11" i="6"/>
  <c r="Z19" i="6"/>
  <c r="G8" i="6"/>
  <c r="G13" i="6"/>
  <c r="G17" i="6"/>
  <c r="G12" i="6"/>
  <c r="T9" i="6"/>
  <c r="Z18" i="6"/>
  <c r="Q8" i="6"/>
  <c r="Q11" i="6"/>
  <c r="T8" i="6"/>
  <c r="Z17" i="6"/>
  <c r="T7" i="6"/>
  <c r="Z16" i="6"/>
  <c r="T6" i="6"/>
  <c r="Z9" i="6"/>
  <c r="Z6" i="6"/>
  <c r="L13" i="6"/>
  <c r="L9" i="6"/>
  <c r="L7" i="6"/>
  <c r="L11" i="6"/>
  <c r="L14" i="6"/>
  <c r="L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<sst xmlns="http://schemas.openxmlformats.org/spreadsheetml/2006/main" count="140" uniqueCount="70">
  <si>
    <t>Column</t>
  </si>
  <si>
    <t>Explanation</t>
  </si>
  <si>
    <t>cohort</t>
  </si>
  <si>
    <t>Class cohort</t>
  </si>
  <si>
    <t>session</t>
  </si>
  <si>
    <t>Session 1 or 2</t>
  </si>
  <si>
    <t>num_buyers20</t>
  </si>
  <si>
    <t>Number of buyers with value 20</t>
  </si>
  <si>
    <t>num_buyers40</t>
  </si>
  <si>
    <t>Number of buyers with value 40</t>
  </si>
  <si>
    <t>num_sellers10</t>
  </si>
  <si>
    <t>Number of sellers with cost 10</t>
  </si>
  <si>
    <t>num_sellers30</t>
  </si>
  <si>
    <t>Number of sellers with cost 30</t>
  </si>
  <si>
    <t/>
  </si>
  <si>
    <t>Data is sorted by session</t>
  </si>
  <si>
    <t>round</t>
  </si>
  <si>
    <t>Round 1 or 2</t>
  </si>
  <si>
    <t>trade_nr</t>
  </si>
  <si>
    <t>ID of trade</t>
  </si>
  <si>
    <t>seller_id</t>
  </si>
  <si>
    <t>Random seller ID (anonymized, not your experiment ID)</t>
  </si>
  <si>
    <t>seller_costs</t>
  </si>
  <si>
    <t>Seller's cost of production</t>
  </si>
  <si>
    <t>buyer_id</t>
  </si>
  <si>
    <t>Random buyer ID (anonymized, not your experiment ID)</t>
  </si>
  <si>
    <t>buyer_value</t>
  </si>
  <si>
    <t>Buyer's value of the product</t>
  </si>
  <si>
    <t>price</t>
  </si>
  <si>
    <t>Price on which they agreed on</t>
  </si>
  <si>
    <t>seller_profit</t>
  </si>
  <si>
    <t>Seller's profit from trade</t>
  </si>
  <si>
    <t>buyer_profit</t>
  </si>
  <si>
    <t>Buyer's profit from trade</t>
  </si>
  <si>
    <t>Data is sorted by session, round, trade_nr</t>
  </si>
  <si>
    <t>Buyer Profit</t>
  </si>
  <si>
    <t>Lower</t>
  </si>
  <si>
    <t>Avg</t>
  </si>
  <si>
    <t>Upper</t>
  </si>
  <si>
    <t>Price</t>
  </si>
  <si>
    <t>Median</t>
  </si>
  <si>
    <t>x</t>
  </si>
  <si>
    <t>Change</t>
  </si>
  <si>
    <t>Seller Profit</t>
  </si>
  <si>
    <t>Cohort 1</t>
  </si>
  <si>
    <t>Cohort 2</t>
  </si>
  <si>
    <t>Mixed</t>
  </si>
  <si>
    <t>Difference Session 1&amp;2 Round 1</t>
  </si>
  <si>
    <t>Difference Session 1&amp;2 Round 2</t>
  </si>
  <si>
    <t xml:space="preserve">Price </t>
  </si>
  <si>
    <t>C1S1</t>
  </si>
  <si>
    <t>C1S2</t>
  </si>
  <si>
    <t>C2S2</t>
  </si>
  <si>
    <t>C2S1</t>
  </si>
  <si>
    <t>Qs1.1</t>
  </si>
  <si>
    <t>Qd1.1</t>
  </si>
  <si>
    <t>Qs1.2</t>
  </si>
  <si>
    <t>Qd1.2</t>
  </si>
  <si>
    <t>Qs2.2</t>
  </si>
  <si>
    <t>Qd2.2</t>
  </si>
  <si>
    <t>Eq Q</t>
  </si>
  <si>
    <t>EqP</t>
  </si>
  <si>
    <t>Qs2.1</t>
  </si>
  <si>
    <t>Qd2.1</t>
  </si>
  <si>
    <t>Changes from Round 1 to 2</t>
  </si>
  <si>
    <t>Cohort</t>
  </si>
  <si>
    <t>Session</t>
  </si>
  <si>
    <t>Round</t>
  </si>
  <si>
    <t>Number of Trades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</si>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</sst>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164" fontId="0" fillId="7" borderId="0" xfId="0" applyNumberFormat="1" applyFill="1"/>
    <xf numFmtId="44" fontId="0" fillId="0" borderId="0" xfId="1" applyFont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'a) Price-quantity table'!$B$2</c:f>
              <c:strCache>
                <c:ptCount val="1"/>
                <c:pt idx="0">
                  <c:v>Qs1.1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table'!$B$3:$B$53</c:f>
              <c:numCache>
                <c:formatCode>General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9-E947-B394-A8B4E7D09A95}"/>
            </c:ext>
          </c:extLst>
        </c:ser>
        <c:ser>
          <c:idx val="1"/>
          <c:order val="1"/>
          <c:tx>
            <c:strRef>
              <c:f>'a) Price-quantity table'!$C$2</c:f>
              <c:strCache>
                <c:ptCount val="1"/>
                <c:pt idx="0">
                  <c:v>Qd1.1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table'!$C$3:$C$53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69-E947-B394-A8B4E7D0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9775"/>
        <c:axId val="1198988511"/>
      </c:scatterChart>
      <c:valAx>
        <c:axId val="1547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988511"/>
        <c:crosses val="autoZero"/>
        <c:crossBetween val="midCat"/>
      </c:valAx>
      <c:valAx>
        <c:axId val="119898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74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'a) Price-quantity table'!$D$2</c:f>
              <c:strCache>
                <c:ptCount val="1"/>
                <c:pt idx="0">
                  <c:v>Qs1.2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table'!$D$3:$D$53</c:f>
              <c:numCache>
                <c:formatCode>General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30-7C41-8B7F-771B631BC5D0}"/>
            </c:ext>
          </c:extLst>
        </c:ser>
        <c:ser>
          <c:idx val="3"/>
          <c:order val="1"/>
          <c:tx>
            <c:strRef>
              <c:f>'a) Price-quantity table'!$E$2</c:f>
              <c:strCache>
                <c:ptCount val="1"/>
                <c:pt idx="0">
                  <c:v>Qd1.2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30-7C41-8B7F-771B631BC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9775"/>
        <c:axId val="1198988511"/>
      </c:scatterChart>
      <c:valAx>
        <c:axId val="1547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988511"/>
        <c:crosses val="autoZero"/>
        <c:crossBetween val="midCat"/>
      </c:valAx>
      <c:valAx>
        <c:axId val="119898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74977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'a) Price-quantity table'!$C$2</c:f>
              <c:strCache>
                <c:ptCount val="1"/>
                <c:pt idx="0">
                  <c:v>Qd1.1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table'!$C$3:$C$53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4A-FC4F-BFD8-69D7061751AE}"/>
            </c:ext>
          </c:extLst>
        </c:ser>
        <c:ser>
          <c:idx val="4"/>
          <c:order val="1"/>
          <c:tx>
            <c:strRef>
              <c:f>'a) Price-quantity table'!$F$2</c:f>
              <c:strCache>
                <c:ptCount val="1"/>
                <c:pt idx="0">
                  <c:v>Qs2.1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table'!$F$3:$F$53</c:f>
              <c:numCache>
                <c:formatCode>General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4A-FC4F-BFD8-69D7061751AE}"/>
            </c:ext>
          </c:extLst>
        </c:ser>
        <c:ser>
          <c:idx val="5"/>
          <c:order val="2"/>
          <c:tx>
            <c:strRef>
              <c:f>'a) Price-quantity table'!$G$2</c:f>
              <c:strCache>
                <c:ptCount val="1"/>
                <c:pt idx="0">
                  <c:v>Qd2.1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4A-FC4F-BFD8-69D70617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9775"/>
        <c:axId val="1198988511"/>
      </c:scatterChart>
      <c:valAx>
        <c:axId val="1547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988511"/>
        <c:crosses val="autoZero"/>
        <c:crossBetween val="midCat"/>
      </c:valAx>
      <c:valAx>
        <c:axId val="119898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749775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'a) Price-quantity table'!$D$2</c:f>
              <c:strCache>
                <c:ptCount val="1"/>
                <c:pt idx="0">
                  <c:v>Qs1.2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table'!$D$3:$D$53</c:f>
              <c:numCache>
                <c:formatCode>General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EA-4D47-8386-5D508097EDCB}"/>
            </c:ext>
          </c:extLst>
        </c:ser>
        <c:ser>
          <c:idx val="3"/>
          <c:order val="1"/>
          <c:tx>
            <c:strRef>
              <c:f>'a) Price-quantity table'!$E$2</c:f>
              <c:strCache>
                <c:ptCount val="1"/>
                <c:pt idx="0">
                  <c:v>Qd1.2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EA-4D47-8386-5D508097EDCB}"/>
            </c:ext>
          </c:extLst>
        </c:ser>
        <c:ser>
          <c:idx val="6"/>
          <c:order val="2"/>
          <c:tx>
            <c:strRef>
              <c:f>'a) Price-quantity table'!$H$2</c:f>
              <c:strCache>
                <c:ptCount val="1"/>
                <c:pt idx="0">
                  <c:v>Qs2.2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'a) Price-quantity table'!$H$3:$H$53</c:f>
              <c:numCache>
                <c:formatCode>General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EA-4D47-8386-5D508097EDCB}"/>
            </c:ext>
          </c:extLst>
        </c:ser>
        <c:ser>
          <c:idx val="7"/>
          <c:order val="3"/>
          <c:tx>
            <c:strRef>
              <c:f>'a) Price-quantity table'!$I$2</c:f>
              <c:strCache>
                <c:ptCount val="1"/>
                <c:pt idx="0">
                  <c:v>Qd2.2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'a) Price-quantity table'!$I$3:$I$53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</c:numCache>
            </c:numRef>
          </c:xVal>
          <c:yVal>
            <c:numRef>
              <c:f>'a) Price-quantity table'!$A$3:$A$53</c:f>
              <c:numCache>
                <c:formatCode>_("€"* #,##0.00_);_("€"* \(#,##0.00\);_("€"* "-"??_);_(@_)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EA-4D47-8386-5D508097E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9775"/>
        <c:axId val="1198988511"/>
      </c:scatterChart>
      <c:valAx>
        <c:axId val="1547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988511"/>
        <c:crosses val="autoZero"/>
        <c:crossBetween val="midCat"/>
      </c:valAx>
      <c:valAx>
        <c:axId val="119898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74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935650</xdr:colOff>
      <xdr:row>59</xdr:row>
      <xdr:rowOff>192343</xdr:rowOff>
    </xdr:from>
    <xdr:to>
      <xdr:col>4</xdr:col>
      <xdr:colOff>1372934</xdr:colOff>
      <xdr:row>74</xdr:row>
      <xdr:rowOff>114281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8632408-925F-1D6F-66A8-1748C3212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1383112</xdr:colOff>
      <xdr:row>60</xdr:row>
      <xdr:rowOff>5611</xdr:rowOff>
    </xdr:from>
    <xdr:to>
      <xdr:col>8</xdr:col>
      <xdr:colOff>387763</xdr:colOff>
      <xdr:row>74</xdr:row>
      <xdr:rowOff>122221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9DCE49A7-0FEA-EC46-8DF4-877F2779A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948638</xdr:colOff>
      <xdr:row>74</xdr:row>
      <xdr:rowOff>150436</xdr:rowOff>
    </xdr:from>
    <xdr:to>
      <xdr:col>4</xdr:col>
      <xdr:colOff>1385922</xdr:colOff>
      <xdr:row>89</xdr:row>
      <xdr:rowOff>77660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88D0770B-1C0B-1945-B492-E31B37108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1427673</xdr:colOff>
      <xdr:row>74</xdr:row>
      <xdr:rowOff>166862</xdr:rowOff>
    </xdr:from>
    <xdr:to>
      <xdr:col>8</xdr:col>
      <xdr:colOff>432974</xdr:colOff>
      <xdr:row>89</xdr:row>
      <xdr:rowOff>88801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D38919B5-E839-CD48-B932-1FDC157E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RowHeight="15" x14ac:dyDescent="0.2"/>
  <cols>
    <col min="1" max="1" width="12.5" bestFit="1" customWidth="1"/>
    <col min="2" max="2" width="2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14</v>
      </c>
    </row>
    <row r="9" spans="1:2" x14ac:dyDescent="0.2">
      <c r="A9" t="s">
        <v>14</v>
      </c>
      <c r="B9" t="s">
        <v>14</v>
      </c>
    </row>
    <row r="10" spans="1:2" x14ac:dyDescent="0.2">
      <c r="A10" t="s">
        <v>14</v>
      </c>
      <c r="B10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RowHeight="15" x14ac:dyDescent="0.2"/>
  <cols>
    <col min="1" max="1" width="6.33203125" bestFit="1" customWidth="1"/>
    <col min="2" max="2" width="6.5" bestFit="1" customWidth="1"/>
    <col min="3" max="4" width="12.5" bestFit="1" customWidth="1"/>
    <col min="5" max="6" width="12.164062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 x14ac:dyDescent="0.2">
      <c r="A2">
        <v>1</v>
      </c>
      <c r="B2">
        <v>1</v>
      </c>
      <c r="C2">
        <v>9</v>
      </c>
      <c r="D2">
        <v>6</v>
      </c>
      <c r="E2">
        <v>10</v>
      </c>
      <c r="F2">
        <v>5</v>
      </c>
    </row>
    <row r="3" spans="1:6" x14ac:dyDescent="0.2">
      <c r="A3">
        <v>1</v>
      </c>
      <c r="B3">
        <v>2</v>
      </c>
      <c r="C3">
        <v>5</v>
      </c>
      <c r="D3">
        <v>10</v>
      </c>
      <c r="E3">
        <v>5</v>
      </c>
      <c r="F3">
        <v>10</v>
      </c>
    </row>
    <row r="4" spans="1:6" x14ac:dyDescent="0.2">
      <c r="A4">
        <v>2</v>
      </c>
      <c r="B4">
        <v>1</v>
      </c>
      <c r="C4">
        <v>10</v>
      </c>
      <c r="D4">
        <v>5</v>
      </c>
      <c r="E4">
        <v>10</v>
      </c>
      <c r="F4">
        <v>5</v>
      </c>
    </row>
    <row r="5" spans="1:6" x14ac:dyDescent="0.2">
      <c r="A5">
        <v>2</v>
      </c>
      <c r="B5">
        <v>2</v>
      </c>
      <c r="C5">
        <v>5</v>
      </c>
      <c r="D5">
        <v>10</v>
      </c>
      <c r="E5">
        <v>5</v>
      </c>
      <c r="F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RowHeight="15" x14ac:dyDescent="0.2"/>
  <cols>
    <col min="1" max="1" width="10.6640625" bestFit="1" customWidth="1"/>
    <col min="2" max="2" width="4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14</v>
      </c>
      <c r="B15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8"/>
  <sheetViews>
    <sheetView tabSelected="1" workbookViewId="0">
      <selection activeCell="B35" sqref="B35"/>
    </sheetView>
  </sheetViews>
  <sheetFormatPr baseColWidth="10" defaultRowHeight="15" x14ac:dyDescent="0.2"/>
  <cols>
    <col min="1" max="3" width="10.83203125" style="1"/>
    <col min="4" max="4" width="10.83203125" style="1" customWidth="1"/>
    <col min="5" max="5" width="10.83203125" customWidth="1"/>
    <col min="6" max="6" width="10.83203125" style="2" customWidth="1"/>
    <col min="7" max="7" width="10.33203125" customWidth="1"/>
    <col min="8" max="8" width="12.83203125" style="3" customWidth="1"/>
    <col min="9" max="9" width="10.83203125" style="4"/>
    <col min="10" max="10" width="12.83203125" style="2" bestFit="1" customWidth="1"/>
    <col min="11" max="11" width="13.1640625" style="3" bestFit="1" customWidth="1"/>
  </cols>
  <sheetData>
    <row r="1" spans="1:11" x14ac:dyDescent="0.2">
      <c r="A1" s="1" t="s">
        <v>2</v>
      </c>
      <c r="B1" s="1" t="s">
        <v>4</v>
      </c>
      <c r="C1" s="1" t="s">
        <v>16</v>
      </c>
      <c r="D1" s="1" t="s">
        <v>18</v>
      </c>
      <c r="E1" t="s">
        <v>20</v>
      </c>
      <c r="F1" s="2" t="s">
        <v>22</v>
      </c>
      <c r="G1" t="s">
        <v>24</v>
      </c>
      <c r="H1" s="3" t="s">
        <v>26</v>
      </c>
      <c r="I1" s="4" t="s">
        <v>28</v>
      </c>
      <c r="J1" s="2" t="s">
        <v>30</v>
      </c>
      <c r="K1" s="3" t="s">
        <v>32</v>
      </c>
    </row>
    <row r="2" spans="1:11" x14ac:dyDescent="0.2">
      <c r="A2" s="1">
        <v>1</v>
      </c>
      <c r="B2" s="1">
        <v>1</v>
      </c>
      <c r="C2" s="1">
        <v>1</v>
      </c>
      <c r="D2" s="1">
        <v>1</v>
      </c>
      <c r="E2">
        <v>36</v>
      </c>
      <c r="F2" s="2">
        <v>10</v>
      </c>
      <c r="G2">
        <v>55</v>
      </c>
      <c r="H2" s="3">
        <v>40</v>
      </c>
      <c r="I2" s="4">
        <v>16</v>
      </c>
      <c r="J2" s="2">
        <v>6</v>
      </c>
      <c r="K2" s="3">
        <v>24</v>
      </c>
    </row>
    <row r="3" spans="1:11" x14ac:dyDescent="0.2">
      <c r="A3" s="1">
        <v>1</v>
      </c>
      <c r="B3" s="1">
        <v>1</v>
      </c>
      <c r="C3" s="1">
        <v>1</v>
      </c>
      <c r="D3" s="1">
        <v>2</v>
      </c>
      <c r="E3">
        <v>24</v>
      </c>
      <c r="F3" s="2">
        <v>10</v>
      </c>
      <c r="G3">
        <v>2</v>
      </c>
      <c r="H3" s="3">
        <v>40</v>
      </c>
      <c r="I3" s="4">
        <v>25</v>
      </c>
      <c r="J3" s="2">
        <v>15</v>
      </c>
      <c r="K3" s="3">
        <v>15</v>
      </c>
    </row>
    <row r="4" spans="1:11" x14ac:dyDescent="0.2">
      <c r="A4" s="1">
        <v>1</v>
      </c>
      <c r="B4" s="1">
        <v>1</v>
      </c>
      <c r="C4" s="1">
        <v>1</v>
      </c>
      <c r="D4" s="1">
        <v>3</v>
      </c>
      <c r="E4">
        <v>47</v>
      </c>
      <c r="F4" s="2">
        <v>30</v>
      </c>
      <c r="G4">
        <v>42</v>
      </c>
      <c r="H4" s="3">
        <v>40</v>
      </c>
      <c r="I4" s="4">
        <v>35</v>
      </c>
      <c r="J4" s="2">
        <v>5</v>
      </c>
      <c r="K4" s="3">
        <v>5</v>
      </c>
    </row>
    <row r="5" spans="1:11" x14ac:dyDescent="0.2">
      <c r="A5" s="1">
        <v>1</v>
      </c>
      <c r="B5" s="1">
        <v>1</v>
      </c>
      <c r="C5" s="1">
        <v>1</v>
      </c>
      <c r="D5" s="1">
        <v>4</v>
      </c>
      <c r="E5">
        <v>44</v>
      </c>
      <c r="F5" s="2">
        <v>10</v>
      </c>
      <c r="G5">
        <v>51</v>
      </c>
      <c r="H5" s="3">
        <v>40</v>
      </c>
      <c r="I5" s="4">
        <v>25</v>
      </c>
      <c r="J5" s="2">
        <v>15</v>
      </c>
      <c r="K5" s="3">
        <v>15</v>
      </c>
    </row>
    <row r="6" spans="1:11" x14ac:dyDescent="0.2">
      <c r="A6" s="1">
        <v>1</v>
      </c>
      <c r="B6" s="1">
        <v>1</v>
      </c>
      <c r="C6" s="1">
        <v>1</v>
      </c>
      <c r="D6" s="1">
        <v>5</v>
      </c>
      <c r="E6">
        <v>31</v>
      </c>
      <c r="F6" s="2">
        <v>10</v>
      </c>
      <c r="G6">
        <v>1</v>
      </c>
      <c r="H6" s="3">
        <v>20</v>
      </c>
      <c r="I6" s="4">
        <v>19</v>
      </c>
      <c r="J6" s="2">
        <v>9</v>
      </c>
      <c r="K6" s="3">
        <v>1</v>
      </c>
    </row>
    <row r="7" spans="1:11" x14ac:dyDescent="0.2">
      <c r="A7" s="1">
        <v>1</v>
      </c>
      <c r="B7" s="1">
        <v>1</v>
      </c>
      <c r="C7" s="1">
        <v>1</v>
      </c>
      <c r="D7" s="1">
        <v>6</v>
      </c>
      <c r="E7">
        <v>7</v>
      </c>
      <c r="F7" s="2">
        <v>10</v>
      </c>
      <c r="G7">
        <v>6</v>
      </c>
      <c r="H7" s="3">
        <v>40</v>
      </c>
      <c r="I7" s="4">
        <v>25</v>
      </c>
      <c r="J7" s="2">
        <v>15</v>
      </c>
      <c r="K7" s="3">
        <v>15</v>
      </c>
    </row>
    <row r="8" spans="1:11" x14ac:dyDescent="0.2">
      <c r="A8" s="1">
        <v>1</v>
      </c>
      <c r="B8" s="1">
        <v>1</v>
      </c>
      <c r="C8" s="1">
        <v>1</v>
      </c>
      <c r="D8" s="1">
        <v>7</v>
      </c>
      <c r="E8">
        <v>32</v>
      </c>
      <c r="F8" s="2">
        <v>10</v>
      </c>
      <c r="G8">
        <v>54</v>
      </c>
      <c r="H8" s="3">
        <v>20</v>
      </c>
      <c r="I8" s="4">
        <v>19</v>
      </c>
      <c r="J8" s="2">
        <v>9</v>
      </c>
      <c r="K8" s="3">
        <v>1</v>
      </c>
    </row>
    <row r="9" spans="1:11" x14ac:dyDescent="0.2">
      <c r="A9" s="1">
        <v>1</v>
      </c>
      <c r="B9" s="1">
        <v>1</v>
      </c>
      <c r="C9" s="1">
        <v>1</v>
      </c>
      <c r="D9" s="1">
        <v>8</v>
      </c>
      <c r="E9">
        <v>45</v>
      </c>
      <c r="F9" s="2">
        <v>10</v>
      </c>
      <c r="G9">
        <v>56</v>
      </c>
      <c r="H9" s="3">
        <v>40</v>
      </c>
      <c r="I9" s="4">
        <v>20</v>
      </c>
      <c r="J9" s="2">
        <v>10</v>
      </c>
      <c r="K9" s="3">
        <v>20</v>
      </c>
    </row>
    <row r="10" spans="1:11" x14ac:dyDescent="0.2">
      <c r="A10" s="1">
        <v>1</v>
      </c>
      <c r="B10" s="1">
        <v>1</v>
      </c>
      <c r="C10" s="1">
        <v>1</v>
      </c>
      <c r="D10" s="1">
        <v>9</v>
      </c>
      <c r="E10">
        <v>60</v>
      </c>
      <c r="F10" s="2">
        <v>10</v>
      </c>
      <c r="G10">
        <v>53</v>
      </c>
      <c r="H10" s="3">
        <v>20</v>
      </c>
      <c r="I10" s="4">
        <v>19</v>
      </c>
      <c r="J10" s="2">
        <v>9</v>
      </c>
      <c r="K10" s="3">
        <v>1</v>
      </c>
    </row>
    <row r="11" spans="1:11" x14ac:dyDescent="0.2">
      <c r="A11" s="1">
        <v>1</v>
      </c>
      <c r="B11" s="1">
        <v>1</v>
      </c>
      <c r="C11" s="1">
        <v>1</v>
      </c>
      <c r="D11" s="1">
        <v>10</v>
      </c>
      <c r="E11">
        <v>21</v>
      </c>
      <c r="F11" s="2">
        <v>10</v>
      </c>
      <c r="G11">
        <v>18</v>
      </c>
      <c r="H11" s="3">
        <v>20</v>
      </c>
      <c r="I11" s="4">
        <v>17.5</v>
      </c>
      <c r="J11" s="2">
        <v>7.5</v>
      </c>
      <c r="K11" s="3">
        <v>2.5</v>
      </c>
    </row>
    <row r="12" spans="1:11" x14ac:dyDescent="0.2">
      <c r="A12" s="1">
        <v>1</v>
      </c>
      <c r="B12" s="1">
        <v>1</v>
      </c>
      <c r="C12" s="1">
        <v>2</v>
      </c>
      <c r="D12" s="1">
        <v>1</v>
      </c>
      <c r="E12">
        <v>60</v>
      </c>
      <c r="F12" s="2">
        <v>10</v>
      </c>
      <c r="G12">
        <v>1</v>
      </c>
      <c r="H12" s="3">
        <v>20</v>
      </c>
      <c r="I12" s="4">
        <v>18</v>
      </c>
      <c r="J12" s="2">
        <v>8</v>
      </c>
      <c r="K12" s="3">
        <v>2</v>
      </c>
    </row>
    <row r="13" spans="1:11" x14ac:dyDescent="0.2">
      <c r="A13" s="1">
        <v>1</v>
      </c>
      <c r="B13" s="1">
        <v>1</v>
      </c>
      <c r="C13" s="1">
        <v>2</v>
      </c>
      <c r="D13" s="1">
        <v>2</v>
      </c>
      <c r="E13">
        <v>19</v>
      </c>
      <c r="F13" s="2">
        <v>30</v>
      </c>
      <c r="G13">
        <v>55</v>
      </c>
      <c r="H13" s="3">
        <v>40</v>
      </c>
      <c r="I13" s="4">
        <v>32</v>
      </c>
      <c r="J13" s="2">
        <v>2</v>
      </c>
      <c r="K13" s="3">
        <v>8</v>
      </c>
    </row>
    <row r="14" spans="1:11" x14ac:dyDescent="0.2">
      <c r="A14" s="1">
        <v>1</v>
      </c>
      <c r="B14" s="1">
        <v>1</v>
      </c>
      <c r="C14" s="1">
        <v>2</v>
      </c>
      <c r="D14" s="1">
        <v>3</v>
      </c>
      <c r="E14">
        <v>36</v>
      </c>
      <c r="F14" s="2">
        <v>10</v>
      </c>
      <c r="G14">
        <v>42</v>
      </c>
      <c r="H14" s="3">
        <v>40</v>
      </c>
      <c r="I14" s="4">
        <v>25</v>
      </c>
      <c r="J14" s="2">
        <v>15</v>
      </c>
      <c r="K14" s="3">
        <v>15</v>
      </c>
    </row>
    <row r="15" spans="1:11" x14ac:dyDescent="0.2">
      <c r="A15" s="1">
        <v>1</v>
      </c>
      <c r="B15" s="1">
        <v>1</v>
      </c>
      <c r="C15" s="1">
        <v>2</v>
      </c>
      <c r="D15" s="1">
        <v>4</v>
      </c>
      <c r="E15">
        <v>32</v>
      </c>
      <c r="F15" s="2">
        <v>10</v>
      </c>
      <c r="G15">
        <v>58</v>
      </c>
      <c r="H15" s="3">
        <v>20</v>
      </c>
      <c r="I15" s="4">
        <v>19</v>
      </c>
      <c r="J15" s="2">
        <v>9</v>
      </c>
      <c r="K15" s="3">
        <v>1</v>
      </c>
    </row>
    <row r="16" spans="1:11" x14ac:dyDescent="0.2">
      <c r="A16" s="1">
        <v>1</v>
      </c>
      <c r="B16" s="1">
        <v>1</v>
      </c>
      <c r="C16" s="1">
        <v>2</v>
      </c>
      <c r="D16" s="1">
        <v>5</v>
      </c>
      <c r="E16">
        <v>45</v>
      </c>
      <c r="F16" s="2">
        <v>10</v>
      </c>
      <c r="G16">
        <v>57</v>
      </c>
      <c r="H16" s="3">
        <v>20</v>
      </c>
      <c r="I16" s="4">
        <v>15</v>
      </c>
      <c r="J16" s="2">
        <v>5</v>
      </c>
      <c r="K16" s="3">
        <v>5</v>
      </c>
    </row>
    <row r="17" spans="1:11" x14ac:dyDescent="0.2">
      <c r="A17" s="1">
        <v>1</v>
      </c>
      <c r="B17" s="1">
        <v>1</v>
      </c>
      <c r="C17" s="1">
        <v>2</v>
      </c>
      <c r="D17" s="1">
        <v>6</v>
      </c>
      <c r="E17">
        <v>15</v>
      </c>
      <c r="F17" s="2">
        <v>30</v>
      </c>
      <c r="G17">
        <v>2</v>
      </c>
      <c r="H17" s="3">
        <v>40</v>
      </c>
      <c r="I17" s="4">
        <v>35</v>
      </c>
      <c r="J17" s="2">
        <v>5</v>
      </c>
      <c r="K17" s="3">
        <v>5</v>
      </c>
    </row>
    <row r="18" spans="1:11" x14ac:dyDescent="0.2">
      <c r="A18" s="1">
        <v>1</v>
      </c>
      <c r="B18" s="1">
        <v>1</v>
      </c>
      <c r="C18" s="1">
        <v>2</v>
      </c>
      <c r="D18" s="1">
        <v>7</v>
      </c>
      <c r="E18">
        <v>44</v>
      </c>
      <c r="F18" s="2">
        <v>10</v>
      </c>
      <c r="G18">
        <v>51</v>
      </c>
      <c r="H18" s="3">
        <v>40</v>
      </c>
      <c r="I18" s="4">
        <v>25</v>
      </c>
      <c r="J18" s="2">
        <v>15</v>
      </c>
      <c r="K18" s="3">
        <v>15</v>
      </c>
    </row>
    <row r="19" spans="1:11" x14ac:dyDescent="0.2">
      <c r="A19" s="1">
        <v>1</v>
      </c>
      <c r="B19" s="1">
        <v>1</v>
      </c>
      <c r="C19" s="1">
        <v>2</v>
      </c>
      <c r="D19" s="1">
        <v>8</v>
      </c>
      <c r="E19">
        <v>59</v>
      </c>
      <c r="F19" s="2">
        <v>10</v>
      </c>
      <c r="G19">
        <v>53</v>
      </c>
      <c r="H19" s="3">
        <v>20</v>
      </c>
      <c r="I19" s="4">
        <v>19</v>
      </c>
      <c r="J19" s="2">
        <v>9</v>
      </c>
      <c r="K19" s="3">
        <v>1</v>
      </c>
    </row>
    <row r="20" spans="1:11" x14ac:dyDescent="0.2">
      <c r="A20" s="1">
        <v>1</v>
      </c>
      <c r="B20" s="1">
        <v>1</v>
      </c>
      <c r="C20" s="1">
        <v>2</v>
      </c>
      <c r="D20" s="1">
        <v>9</v>
      </c>
      <c r="E20">
        <v>7</v>
      </c>
      <c r="F20" s="2">
        <v>10</v>
      </c>
      <c r="G20">
        <v>6</v>
      </c>
      <c r="H20" s="3">
        <v>40</v>
      </c>
      <c r="I20" s="4">
        <v>20</v>
      </c>
      <c r="J20" s="2">
        <v>10</v>
      </c>
      <c r="K20" s="3">
        <v>20</v>
      </c>
    </row>
    <row r="21" spans="1:11" x14ac:dyDescent="0.2">
      <c r="A21" s="1">
        <v>1</v>
      </c>
      <c r="B21" s="1">
        <v>1</v>
      </c>
      <c r="C21" s="1">
        <v>2</v>
      </c>
      <c r="D21" s="1">
        <v>10</v>
      </c>
      <c r="E21">
        <v>31</v>
      </c>
      <c r="F21" s="2">
        <v>10</v>
      </c>
      <c r="G21">
        <v>25</v>
      </c>
      <c r="H21" s="3">
        <v>20</v>
      </c>
      <c r="I21" s="4">
        <v>15</v>
      </c>
      <c r="J21" s="2">
        <v>5</v>
      </c>
      <c r="K21" s="3">
        <v>5</v>
      </c>
    </row>
    <row r="22" spans="1:11" x14ac:dyDescent="0.2">
      <c r="A22" s="1">
        <v>1</v>
      </c>
      <c r="B22" s="1">
        <v>2</v>
      </c>
      <c r="C22" s="1">
        <v>1</v>
      </c>
      <c r="D22" s="1">
        <v>1</v>
      </c>
      <c r="E22">
        <v>18</v>
      </c>
      <c r="F22" s="2">
        <v>10</v>
      </c>
      <c r="G22">
        <v>10</v>
      </c>
      <c r="H22" s="3">
        <v>40</v>
      </c>
      <c r="I22" s="4">
        <v>50</v>
      </c>
      <c r="J22" s="2">
        <v>40</v>
      </c>
      <c r="K22" s="3">
        <v>-10</v>
      </c>
    </row>
    <row r="23" spans="1:11" x14ac:dyDescent="0.2">
      <c r="A23" s="1">
        <v>1</v>
      </c>
      <c r="B23" s="1">
        <v>2</v>
      </c>
      <c r="C23" s="1">
        <v>1</v>
      </c>
      <c r="D23" s="1">
        <v>2</v>
      </c>
      <c r="E23">
        <v>58</v>
      </c>
      <c r="F23" s="2">
        <v>10</v>
      </c>
      <c r="G23">
        <v>32</v>
      </c>
      <c r="H23" s="3">
        <v>40</v>
      </c>
      <c r="I23" s="4">
        <v>29</v>
      </c>
      <c r="J23" s="2">
        <v>19</v>
      </c>
      <c r="K23" s="3">
        <v>11</v>
      </c>
    </row>
    <row r="24" spans="1:11" x14ac:dyDescent="0.2">
      <c r="A24" s="1">
        <v>1</v>
      </c>
      <c r="B24" s="1">
        <v>2</v>
      </c>
      <c r="C24" s="1">
        <v>1</v>
      </c>
      <c r="D24" s="1">
        <v>3</v>
      </c>
      <c r="E24">
        <v>11</v>
      </c>
      <c r="F24" s="2">
        <v>10</v>
      </c>
      <c r="G24">
        <v>19</v>
      </c>
      <c r="H24" s="3">
        <v>40</v>
      </c>
      <c r="I24" s="4">
        <v>28</v>
      </c>
      <c r="J24" s="2">
        <v>18</v>
      </c>
      <c r="K24" s="3">
        <v>12</v>
      </c>
    </row>
    <row r="25" spans="1:11" x14ac:dyDescent="0.2">
      <c r="A25" s="1">
        <v>1</v>
      </c>
      <c r="B25" s="1">
        <v>2</v>
      </c>
      <c r="C25" s="1">
        <v>1</v>
      </c>
      <c r="D25" s="1">
        <v>4</v>
      </c>
      <c r="E25">
        <v>42</v>
      </c>
      <c r="F25" s="2">
        <v>30</v>
      </c>
      <c r="G25">
        <v>41</v>
      </c>
      <c r="H25" s="3">
        <v>40</v>
      </c>
      <c r="I25" s="4">
        <v>30</v>
      </c>
      <c r="J25" s="2">
        <v>0</v>
      </c>
      <c r="K25" s="3">
        <v>10</v>
      </c>
    </row>
    <row r="26" spans="1:11" x14ac:dyDescent="0.2">
      <c r="A26" s="1">
        <v>1</v>
      </c>
      <c r="B26" s="1">
        <v>2</v>
      </c>
      <c r="C26" s="1">
        <v>1</v>
      </c>
      <c r="D26" s="1">
        <v>5</v>
      </c>
      <c r="E26">
        <v>55</v>
      </c>
      <c r="F26" s="2">
        <v>30</v>
      </c>
      <c r="G26">
        <v>15</v>
      </c>
      <c r="H26" s="3">
        <v>40</v>
      </c>
      <c r="I26" s="4">
        <v>32</v>
      </c>
      <c r="J26" s="2">
        <v>2</v>
      </c>
      <c r="K26" s="3">
        <v>8</v>
      </c>
    </row>
    <row r="27" spans="1:11" x14ac:dyDescent="0.2">
      <c r="A27" s="1">
        <v>1</v>
      </c>
      <c r="B27" s="1">
        <v>2</v>
      </c>
      <c r="C27" s="1">
        <v>1</v>
      </c>
      <c r="D27" s="1">
        <v>6</v>
      </c>
      <c r="E27">
        <v>25</v>
      </c>
      <c r="F27" s="2">
        <v>10</v>
      </c>
      <c r="G27">
        <v>59</v>
      </c>
      <c r="H27" s="3">
        <v>40</v>
      </c>
      <c r="I27" s="4">
        <v>20</v>
      </c>
      <c r="J27" s="2">
        <v>10</v>
      </c>
      <c r="K27" s="3">
        <v>20</v>
      </c>
    </row>
    <row r="28" spans="1:11" x14ac:dyDescent="0.2">
      <c r="A28" s="1">
        <v>1</v>
      </c>
      <c r="B28" s="1">
        <v>2</v>
      </c>
      <c r="C28" s="1">
        <v>1</v>
      </c>
      <c r="D28" s="1">
        <v>7</v>
      </c>
      <c r="E28">
        <v>39</v>
      </c>
      <c r="F28" s="2">
        <v>10</v>
      </c>
      <c r="G28">
        <v>47</v>
      </c>
      <c r="H28" s="3">
        <v>40</v>
      </c>
      <c r="I28" s="4">
        <v>20.5</v>
      </c>
      <c r="J28" s="2">
        <v>10.5</v>
      </c>
      <c r="K28" s="3">
        <v>19.5</v>
      </c>
    </row>
    <row r="29" spans="1:11" x14ac:dyDescent="0.2">
      <c r="A29" s="1">
        <v>1</v>
      </c>
      <c r="B29" s="1">
        <v>2</v>
      </c>
      <c r="C29" s="1">
        <v>1</v>
      </c>
      <c r="D29" s="1">
        <v>8</v>
      </c>
      <c r="E29">
        <v>1</v>
      </c>
      <c r="F29" s="2">
        <v>30</v>
      </c>
      <c r="G29">
        <v>21</v>
      </c>
      <c r="H29" s="3">
        <v>20</v>
      </c>
      <c r="I29" s="4">
        <v>37</v>
      </c>
      <c r="J29" s="2">
        <v>7</v>
      </c>
      <c r="K29" s="3">
        <v>-17</v>
      </c>
    </row>
    <row r="30" spans="1:11" x14ac:dyDescent="0.2">
      <c r="A30" s="1">
        <v>1</v>
      </c>
      <c r="B30" s="1">
        <v>2</v>
      </c>
      <c r="C30" s="1">
        <v>1</v>
      </c>
      <c r="D30" s="1">
        <v>9</v>
      </c>
      <c r="E30">
        <v>2</v>
      </c>
      <c r="F30" s="2">
        <v>30</v>
      </c>
      <c r="G30">
        <v>45</v>
      </c>
      <c r="H30" s="3">
        <v>40</v>
      </c>
      <c r="I30" s="4">
        <v>32</v>
      </c>
      <c r="J30" s="2">
        <v>2</v>
      </c>
      <c r="K30" s="3">
        <v>8</v>
      </c>
    </row>
    <row r="31" spans="1:11" x14ac:dyDescent="0.2">
      <c r="A31" s="1">
        <v>1</v>
      </c>
      <c r="B31" s="1">
        <v>2</v>
      </c>
      <c r="C31" s="1">
        <v>1</v>
      </c>
      <c r="D31" s="1">
        <v>10</v>
      </c>
      <c r="E31">
        <v>57</v>
      </c>
      <c r="F31" s="2">
        <v>30</v>
      </c>
      <c r="G31">
        <v>31</v>
      </c>
      <c r="H31" s="3">
        <v>40</v>
      </c>
      <c r="I31" s="4">
        <v>35</v>
      </c>
      <c r="J31" s="2">
        <v>5</v>
      </c>
      <c r="K31" s="3">
        <v>5</v>
      </c>
    </row>
    <row r="32" spans="1:11" x14ac:dyDescent="0.2">
      <c r="A32" s="1">
        <v>1</v>
      </c>
      <c r="B32" s="1">
        <v>2</v>
      </c>
      <c r="C32" s="1">
        <v>1</v>
      </c>
      <c r="D32" s="1">
        <v>11</v>
      </c>
      <c r="E32">
        <v>54</v>
      </c>
      <c r="F32" s="2">
        <v>30</v>
      </c>
      <c r="G32">
        <v>24</v>
      </c>
      <c r="H32" s="3">
        <v>40</v>
      </c>
      <c r="I32" s="4">
        <v>31</v>
      </c>
      <c r="J32" s="2">
        <v>1</v>
      </c>
      <c r="K32" s="3">
        <v>9</v>
      </c>
    </row>
    <row r="33" spans="1:11" x14ac:dyDescent="0.2">
      <c r="A33" s="1">
        <v>1</v>
      </c>
      <c r="B33" s="1">
        <v>2</v>
      </c>
      <c r="C33" s="1">
        <v>2</v>
      </c>
      <c r="D33" s="1">
        <v>1</v>
      </c>
      <c r="E33">
        <v>11</v>
      </c>
      <c r="F33" s="2">
        <v>10</v>
      </c>
      <c r="G33">
        <v>19</v>
      </c>
      <c r="H33" s="3">
        <v>40</v>
      </c>
      <c r="I33" s="4">
        <v>29</v>
      </c>
      <c r="J33" s="2">
        <v>19</v>
      </c>
      <c r="K33" s="3">
        <v>11</v>
      </c>
    </row>
    <row r="34" spans="1:11" x14ac:dyDescent="0.2">
      <c r="A34" s="1">
        <v>1</v>
      </c>
      <c r="B34" s="1">
        <v>2</v>
      </c>
      <c r="C34" s="1">
        <v>2</v>
      </c>
      <c r="D34" s="1">
        <v>2</v>
      </c>
      <c r="E34">
        <v>53</v>
      </c>
      <c r="F34" s="2">
        <v>30</v>
      </c>
      <c r="G34">
        <v>10</v>
      </c>
      <c r="H34" s="3">
        <v>40</v>
      </c>
      <c r="I34" s="4">
        <v>36</v>
      </c>
      <c r="J34" s="2">
        <v>6</v>
      </c>
      <c r="K34" s="3">
        <v>4</v>
      </c>
    </row>
    <row r="35" spans="1:11" x14ac:dyDescent="0.2">
      <c r="A35" s="1">
        <v>1</v>
      </c>
      <c r="B35" s="1">
        <v>2</v>
      </c>
      <c r="C35" s="1">
        <v>2</v>
      </c>
      <c r="D35" s="1">
        <v>3</v>
      </c>
      <c r="E35">
        <v>39</v>
      </c>
      <c r="F35" s="2">
        <v>10</v>
      </c>
      <c r="G35">
        <v>15</v>
      </c>
      <c r="H35" s="3">
        <v>40</v>
      </c>
      <c r="I35" s="4">
        <v>27.5</v>
      </c>
      <c r="J35" s="2">
        <v>17.5</v>
      </c>
      <c r="K35" s="3">
        <v>12.5</v>
      </c>
    </row>
    <row r="36" spans="1:11" x14ac:dyDescent="0.2">
      <c r="A36" s="1">
        <v>1</v>
      </c>
      <c r="B36" s="1">
        <v>2</v>
      </c>
      <c r="C36" s="1">
        <v>2</v>
      </c>
      <c r="D36" s="1">
        <v>4</v>
      </c>
      <c r="E36">
        <v>18</v>
      </c>
      <c r="F36" s="2">
        <v>10</v>
      </c>
      <c r="G36">
        <v>41</v>
      </c>
      <c r="H36" s="3">
        <v>40</v>
      </c>
      <c r="I36" s="4">
        <v>29</v>
      </c>
      <c r="J36" s="2">
        <v>19</v>
      </c>
      <c r="K36" s="3">
        <v>11</v>
      </c>
    </row>
    <row r="37" spans="1:11" x14ac:dyDescent="0.2">
      <c r="A37" s="1">
        <v>1</v>
      </c>
      <c r="B37" s="1">
        <v>2</v>
      </c>
      <c r="C37" s="1">
        <v>2</v>
      </c>
      <c r="D37" s="1">
        <v>5</v>
      </c>
      <c r="E37">
        <v>58</v>
      </c>
      <c r="F37" s="2">
        <v>10</v>
      </c>
      <c r="G37">
        <v>45</v>
      </c>
      <c r="H37" s="3">
        <v>40</v>
      </c>
      <c r="I37" s="4">
        <v>28</v>
      </c>
      <c r="J37" s="2">
        <v>18</v>
      </c>
      <c r="K37" s="3">
        <v>12</v>
      </c>
    </row>
    <row r="38" spans="1:11" x14ac:dyDescent="0.2">
      <c r="A38" s="1">
        <v>1</v>
      </c>
      <c r="B38" s="1">
        <v>2</v>
      </c>
      <c r="C38" s="1">
        <v>2</v>
      </c>
      <c r="D38" s="1">
        <v>6</v>
      </c>
      <c r="E38">
        <v>2</v>
      </c>
      <c r="F38" s="2">
        <v>30</v>
      </c>
      <c r="G38">
        <v>31</v>
      </c>
      <c r="H38" s="3">
        <v>40</v>
      </c>
      <c r="I38" s="4">
        <v>32</v>
      </c>
      <c r="J38" s="2">
        <v>2</v>
      </c>
      <c r="K38" s="3">
        <v>8</v>
      </c>
    </row>
    <row r="39" spans="1:11" x14ac:dyDescent="0.2">
      <c r="A39" s="1">
        <v>1</v>
      </c>
      <c r="B39" s="1">
        <v>2</v>
      </c>
      <c r="C39" s="1">
        <v>2</v>
      </c>
      <c r="D39" s="1">
        <v>7</v>
      </c>
      <c r="E39">
        <v>25</v>
      </c>
      <c r="F39" s="2">
        <v>10</v>
      </c>
      <c r="G39">
        <v>32</v>
      </c>
      <c r="H39" s="3">
        <v>40</v>
      </c>
      <c r="I39" s="4">
        <v>29</v>
      </c>
      <c r="J39" s="2">
        <v>19</v>
      </c>
      <c r="K39" s="3">
        <v>11</v>
      </c>
    </row>
    <row r="40" spans="1:11" x14ac:dyDescent="0.2">
      <c r="A40" s="1">
        <v>1</v>
      </c>
      <c r="B40" s="1">
        <v>2</v>
      </c>
      <c r="C40" s="1">
        <v>2</v>
      </c>
      <c r="D40" s="1">
        <v>8</v>
      </c>
      <c r="E40">
        <v>1</v>
      </c>
      <c r="F40" s="2">
        <v>30</v>
      </c>
      <c r="G40">
        <v>24</v>
      </c>
      <c r="H40" s="3">
        <v>40</v>
      </c>
      <c r="I40" s="4">
        <v>30</v>
      </c>
      <c r="J40" s="2">
        <v>0</v>
      </c>
      <c r="K40" s="3">
        <v>10</v>
      </c>
    </row>
    <row r="41" spans="1:11" x14ac:dyDescent="0.2">
      <c r="A41" s="1">
        <v>2</v>
      </c>
      <c r="B41" s="1">
        <v>1</v>
      </c>
      <c r="C41" s="1">
        <v>1</v>
      </c>
      <c r="D41" s="1">
        <v>1</v>
      </c>
      <c r="E41">
        <v>29</v>
      </c>
      <c r="F41" s="2">
        <v>10</v>
      </c>
      <c r="G41">
        <v>14</v>
      </c>
      <c r="H41" s="3">
        <v>40</v>
      </c>
      <c r="I41" s="4">
        <v>35</v>
      </c>
      <c r="J41" s="2">
        <v>25</v>
      </c>
      <c r="K41" s="3">
        <v>5</v>
      </c>
    </row>
    <row r="42" spans="1:11" x14ac:dyDescent="0.2">
      <c r="A42" s="1">
        <v>2</v>
      </c>
      <c r="B42" s="1">
        <v>1</v>
      </c>
      <c r="C42" s="1">
        <v>1</v>
      </c>
      <c r="D42" s="1">
        <v>2</v>
      </c>
      <c r="E42">
        <v>46</v>
      </c>
      <c r="F42" s="2">
        <v>10</v>
      </c>
      <c r="G42">
        <v>16</v>
      </c>
      <c r="H42" s="3">
        <v>20</v>
      </c>
      <c r="I42" s="4">
        <v>15</v>
      </c>
      <c r="J42" s="2">
        <v>5</v>
      </c>
      <c r="K42" s="3">
        <v>5</v>
      </c>
    </row>
    <row r="43" spans="1:11" x14ac:dyDescent="0.2">
      <c r="A43" s="1">
        <v>2</v>
      </c>
      <c r="B43" s="1">
        <v>1</v>
      </c>
      <c r="C43" s="1">
        <v>1</v>
      </c>
      <c r="D43" s="1">
        <v>3</v>
      </c>
      <c r="E43">
        <v>35</v>
      </c>
      <c r="F43" s="2">
        <v>10</v>
      </c>
      <c r="G43">
        <v>4</v>
      </c>
      <c r="H43" s="3">
        <v>20</v>
      </c>
      <c r="I43" s="4">
        <v>15</v>
      </c>
      <c r="J43" s="2">
        <v>5</v>
      </c>
      <c r="K43" s="3">
        <v>5</v>
      </c>
    </row>
    <row r="44" spans="1:11" x14ac:dyDescent="0.2">
      <c r="A44" s="1">
        <v>2</v>
      </c>
      <c r="B44" s="1">
        <v>1</v>
      </c>
      <c r="C44" s="1">
        <v>1</v>
      </c>
      <c r="D44" s="1">
        <v>4</v>
      </c>
      <c r="E44">
        <v>52</v>
      </c>
      <c r="F44" s="2">
        <v>10</v>
      </c>
      <c r="G44">
        <v>40</v>
      </c>
      <c r="H44" s="3">
        <v>40</v>
      </c>
      <c r="I44" s="4">
        <v>28</v>
      </c>
      <c r="J44" s="2">
        <v>18</v>
      </c>
      <c r="K44" s="3">
        <v>12</v>
      </c>
    </row>
    <row r="45" spans="1:11" x14ac:dyDescent="0.2">
      <c r="A45" s="1">
        <v>2</v>
      </c>
      <c r="B45" s="1">
        <v>1</v>
      </c>
      <c r="C45" s="1">
        <v>1</v>
      </c>
      <c r="D45" s="1">
        <v>5</v>
      </c>
      <c r="E45">
        <v>23</v>
      </c>
      <c r="F45" s="2">
        <v>10</v>
      </c>
      <c r="G45">
        <v>22</v>
      </c>
      <c r="H45" s="3">
        <v>20</v>
      </c>
      <c r="I45" s="4">
        <v>17</v>
      </c>
      <c r="J45" s="2">
        <v>7</v>
      </c>
      <c r="K45" s="3">
        <v>3</v>
      </c>
    </row>
    <row r="46" spans="1:11" x14ac:dyDescent="0.2">
      <c r="A46" s="1">
        <v>2</v>
      </c>
      <c r="B46" s="1">
        <v>1</v>
      </c>
      <c r="C46" s="1">
        <v>1</v>
      </c>
      <c r="D46" s="1">
        <v>6</v>
      </c>
      <c r="E46">
        <v>3</v>
      </c>
      <c r="F46" s="2">
        <v>10</v>
      </c>
      <c r="G46">
        <v>28</v>
      </c>
      <c r="H46" s="3">
        <v>20</v>
      </c>
      <c r="I46" s="4">
        <v>19</v>
      </c>
      <c r="J46" s="2">
        <v>9</v>
      </c>
      <c r="K46" s="3">
        <v>1</v>
      </c>
    </row>
    <row r="47" spans="1:11" x14ac:dyDescent="0.2">
      <c r="A47" s="1">
        <v>2</v>
      </c>
      <c r="B47" s="1">
        <v>1</v>
      </c>
      <c r="C47" s="1">
        <v>1</v>
      </c>
      <c r="D47" s="1">
        <v>7</v>
      </c>
      <c r="E47">
        <v>17</v>
      </c>
      <c r="F47" s="2">
        <v>10</v>
      </c>
      <c r="G47">
        <v>37</v>
      </c>
      <c r="H47" s="3">
        <v>40</v>
      </c>
      <c r="I47" s="4">
        <v>20</v>
      </c>
      <c r="J47" s="2">
        <v>10</v>
      </c>
      <c r="K47" s="3">
        <v>20</v>
      </c>
    </row>
    <row r="48" spans="1:11" x14ac:dyDescent="0.2">
      <c r="A48" s="1">
        <v>2</v>
      </c>
      <c r="B48" s="1">
        <v>1</v>
      </c>
      <c r="C48" s="1">
        <v>1</v>
      </c>
      <c r="D48" s="1">
        <v>8</v>
      </c>
      <c r="E48">
        <v>12</v>
      </c>
      <c r="F48" s="2">
        <v>10</v>
      </c>
      <c r="G48">
        <v>20</v>
      </c>
      <c r="H48" s="3">
        <v>20</v>
      </c>
      <c r="I48" s="4">
        <v>16</v>
      </c>
      <c r="J48" s="2">
        <v>6</v>
      </c>
      <c r="K48" s="3">
        <v>4</v>
      </c>
    </row>
    <row r="49" spans="1:11" x14ac:dyDescent="0.2">
      <c r="A49" s="1">
        <v>2</v>
      </c>
      <c r="B49" s="1">
        <v>1</v>
      </c>
      <c r="C49" s="1">
        <v>1</v>
      </c>
      <c r="D49" s="1">
        <v>9</v>
      </c>
      <c r="E49">
        <v>9</v>
      </c>
      <c r="F49" s="2">
        <v>10</v>
      </c>
      <c r="G49">
        <v>13</v>
      </c>
      <c r="H49" s="3">
        <v>40</v>
      </c>
      <c r="I49" s="4">
        <v>30</v>
      </c>
      <c r="J49" s="2">
        <v>20</v>
      </c>
      <c r="K49" s="3">
        <v>10</v>
      </c>
    </row>
    <row r="50" spans="1:11" x14ac:dyDescent="0.2">
      <c r="A50" s="1">
        <v>2</v>
      </c>
      <c r="B50" s="1">
        <v>1</v>
      </c>
      <c r="C50" s="1">
        <v>1</v>
      </c>
      <c r="D50" s="1">
        <v>10</v>
      </c>
      <c r="E50">
        <v>49</v>
      </c>
      <c r="F50" s="2">
        <v>30</v>
      </c>
      <c r="G50">
        <v>26</v>
      </c>
      <c r="H50" s="3">
        <v>40</v>
      </c>
      <c r="I50" s="4">
        <v>30</v>
      </c>
      <c r="J50" s="2">
        <v>0</v>
      </c>
      <c r="K50" s="3">
        <v>10</v>
      </c>
    </row>
    <row r="51" spans="1:11" x14ac:dyDescent="0.2">
      <c r="A51" s="1">
        <v>2</v>
      </c>
      <c r="B51" s="1">
        <v>1</v>
      </c>
      <c r="C51" s="1">
        <v>1</v>
      </c>
      <c r="D51" s="1">
        <v>11</v>
      </c>
      <c r="E51">
        <v>8</v>
      </c>
      <c r="F51" s="2">
        <v>10</v>
      </c>
      <c r="G51">
        <v>30</v>
      </c>
      <c r="H51" s="3">
        <v>20</v>
      </c>
      <c r="I51" s="4">
        <v>20</v>
      </c>
      <c r="J51" s="2">
        <v>10</v>
      </c>
      <c r="K51" s="3">
        <v>0</v>
      </c>
    </row>
    <row r="52" spans="1:11" x14ac:dyDescent="0.2">
      <c r="A52" s="1">
        <v>2</v>
      </c>
      <c r="B52" s="1">
        <v>1</v>
      </c>
      <c r="C52" s="1">
        <v>2</v>
      </c>
      <c r="D52" s="1">
        <v>1</v>
      </c>
      <c r="E52">
        <v>35</v>
      </c>
      <c r="F52" s="2">
        <v>10</v>
      </c>
      <c r="G52">
        <v>27</v>
      </c>
      <c r="H52" s="3">
        <v>20</v>
      </c>
      <c r="I52" s="4">
        <v>15</v>
      </c>
      <c r="J52" s="2">
        <v>5</v>
      </c>
      <c r="K52" s="3">
        <v>5</v>
      </c>
    </row>
    <row r="53" spans="1:11" x14ac:dyDescent="0.2">
      <c r="A53" s="1">
        <v>2</v>
      </c>
      <c r="B53" s="1">
        <v>1</v>
      </c>
      <c r="C53" s="1">
        <v>2</v>
      </c>
      <c r="D53" s="1">
        <v>2</v>
      </c>
      <c r="E53">
        <v>46</v>
      </c>
      <c r="F53" s="2">
        <v>10</v>
      </c>
      <c r="G53">
        <v>40</v>
      </c>
      <c r="H53" s="3">
        <v>40</v>
      </c>
      <c r="I53" s="4">
        <v>21</v>
      </c>
      <c r="J53" s="2">
        <v>11</v>
      </c>
      <c r="K53" s="3">
        <v>19</v>
      </c>
    </row>
    <row r="54" spans="1:11" x14ac:dyDescent="0.2">
      <c r="A54" s="1">
        <v>2</v>
      </c>
      <c r="B54" s="1">
        <v>1</v>
      </c>
      <c r="C54" s="1">
        <v>2</v>
      </c>
      <c r="D54" s="1">
        <v>3</v>
      </c>
      <c r="E54">
        <v>52</v>
      </c>
      <c r="F54" s="2">
        <v>10</v>
      </c>
      <c r="G54">
        <v>26</v>
      </c>
      <c r="H54" s="3">
        <v>40</v>
      </c>
      <c r="I54" s="4">
        <v>23</v>
      </c>
      <c r="J54" s="2">
        <v>13</v>
      </c>
      <c r="K54" s="3">
        <v>17</v>
      </c>
    </row>
    <row r="55" spans="1:11" x14ac:dyDescent="0.2">
      <c r="A55" s="1">
        <v>2</v>
      </c>
      <c r="B55" s="1">
        <v>1</v>
      </c>
      <c r="C55" s="1">
        <v>2</v>
      </c>
      <c r="D55" s="1">
        <v>4</v>
      </c>
      <c r="E55">
        <v>8</v>
      </c>
      <c r="F55" s="2">
        <v>10</v>
      </c>
      <c r="G55">
        <v>4</v>
      </c>
      <c r="H55" s="3">
        <v>20</v>
      </c>
      <c r="I55" s="4">
        <v>20</v>
      </c>
      <c r="J55" s="2">
        <v>10</v>
      </c>
      <c r="K55" s="3">
        <v>0</v>
      </c>
    </row>
    <row r="56" spans="1:11" x14ac:dyDescent="0.2">
      <c r="A56" s="1">
        <v>2</v>
      </c>
      <c r="B56" s="1">
        <v>1</v>
      </c>
      <c r="C56" s="1">
        <v>2</v>
      </c>
      <c r="D56" s="1">
        <v>5</v>
      </c>
      <c r="E56">
        <v>3</v>
      </c>
      <c r="F56" s="2">
        <v>10</v>
      </c>
      <c r="G56">
        <v>13</v>
      </c>
      <c r="H56" s="3">
        <v>40</v>
      </c>
      <c r="I56" s="4">
        <v>23</v>
      </c>
      <c r="J56" s="2">
        <v>13</v>
      </c>
      <c r="K56" s="3">
        <v>17</v>
      </c>
    </row>
    <row r="57" spans="1:11" x14ac:dyDescent="0.2">
      <c r="A57" s="1">
        <v>2</v>
      </c>
      <c r="B57" s="1">
        <v>1</v>
      </c>
      <c r="C57" s="1">
        <v>2</v>
      </c>
      <c r="D57" s="1">
        <v>6</v>
      </c>
      <c r="E57">
        <v>23</v>
      </c>
      <c r="F57" s="2">
        <v>10</v>
      </c>
      <c r="G57">
        <v>20</v>
      </c>
      <c r="H57" s="3">
        <v>20</v>
      </c>
      <c r="I57" s="4">
        <v>19</v>
      </c>
      <c r="J57" s="2">
        <v>9</v>
      </c>
      <c r="K57" s="3">
        <v>1</v>
      </c>
    </row>
    <row r="58" spans="1:11" x14ac:dyDescent="0.2">
      <c r="A58" s="1">
        <v>2</v>
      </c>
      <c r="B58" s="1">
        <v>1</v>
      </c>
      <c r="C58" s="1">
        <v>2</v>
      </c>
      <c r="D58" s="1">
        <v>7</v>
      </c>
      <c r="E58">
        <v>17</v>
      </c>
      <c r="F58" s="2">
        <v>10</v>
      </c>
      <c r="G58">
        <v>30</v>
      </c>
      <c r="H58" s="3">
        <v>20</v>
      </c>
      <c r="I58" s="4">
        <v>20</v>
      </c>
      <c r="J58" s="2">
        <v>10</v>
      </c>
      <c r="K58" s="3">
        <v>0</v>
      </c>
    </row>
    <row r="59" spans="1:11" x14ac:dyDescent="0.2">
      <c r="A59" s="1">
        <v>2</v>
      </c>
      <c r="B59" s="1">
        <v>1</v>
      </c>
      <c r="C59" s="1">
        <v>2</v>
      </c>
      <c r="D59" s="1">
        <v>8</v>
      </c>
      <c r="E59">
        <v>9</v>
      </c>
      <c r="F59" s="2">
        <v>10</v>
      </c>
      <c r="G59">
        <v>5</v>
      </c>
      <c r="H59" s="3">
        <v>20</v>
      </c>
      <c r="I59" s="4">
        <v>15</v>
      </c>
      <c r="J59" s="2">
        <v>5</v>
      </c>
      <c r="K59" s="3">
        <v>5</v>
      </c>
    </row>
    <row r="60" spans="1:11" x14ac:dyDescent="0.2">
      <c r="A60" s="1">
        <v>2</v>
      </c>
      <c r="B60" s="1">
        <v>2</v>
      </c>
      <c r="C60" s="1">
        <v>1</v>
      </c>
      <c r="D60" s="1">
        <v>1</v>
      </c>
      <c r="E60">
        <v>5</v>
      </c>
      <c r="F60" s="2">
        <v>10</v>
      </c>
      <c r="G60">
        <v>43</v>
      </c>
      <c r="H60" s="3">
        <v>40</v>
      </c>
      <c r="I60" s="4">
        <v>20</v>
      </c>
      <c r="J60" s="2">
        <v>10</v>
      </c>
      <c r="K60" s="3">
        <v>20</v>
      </c>
    </row>
    <row r="61" spans="1:11" x14ac:dyDescent="0.2">
      <c r="A61" s="1">
        <v>2</v>
      </c>
      <c r="B61" s="1">
        <v>2</v>
      </c>
      <c r="C61" s="1">
        <v>1</v>
      </c>
      <c r="D61" s="1">
        <v>2</v>
      </c>
      <c r="E61">
        <v>4</v>
      </c>
      <c r="F61" s="2">
        <v>10</v>
      </c>
      <c r="G61">
        <v>35</v>
      </c>
      <c r="H61" s="3">
        <v>40</v>
      </c>
      <c r="I61" s="4">
        <v>15</v>
      </c>
      <c r="J61" s="2">
        <v>5</v>
      </c>
      <c r="K61" s="3">
        <v>25</v>
      </c>
    </row>
    <row r="62" spans="1:11" x14ac:dyDescent="0.2">
      <c r="A62" s="1">
        <v>2</v>
      </c>
      <c r="B62" s="1">
        <v>2</v>
      </c>
      <c r="C62" s="1">
        <v>1</v>
      </c>
      <c r="D62" s="1">
        <v>3</v>
      </c>
      <c r="E62">
        <v>50</v>
      </c>
      <c r="F62" s="2">
        <v>10</v>
      </c>
      <c r="G62">
        <v>23</v>
      </c>
      <c r="H62" s="3">
        <v>40</v>
      </c>
      <c r="I62" s="4">
        <v>16</v>
      </c>
      <c r="J62" s="2">
        <v>6</v>
      </c>
      <c r="K62" s="3">
        <v>24</v>
      </c>
    </row>
    <row r="63" spans="1:11" x14ac:dyDescent="0.2">
      <c r="A63" s="1">
        <v>2</v>
      </c>
      <c r="B63" s="1">
        <v>2</v>
      </c>
      <c r="C63" s="1">
        <v>1</v>
      </c>
      <c r="D63" s="1">
        <v>4</v>
      </c>
      <c r="E63">
        <v>48</v>
      </c>
      <c r="F63" s="2">
        <v>10</v>
      </c>
      <c r="G63">
        <v>9</v>
      </c>
      <c r="H63" s="3">
        <v>40</v>
      </c>
      <c r="I63" s="4">
        <v>19</v>
      </c>
      <c r="J63" s="2">
        <v>9</v>
      </c>
      <c r="K63" s="3">
        <v>21</v>
      </c>
    </row>
    <row r="64" spans="1:11" x14ac:dyDescent="0.2">
      <c r="A64" s="1">
        <v>2</v>
      </c>
      <c r="B64" s="1">
        <v>2</v>
      </c>
      <c r="C64" s="1">
        <v>1</v>
      </c>
      <c r="D64" s="1">
        <v>5</v>
      </c>
      <c r="E64">
        <v>13</v>
      </c>
      <c r="F64" s="2">
        <v>30</v>
      </c>
      <c r="G64">
        <v>38</v>
      </c>
      <c r="H64" s="3">
        <v>40</v>
      </c>
      <c r="I64" s="4">
        <v>35</v>
      </c>
      <c r="J64" s="2">
        <v>5</v>
      </c>
      <c r="K64" s="3">
        <v>5</v>
      </c>
    </row>
    <row r="65" spans="1:11" x14ac:dyDescent="0.2">
      <c r="A65" s="1">
        <v>2</v>
      </c>
      <c r="B65" s="1">
        <v>2</v>
      </c>
      <c r="C65" s="1">
        <v>1</v>
      </c>
      <c r="D65" s="1">
        <v>6</v>
      </c>
      <c r="E65">
        <v>27</v>
      </c>
      <c r="F65" s="2">
        <v>10</v>
      </c>
      <c r="G65">
        <v>33</v>
      </c>
      <c r="H65" s="3">
        <v>40</v>
      </c>
      <c r="I65" s="4">
        <v>20</v>
      </c>
      <c r="J65" s="2">
        <v>10</v>
      </c>
      <c r="K65" s="3">
        <v>20</v>
      </c>
    </row>
    <row r="66" spans="1:11" x14ac:dyDescent="0.2">
      <c r="A66" s="1">
        <v>2</v>
      </c>
      <c r="B66" s="1">
        <v>2</v>
      </c>
      <c r="C66" s="1">
        <v>1</v>
      </c>
      <c r="D66" s="1">
        <v>7</v>
      </c>
      <c r="E66">
        <v>37</v>
      </c>
      <c r="F66" s="2">
        <v>30</v>
      </c>
      <c r="G66">
        <v>34</v>
      </c>
      <c r="H66" s="3">
        <v>40</v>
      </c>
      <c r="I66" s="4">
        <v>31</v>
      </c>
      <c r="J66" s="2">
        <v>1</v>
      </c>
      <c r="K66" s="3">
        <v>9</v>
      </c>
    </row>
    <row r="67" spans="1:11" x14ac:dyDescent="0.2">
      <c r="A67" s="1">
        <v>2</v>
      </c>
      <c r="B67" s="1">
        <v>2</v>
      </c>
      <c r="C67" s="1">
        <v>1</v>
      </c>
      <c r="D67" s="1">
        <v>8</v>
      </c>
      <c r="E67">
        <v>22</v>
      </c>
      <c r="F67" s="2">
        <v>30</v>
      </c>
      <c r="G67">
        <v>49</v>
      </c>
      <c r="H67" s="3">
        <v>40</v>
      </c>
      <c r="I67" s="4">
        <v>33.549999999999997</v>
      </c>
      <c r="J67" s="2">
        <v>3.55</v>
      </c>
      <c r="K67" s="3">
        <v>6.45</v>
      </c>
    </row>
    <row r="68" spans="1:11" x14ac:dyDescent="0.2">
      <c r="A68" s="1">
        <v>2</v>
      </c>
      <c r="B68" s="1">
        <v>2</v>
      </c>
      <c r="C68" s="1">
        <v>1</v>
      </c>
      <c r="D68" s="1">
        <v>9</v>
      </c>
      <c r="E68">
        <v>30</v>
      </c>
      <c r="F68" s="2">
        <v>30</v>
      </c>
      <c r="G68">
        <v>8</v>
      </c>
      <c r="H68" s="3">
        <v>40</v>
      </c>
      <c r="I68" s="4">
        <v>30</v>
      </c>
      <c r="J68" s="2">
        <v>0</v>
      </c>
      <c r="K68" s="3">
        <v>10</v>
      </c>
    </row>
    <row r="69" spans="1:11" x14ac:dyDescent="0.2">
      <c r="A69" s="1">
        <v>2</v>
      </c>
      <c r="B69" s="1">
        <v>2</v>
      </c>
      <c r="C69" s="1">
        <v>1</v>
      </c>
      <c r="D69" s="1">
        <v>10</v>
      </c>
      <c r="E69">
        <v>28</v>
      </c>
      <c r="F69" s="2">
        <v>30</v>
      </c>
      <c r="G69">
        <v>52</v>
      </c>
      <c r="H69" s="3">
        <v>40</v>
      </c>
      <c r="I69" s="4">
        <v>35</v>
      </c>
      <c r="J69" s="2">
        <v>5</v>
      </c>
      <c r="K69" s="3">
        <v>5</v>
      </c>
    </row>
    <row r="70" spans="1:11" x14ac:dyDescent="0.2">
      <c r="A70" s="1">
        <v>2</v>
      </c>
      <c r="B70" s="1">
        <v>2</v>
      </c>
      <c r="C70" s="1">
        <v>2</v>
      </c>
      <c r="D70" s="1">
        <v>1</v>
      </c>
      <c r="E70">
        <v>27</v>
      </c>
      <c r="F70" s="2">
        <v>10</v>
      </c>
      <c r="G70">
        <v>43</v>
      </c>
      <c r="H70" s="3">
        <v>40</v>
      </c>
      <c r="I70" s="4">
        <v>30</v>
      </c>
      <c r="J70" s="2">
        <v>20</v>
      </c>
      <c r="K70" s="3">
        <v>10</v>
      </c>
    </row>
    <row r="71" spans="1:11" x14ac:dyDescent="0.2">
      <c r="A71" s="1">
        <v>2</v>
      </c>
      <c r="B71" s="1">
        <v>2</v>
      </c>
      <c r="C71" s="1">
        <v>2</v>
      </c>
      <c r="D71" s="1">
        <v>2</v>
      </c>
      <c r="E71">
        <v>5</v>
      </c>
      <c r="F71" s="2">
        <v>10</v>
      </c>
      <c r="G71">
        <v>49</v>
      </c>
      <c r="H71" s="3">
        <v>40</v>
      </c>
      <c r="I71" s="4">
        <v>20</v>
      </c>
      <c r="J71" s="2">
        <v>10</v>
      </c>
      <c r="K71" s="3">
        <v>20</v>
      </c>
    </row>
    <row r="72" spans="1:11" x14ac:dyDescent="0.2">
      <c r="A72" s="1">
        <v>2</v>
      </c>
      <c r="B72" s="1">
        <v>2</v>
      </c>
      <c r="C72" s="1">
        <v>2</v>
      </c>
      <c r="D72" s="1">
        <v>3</v>
      </c>
      <c r="E72">
        <v>50</v>
      </c>
      <c r="F72" s="2">
        <v>10</v>
      </c>
      <c r="G72">
        <v>17</v>
      </c>
      <c r="H72" s="3">
        <v>20</v>
      </c>
      <c r="I72" s="4">
        <v>16.5</v>
      </c>
      <c r="J72" s="2">
        <v>6.5</v>
      </c>
      <c r="K72" s="3">
        <v>3.5</v>
      </c>
    </row>
    <row r="73" spans="1:11" x14ac:dyDescent="0.2">
      <c r="A73" s="1">
        <v>2</v>
      </c>
      <c r="B73" s="1">
        <v>2</v>
      </c>
      <c r="C73" s="1">
        <v>2</v>
      </c>
      <c r="D73" s="1">
        <v>4</v>
      </c>
      <c r="E73">
        <v>4</v>
      </c>
      <c r="F73" s="2">
        <v>10</v>
      </c>
      <c r="G73">
        <v>8</v>
      </c>
      <c r="H73" s="3">
        <v>40</v>
      </c>
      <c r="I73" s="4">
        <v>25</v>
      </c>
      <c r="J73" s="2">
        <v>15</v>
      </c>
      <c r="K73" s="3">
        <v>15</v>
      </c>
    </row>
    <row r="74" spans="1:11" x14ac:dyDescent="0.2">
      <c r="A74" s="1">
        <v>2</v>
      </c>
      <c r="B74" s="1">
        <v>2</v>
      </c>
      <c r="C74" s="1">
        <v>2</v>
      </c>
      <c r="D74" s="1">
        <v>5</v>
      </c>
      <c r="E74">
        <v>48</v>
      </c>
      <c r="F74" s="2">
        <v>10</v>
      </c>
      <c r="G74">
        <v>23</v>
      </c>
      <c r="H74" s="3">
        <v>40</v>
      </c>
      <c r="I74" s="4">
        <v>19</v>
      </c>
      <c r="J74" s="2">
        <v>9</v>
      </c>
      <c r="K74" s="3">
        <v>21</v>
      </c>
    </row>
    <row r="75" spans="1:11" x14ac:dyDescent="0.2">
      <c r="A75" s="1">
        <v>2</v>
      </c>
      <c r="B75" s="1">
        <v>2</v>
      </c>
      <c r="C75" s="1">
        <v>2</v>
      </c>
      <c r="D75" s="1">
        <v>6</v>
      </c>
      <c r="E75">
        <v>20</v>
      </c>
      <c r="F75" s="2">
        <v>30</v>
      </c>
      <c r="G75">
        <v>3</v>
      </c>
      <c r="H75" s="3">
        <v>20</v>
      </c>
      <c r="I75" s="4">
        <v>30</v>
      </c>
      <c r="J75" s="2">
        <v>0</v>
      </c>
      <c r="K75" s="3">
        <v>-10</v>
      </c>
    </row>
    <row r="76" spans="1:11" x14ac:dyDescent="0.2">
      <c r="A76" s="1">
        <v>2</v>
      </c>
      <c r="B76" s="1">
        <v>2</v>
      </c>
      <c r="C76" s="1">
        <v>2</v>
      </c>
      <c r="D76" s="1">
        <v>7</v>
      </c>
      <c r="E76">
        <v>16</v>
      </c>
      <c r="F76" s="2">
        <v>30</v>
      </c>
      <c r="G76">
        <v>38</v>
      </c>
      <c r="H76" s="3">
        <v>40</v>
      </c>
      <c r="I76" s="4">
        <v>32</v>
      </c>
      <c r="J76" s="2">
        <v>2</v>
      </c>
      <c r="K76" s="3">
        <v>8</v>
      </c>
    </row>
    <row r="77" spans="1:11" x14ac:dyDescent="0.2">
      <c r="A77" s="1">
        <v>2</v>
      </c>
      <c r="B77" s="1">
        <v>2</v>
      </c>
      <c r="C77" s="1">
        <v>2</v>
      </c>
      <c r="D77" s="1">
        <v>8</v>
      </c>
      <c r="E77">
        <v>14</v>
      </c>
      <c r="F77" s="2">
        <v>30</v>
      </c>
      <c r="G77">
        <v>35</v>
      </c>
      <c r="H77" s="3">
        <v>40</v>
      </c>
      <c r="I77" s="4">
        <v>31</v>
      </c>
      <c r="J77" s="2">
        <v>1</v>
      </c>
      <c r="K77" s="3">
        <v>9</v>
      </c>
    </row>
    <row r="78" spans="1:11" x14ac:dyDescent="0.2">
      <c r="A78" s="1">
        <v>2</v>
      </c>
      <c r="B78" s="1">
        <v>2</v>
      </c>
      <c r="C78" s="1">
        <v>2</v>
      </c>
      <c r="D78" s="1">
        <v>9</v>
      </c>
      <c r="E78">
        <v>30</v>
      </c>
      <c r="F78" s="2">
        <v>30</v>
      </c>
      <c r="G78">
        <v>9</v>
      </c>
      <c r="H78" s="3">
        <v>40</v>
      </c>
      <c r="I78" s="4">
        <v>32</v>
      </c>
      <c r="J78" s="2">
        <v>2</v>
      </c>
      <c r="K78" s="3">
        <v>8</v>
      </c>
    </row>
  </sheetData>
  <autoFilter ref="A1:K78" xr:uid="{00000000-0001-0000-0300-000000000000}">
    <sortState xmlns:xlrd2="http://schemas.microsoft.com/office/spreadsheetml/2017/richdata2" ref="A12:K78">
      <sortCondition ref="C1:C78"/>
    </sortState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2F27-B868-4048-AE15-C9E2903C0EF9}">
  <dimension ref="A1:Z21"/>
  <sheetViews>
    <sheetView workbookViewId="0"/>
  </sheetViews>
  <sheetFormatPr baseColWidth="10" defaultRowHeight="15" x14ac:dyDescent="0.2"/>
  <cols>
    <col min="3" max="7" width="0" style="1" hidden="1" customWidth="1"/>
    <col min="8" max="12" width="0" style="2" hidden="1" customWidth="1"/>
    <col min="13" max="17" width="0" style="3" hidden="1" customWidth="1"/>
    <col min="18" max="20" width="10.83203125" style="4"/>
    <col min="21" max="23" width="10.83203125" style="15"/>
    <col min="24" max="26" width="10.83203125" style="18"/>
  </cols>
  <sheetData>
    <row r="1" spans="1:26" x14ac:dyDescent="0.2">
      <c r="C1" s="22" t="s">
        <v>44</v>
      </c>
      <c r="D1" s="22"/>
      <c r="E1" s="22"/>
      <c r="F1" s="22"/>
      <c r="G1" s="22"/>
      <c r="H1" s="23" t="s">
        <v>45</v>
      </c>
      <c r="I1" s="23"/>
      <c r="J1" s="23"/>
      <c r="K1" s="23"/>
      <c r="L1" s="23"/>
      <c r="M1" s="24" t="s">
        <v>46</v>
      </c>
      <c r="N1" s="24"/>
      <c r="O1" s="24"/>
      <c r="P1" s="24"/>
      <c r="Q1" s="24"/>
      <c r="R1" s="25" t="s">
        <v>47</v>
      </c>
      <c r="S1" s="25"/>
      <c r="T1" s="25"/>
      <c r="U1" s="26" t="s">
        <v>48</v>
      </c>
      <c r="V1" s="26"/>
      <c r="W1" s="26"/>
      <c r="X1" s="21" t="s">
        <v>64</v>
      </c>
      <c r="Y1" s="21"/>
      <c r="Z1" s="21"/>
    </row>
    <row r="2" spans="1:26" s="11" customFormat="1" x14ac:dyDescent="0.2">
      <c r="B2" s="11" t="s">
        <v>2</v>
      </c>
      <c r="C2" s="5">
        <v>1</v>
      </c>
      <c r="D2" s="5">
        <v>1</v>
      </c>
      <c r="E2" s="5">
        <v>1</v>
      </c>
      <c r="F2" s="5">
        <v>1</v>
      </c>
      <c r="G2" s="5"/>
      <c r="H2" s="6">
        <v>2</v>
      </c>
      <c r="I2" s="6">
        <v>2</v>
      </c>
      <c r="J2" s="6">
        <v>2</v>
      </c>
      <c r="K2" s="6">
        <v>2</v>
      </c>
      <c r="L2" s="6"/>
      <c r="M2" s="7" t="s">
        <v>41</v>
      </c>
      <c r="N2" s="7" t="s">
        <v>41</v>
      </c>
      <c r="O2" s="7" t="s">
        <v>41</v>
      </c>
      <c r="P2" s="7" t="s">
        <v>41</v>
      </c>
      <c r="Q2" s="7"/>
      <c r="R2" s="12" t="s">
        <v>41</v>
      </c>
      <c r="S2" s="12" t="s">
        <v>41</v>
      </c>
      <c r="T2" s="12"/>
      <c r="U2" s="14" t="s">
        <v>41</v>
      </c>
      <c r="V2" s="14" t="s">
        <v>41</v>
      </c>
      <c r="W2" s="14"/>
      <c r="X2" s="17" t="s">
        <v>41</v>
      </c>
      <c r="Y2" s="17" t="s">
        <v>41</v>
      </c>
      <c r="Z2" s="17"/>
    </row>
    <row r="3" spans="1:26" s="11" customFormat="1" x14ac:dyDescent="0.2">
      <c r="B3" s="11" t="s">
        <v>4</v>
      </c>
      <c r="C3" s="5">
        <v>1</v>
      </c>
      <c r="D3" s="5">
        <v>1</v>
      </c>
      <c r="E3" s="5">
        <v>2</v>
      </c>
      <c r="F3" s="5">
        <v>2</v>
      </c>
      <c r="G3" s="5"/>
      <c r="H3" s="6">
        <v>1</v>
      </c>
      <c r="I3" s="6">
        <v>1</v>
      </c>
      <c r="J3" s="6">
        <v>2</v>
      </c>
      <c r="K3" s="6">
        <v>2</v>
      </c>
      <c r="L3" s="6"/>
      <c r="M3" s="7">
        <v>1</v>
      </c>
      <c r="N3" s="7">
        <v>1</v>
      </c>
      <c r="O3" s="7">
        <v>2</v>
      </c>
      <c r="P3" s="7">
        <v>2</v>
      </c>
      <c r="Q3" s="7"/>
      <c r="R3" s="12">
        <v>1</v>
      </c>
      <c r="S3" s="12">
        <v>2</v>
      </c>
      <c r="T3" s="12"/>
      <c r="U3" s="14">
        <v>1</v>
      </c>
      <c r="V3" s="14">
        <v>2</v>
      </c>
      <c r="W3" s="14"/>
      <c r="X3" s="17" t="s">
        <v>41</v>
      </c>
      <c r="Y3" s="17" t="s">
        <v>41</v>
      </c>
      <c r="Z3" s="17"/>
    </row>
    <row r="4" spans="1:26" s="11" customFormat="1" x14ac:dyDescent="0.2">
      <c r="B4" s="11" t="s">
        <v>16</v>
      </c>
      <c r="C4" s="5">
        <v>1</v>
      </c>
      <c r="D4" s="5">
        <v>2</v>
      </c>
      <c r="E4" s="5">
        <v>1</v>
      </c>
      <c r="F4" s="5">
        <v>2</v>
      </c>
      <c r="G4" s="5"/>
      <c r="H4" s="6">
        <v>1</v>
      </c>
      <c r="I4" s="6">
        <v>2</v>
      </c>
      <c r="J4" s="6">
        <v>1</v>
      </c>
      <c r="K4" s="6">
        <v>2</v>
      </c>
      <c r="L4" s="6"/>
      <c r="M4" s="7">
        <v>1</v>
      </c>
      <c r="N4" s="7">
        <v>2</v>
      </c>
      <c r="O4" s="7">
        <v>1</v>
      </c>
      <c r="P4" s="7">
        <v>2</v>
      </c>
      <c r="Q4" s="7"/>
      <c r="R4" s="12">
        <v>1</v>
      </c>
      <c r="S4" s="12">
        <v>1</v>
      </c>
      <c r="T4" s="12"/>
      <c r="U4" s="14">
        <v>2</v>
      </c>
      <c r="V4" s="14">
        <v>2</v>
      </c>
      <c r="W4" s="14"/>
      <c r="X4" s="17">
        <v>1</v>
      </c>
      <c r="Y4" s="17">
        <v>2</v>
      </c>
      <c r="Z4" s="17"/>
    </row>
    <row r="5" spans="1:26" x14ac:dyDescent="0.2">
      <c r="G5" s="1" t="s">
        <v>42</v>
      </c>
      <c r="L5" s="2" t="s">
        <v>42</v>
      </c>
      <c r="Q5" s="3" t="s">
        <v>42</v>
      </c>
      <c r="T5" s="4" t="s">
        <v>42</v>
      </c>
      <c r="W5" s="15" t="s">
        <v>42</v>
      </c>
      <c r="Z5" s="18" t="s">
        <v>42</v>
      </c>
    </row>
    <row r="6" spans="1:26" x14ac:dyDescent="0.2">
      <c r="A6" t="s">
        <v>39</v>
      </c>
      <c r="B6" t="s">
        <v>36</v>
      </c>
      <c r="C6" s="8" cm="1">
        <f t="array" ref="C6">MIN(_xlfn._xlws.FILTER(data_trades!$I:$I, (data_trades!$A:$A = C$2) * (data_trades!$B:$B = C$3) * (data_trades!$C:$C = C$4)))</f>
        <v>16</v>
      </c>
      <c r="D6" s="8" cm="1">
        <f t="array" ref="D6">MIN(_xlfn._xlws.FILTER(data_trades!$I:$I, (data_trades!$A:$A = D$2) * (data_trades!$B:$B = D$3) * (data_trades!$C:$C = D$4)))</f>
        <v>15</v>
      </c>
      <c r="E6" s="8" cm="1">
        <f t="array" ref="E6">MIN(_xlfn._xlws.FILTER(data_trades!$I:$I, (data_trades!$A:$A = E$2) * (data_trades!$B:$B = E$3) * (data_trades!$C:$C = E$4)))</f>
        <v>20</v>
      </c>
      <c r="F6" s="8" cm="1">
        <f t="array" ref="F6">MIN(_xlfn._xlws.FILTER(data_trades!$I:$I, (data_trades!$A:$A = F$2) * (data_trades!$B:$B = F$3) * (data_trades!$C:$C = F$4)))</f>
        <v>27.5</v>
      </c>
      <c r="G6" s="8">
        <f>F6/C6</f>
        <v>1.71875</v>
      </c>
      <c r="H6" s="9" cm="1">
        <f t="array" ref="H6">MIN(_xlfn._xlws.FILTER(data_trades!$I:$I, (data_trades!$A:$A = H$2) * (data_trades!$B:$B = H$3) * (data_trades!$C:$C = H$4)))</f>
        <v>15</v>
      </c>
      <c r="I6" s="9" cm="1">
        <f t="array" ref="I6">MIN(_xlfn._xlws.FILTER(data_trades!$I:$I, (data_trades!$A:$A = I$2) * (data_trades!$B:$B = I$3) * (data_trades!$C:$C = I$4)))</f>
        <v>15</v>
      </c>
      <c r="J6" s="9" cm="1">
        <f t="array" ref="J6">MIN(_xlfn._xlws.FILTER(data_trades!$I:$I, (data_trades!$A:$A = J$2) * (data_trades!$B:$B = J$3) * (data_trades!$C:$C = J$4)))</f>
        <v>15</v>
      </c>
      <c r="K6" s="9" cm="1">
        <f t="array" ref="K6">MIN(_xlfn._xlws.FILTER(data_trades!$I:$I, (data_trades!$A:$A = K$2) * (data_trades!$B:$B = K$3) * (data_trades!$C:$C = K$4)))</f>
        <v>16.5</v>
      </c>
      <c r="L6" s="9">
        <f>K6/H6</f>
        <v>1.1000000000000001</v>
      </c>
      <c r="M6" s="10" cm="1">
        <f t="array" ref="M6">MIN(_xlfn._xlws.FILTER(data_trades!$I:$I,  (data_trades!$B:$B = M$3) * (data_trades!$C:$C = M$4)))</f>
        <v>15</v>
      </c>
      <c r="N6" s="10" cm="1">
        <f t="array" ref="N6">MIN(_xlfn._xlws.FILTER(data_trades!$I:$I,  (data_trades!$B:$B = N$3) * (data_trades!$C:$C = N$4)))</f>
        <v>15</v>
      </c>
      <c r="O6" s="10" cm="1">
        <f t="array" ref="O6">MIN(_xlfn._xlws.FILTER(data_trades!$I:$I,  (data_trades!$B:$B = O$3) * (data_trades!$C:$C = O$4)))</f>
        <v>15</v>
      </c>
      <c r="P6" s="10" cm="1">
        <f t="array" ref="P6">MIN(_xlfn._xlws.FILTER(data_trades!$I:$I,  (data_trades!$B:$B = P$3) * (data_trades!$C:$C = P$4)))</f>
        <v>16.5</v>
      </c>
      <c r="Q6" s="10">
        <f t="shared" ref="Q6:Q9" si="0">IFERROR(P6/M6,0)</f>
        <v>1.1000000000000001</v>
      </c>
      <c r="R6" s="13" cm="1">
        <f t="array" ref="R6">MIN(_xlfn._xlws.FILTER(data_trades!$I:$I,  (data_trades!$B:$B = R$3) * (data_trades!$C:$C = R$4)))</f>
        <v>15</v>
      </c>
      <c r="S6" s="13" cm="1">
        <f t="array" ref="S6">MIN(_xlfn._xlws.FILTER(data_trades!$I:$I,  (data_trades!$B:$B = S$3) * (data_trades!$C:$C = S$4)))</f>
        <v>15</v>
      </c>
      <c r="T6" s="4">
        <f>IFERROR(S6/R6,0)</f>
        <v>1</v>
      </c>
      <c r="U6" s="16" cm="1">
        <f t="array" ref="U6">MIN(_xlfn._xlws.FILTER(data_trades!$I:$I,  (data_trades!$B:$B = U$3) * (data_trades!$C:$C = U$4)))</f>
        <v>15</v>
      </c>
      <c r="V6" s="16" cm="1">
        <f t="array" ref="V6">MIN(_xlfn._xlws.FILTER(data_trades!$I:$I,  (data_trades!$B:$B = V$3) * (data_trades!$C:$C = V$4)))</f>
        <v>16.5</v>
      </c>
      <c r="W6" s="15">
        <f>IFERROR(V6/U6,0)</f>
        <v>1.1000000000000001</v>
      </c>
      <c r="X6" s="19" cm="1">
        <f t="array" ref="X6">MIN(_xlfn._xlws.FILTER(data_trades!$I:$I,  (data_trades!$C:$C = X$4)))</f>
        <v>15</v>
      </c>
      <c r="Y6" s="19" cm="1">
        <f t="array" ref="Y6">MIN(_xlfn._xlws.FILTER(data_trades!$I:$I,  (data_trades!$C:$C = Y$4)))</f>
        <v>15</v>
      </c>
      <c r="Z6" s="4">
        <f>IFERROR(Y6/X6,0)</f>
        <v>1</v>
      </c>
    </row>
    <row r="7" spans="1:26" x14ac:dyDescent="0.2">
      <c r="B7" t="s">
        <v>37</v>
      </c>
      <c r="C7" s="8" cm="1">
        <f t="array" ref="C7">AVERAGE(_xlfn._xlws.FILTER(data_trades!$I:$I, (data_trades!$A:$A = C$2) * (data_trades!$B:$B = C$3) * (data_trades!$C:$C = C$4)))</f>
        <v>22.05</v>
      </c>
      <c r="D7" s="8" cm="1">
        <f t="array" ref="D7">AVERAGE(_xlfn._xlws.FILTER(data_trades!$I:$I, (data_trades!$A:$A = D$2) * (data_trades!$B:$B = D$3) * (data_trades!$C:$C = D$4)))</f>
        <v>22.3</v>
      </c>
      <c r="E7" s="8" cm="1">
        <f t="array" ref="E7">AVERAGE(_xlfn._xlws.FILTER(data_trades!$I:$I, (data_trades!$A:$A = E$2) * (data_trades!$B:$B = E$3) * (data_trades!$C:$C = E$4)))</f>
        <v>31.318181818181817</v>
      </c>
      <c r="F7" s="8" cm="1">
        <f t="array" ref="F7">AVERAGE(_xlfn._xlws.FILTER(data_trades!$I:$I, (data_trades!$A:$A = F$2) * (data_trades!$B:$B = F$3) * (data_trades!$C:$C = F$4)))</f>
        <v>30.0625</v>
      </c>
      <c r="G7" s="8">
        <f t="shared" ref="G7:G8" si="1">F7/C7</f>
        <v>1.3633786848072562</v>
      </c>
      <c r="H7" s="9" cm="1">
        <f t="array" ref="H7">AVERAGE(_xlfn._xlws.FILTER(data_trades!$I:$I, (data_trades!$A:$A = H$2) * (data_trades!$B:$B = H$3) * (data_trades!$C:$C = H$4)))</f>
        <v>22.272727272727273</v>
      </c>
      <c r="I7" s="9" cm="1">
        <f t="array" ref="I7">AVERAGE(_xlfn._xlws.FILTER(data_trades!$I:$I, (data_trades!$A:$A = I$2) * (data_trades!$B:$B = I$3) * (data_trades!$C:$C = I$4)))</f>
        <v>19.5</v>
      </c>
      <c r="J7" s="9" cm="1">
        <f t="array" ref="J7">AVERAGE(_xlfn._xlws.FILTER(data_trades!$I:$I, (data_trades!$A:$A = J$2) * (data_trades!$B:$B = J$3) * (data_trades!$C:$C = J$4)))</f>
        <v>25.455000000000002</v>
      </c>
      <c r="K7" s="9" cm="1">
        <f t="array" ref="K7">AVERAGE(_xlfn._xlws.FILTER(data_trades!$I:$I, (data_trades!$A:$A = K$2) * (data_trades!$B:$B = K$3) * (data_trades!$C:$C = K$4)))</f>
        <v>26.166666666666668</v>
      </c>
      <c r="L7" s="9">
        <f t="shared" ref="L7:L8" si="2">K7/H7</f>
        <v>1.1748299319727891</v>
      </c>
      <c r="M7" s="10" cm="1">
        <f t="array" ref="M7">AVERAGE(_xlfn._xlws.FILTER(data_trades!$I:$I,(data_trades!$B:$B = M$3) * (data_trades!$C:$C = M$4)))</f>
        <v>22.166666666666668</v>
      </c>
      <c r="N7" s="10" cm="1">
        <f t="array" ref="N7">AVERAGE(_xlfn._xlws.FILTER(data_trades!$I:$I,(data_trades!$B:$B = N$3) * (data_trades!$C:$C = N$4)))</f>
        <v>21.055555555555557</v>
      </c>
      <c r="O7" s="10" cm="1">
        <f t="array" ref="O7">AVERAGE(_xlfn._xlws.FILTER(data_trades!$I:$I,(data_trades!$B:$B = O$3) * (data_trades!$C:$C = O$4)))</f>
        <v>28.526190476190475</v>
      </c>
      <c r="P7" s="10" cm="1">
        <f t="array" ref="P7">AVERAGE(_xlfn._xlws.FILTER(data_trades!$I:$I,(data_trades!$B:$B = P$3) * (data_trades!$C:$C = P$4)))</f>
        <v>28</v>
      </c>
      <c r="Q7" s="10">
        <f t="shared" si="0"/>
        <v>1.263157894736842</v>
      </c>
      <c r="R7" s="13" cm="1">
        <f t="array" ref="R7">AVERAGE(_xlfn._xlws.FILTER(data_trades!$I:$I,(data_trades!$B:$B = R$3) * (data_trades!$C:$C = R$4)))</f>
        <v>22.166666666666668</v>
      </c>
      <c r="S7" s="13" cm="1">
        <f t="array" ref="S7">AVERAGE(_xlfn._xlws.FILTER(data_trades!$I:$I,(data_trades!$B:$B = S$3) * (data_trades!$C:$C = S$4)))</f>
        <v>28.526190476190475</v>
      </c>
      <c r="T7" s="4">
        <f t="shared" ref="T7:T19" si="3">IFERROR(S7/R7,0)</f>
        <v>1.2868958109559612</v>
      </c>
      <c r="U7" s="16" cm="1">
        <f t="array" ref="U7">AVERAGE(_xlfn._xlws.FILTER(data_trades!$I:$I,(data_trades!$B:$B = U$3) * (data_trades!$C:$C = U$4)))</f>
        <v>21.055555555555557</v>
      </c>
      <c r="V7" s="16" cm="1">
        <f t="array" ref="V7">AVERAGE(_xlfn._xlws.FILTER(data_trades!$I:$I,(data_trades!$B:$B = V$3) * (data_trades!$C:$C = V$4)))</f>
        <v>28</v>
      </c>
      <c r="W7" s="15">
        <f t="shared" ref="W7:W19" si="4">IFERROR(V7/U7,0)</f>
        <v>1.329815303430079</v>
      </c>
      <c r="X7" s="19" cm="1">
        <f t="array" ref="X7">AVERAGE(_xlfn._xlws.FILTER(data_trades!$I:$I, (data_trades!$C:$C = X$4)))</f>
        <v>25.346428571428572</v>
      </c>
      <c r="Y7" s="19" cm="1">
        <f t="array" ref="Y7">AVERAGE(_xlfn._xlws.FILTER(data_trades!$I:$I, (data_trades!$C:$C = Y$4)))</f>
        <v>24.428571428571427</v>
      </c>
      <c r="Z7" s="4">
        <f t="shared" ref="Z7:Z9" si="5">IFERROR(Y7/X7,0)</f>
        <v>0.96378751585176825</v>
      </c>
    </row>
    <row r="8" spans="1:26" x14ac:dyDescent="0.2">
      <c r="B8" t="s">
        <v>40</v>
      </c>
      <c r="C8" s="8" cm="1">
        <f t="array" ref="C8">MEDIAN(_xlfn._xlws.FILTER(data_trades!$I:$I, (data_trades!$A:$A = C$2) * (data_trades!$B:$B = C$3) * (data_trades!$C:$C = C$4)))</f>
        <v>19.5</v>
      </c>
      <c r="D8" s="8" cm="1">
        <f t="array" ref="D8">MEDIAN(_xlfn._xlws.FILTER(data_trades!$I:$I, (data_trades!$A:$A = D$2) * (data_trades!$B:$B = D$3) * (data_trades!$C:$C = D$4)))</f>
        <v>19.5</v>
      </c>
      <c r="E8" s="8" cm="1">
        <f t="array" ref="E8">MEDIAN(_xlfn._xlws.FILTER(data_trades!$I:$I, (data_trades!$A:$A = E$2) * (data_trades!$B:$B = E$3) * (data_trades!$C:$C = E$4)))</f>
        <v>31</v>
      </c>
      <c r="F8" s="8" cm="1">
        <f t="array" ref="F8">MEDIAN(_xlfn._xlws.FILTER(data_trades!$I:$I, (data_trades!$A:$A = F$2) * (data_trades!$B:$B = F$3) * (data_trades!$C:$C = F$4)))</f>
        <v>29</v>
      </c>
      <c r="G8" s="8">
        <f t="shared" si="1"/>
        <v>1.4871794871794872</v>
      </c>
      <c r="H8" s="9" cm="1">
        <f t="array" ref="H8">MEDIAN(_xlfn._xlws.FILTER(data_trades!$I:$I, (data_trades!$A:$A = H$2) * (data_trades!$B:$B = H$3) * (data_trades!$C:$C = H$4)))</f>
        <v>20</v>
      </c>
      <c r="I8" s="9" cm="1">
        <f t="array" ref="I8">MEDIAN(_xlfn._xlws.FILTER(data_trades!$I:$I, (data_trades!$A:$A = I$2) * (data_trades!$B:$B = I$3) * (data_trades!$C:$C = I$4)))</f>
        <v>20</v>
      </c>
      <c r="J8" s="9" cm="1">
        <f t="array" ref="J8">MEDIAN(_xlfn._xlws.FILTER(data_trades!$I:$I, (data_trades!$A:$A = J$2) * (data_trades!$B:$B = J$3) * (data_trades!$C:$C = J$4)))</f>
        <v>25</v>
      </c>
      <c r="K8" s="9" cm="1">
        <f t="array" ref="K8">MEDIAN(_xlfn._xlws.FILTER(data_trades!$I:$I, (data_trades!$A:$A = K$2) * (data_trades!$B:$B = K$3) * (data_trades!$C:$C = K$4)))</f>
        <v>30</v>
      </c>
      <c r="L8" s="9">
        <f t="shared" si="2"/>
        <v>1.5</v>
      </c>
      <c r="M8" s="10" cm="1">
        <f t="array" ref="M8">MEDIAN(_xlfn._xlws.FILTER(data_trades!$I:$I,  (data_trades!$B:$B = M$3) * (data_trades!$C:$C = M$4)))</f>
        <v>20</v>
      </c>
      <c r="N8" s="10" cm="1">
        <f t="array" ref="N8">MEDIAN(_xlfn._xlws.FILTER(data_trades!$I:$I,  (data_trades!$B:$B = N$3) * (data_trades!$C:$C = N$4)))</f>
        <v>20</v>
      </c>
      <c r="O8" s="10" cm="1">
        <f t="array" ref="O8">MEDIAN(_xlfn._xlws.FILTER(data_trades!$I:$I,  (data_trades!$B:$B = O$3) * (data_trades!$C:$C = O$4)))</f>
        <v>30</v>
      </c>
      <c r="P8" s="10" cm="1">
        <f t="array" ref="P8">MEDIAN(_xlfn._xlws.FILTER(data_trades!$I:$I,  (data_trades!$B:$B = P$3) * (data_trades!$C:$C = P$4)))</f>
        <v>29</v>
      </c>
      <c r="Q8" s="10">
        <f t="shared" si="0"/>
        <v>1.45</v>
      </c>
      <c r="R8" s="13" cm="1">
        <f t="array" ref="R8">MEDIAN(_xlfn._xlws.FILTER(data_trades!$I:$I,  (data_trades!$B:$B = R$3) * (data_trades!$C:$C = R$4)))</f>
        <v>20</v>
      </c>
      <c r="S8" s="13" cm="1">
        <f t="array" ref="S8">MEDIAN(_xlfn._xlws.FILTER(data_trades!$I:$I,  (data_trades!$B:$B = S$3) * (data_trades!$C:$C = S$4)))</f>
        <v>30</v>
      </c>
      <c r="T8" s="4">
        <f t="shared" si="3"/>
        <v>1.5</v>
      </c>
      <c r="U8" s="16" cm="1">
        <f t="array" ref="U8">MEDIAN(_xlfn._xlws.FILTER(data_trades!$I:$I,  (data_trades!$B:$B = U$3) * (data_trades!$C:$C = U$4)))</f>
        <v>20</v>
      </c>
      <c r="V8" s="16" cm="1">
        <f t="array" ref="V8">MEDIAN(_xlfn._xlws.FILTER(data_trades!$I:$I,  (data_trades!$B:$B = V$3) * (data_trades!$C:$C = V$4)))</f>
        <v>29</v>
      </c>
      <c r="W8" s="15">
        <f t="shared" si="4"/>
        <v>1.45</v>
      </c>
      <c r="X8" s="19" cm="1">
        <f t="array" ref="X8">MEDIAN(_xlfn._xlws.FILTER(data_trades!$I:$I,  (data_trades!$C:$C = X$4)))</f>
        <v>25</v>
      </c>
      <c r="Y8" s="19" cm="1">
        <f t="array" ref="Y8">MEDIAN(_xlfn._xlws.FILTER(data_trades!$I:$I,  (data_trades!$C:$C = Y$4)))</f>
        <v>25</v>
      </c>
      <c r="Z8" s="4">
        <f t="shared" si="5"/>
        <v>1</v>
      </c>
    </row>
    <row r="9" spans="1:26" x14ac:dyDescent="0.2">
      <c r="B9" t="s">
        <v>38</v>
      </c>
      <c r="C9" s="8" cm="1">
        <f t="array" ref="C9">MAX(_xlfn._xlws.FILTER(data_trades!$I:$I, (data_trades!$A:$A = C$2) * (data_trades!$B:$B = C$3) * (data_trades!$C:$C = C$4)))</f>
        <v>35</v>
      </c>
      <c r="D9" s="8" cm="1">
        <f t="array" ref="D9">MAX(_xlfn._xlws.FILTER(data_trades!$I:$I, (data_trades!$A:$A = D$2) * (data_trades!$B:$B = D$3) * (data_trades!$C:$C = D$4)))</f>
        <v>35</v>
      </c>
      <c r="E9" s="8" cm="1">
        <f t="array" ref="E9">MAX(_xlfn._xlws.FILTER(data_trades!$I:$I, (data_trades!$A:$A = E$2) * (data_trades!$B:$B = E$3) * (data_trades!$C:$C = E$4)))</f>
        <v>50</v>
      </c>
      <c r="F9" s="8" cm="1">
        <f t="array" ref="F9">MAX(_xlfn._xlws.FILTER(data_trades!$I:$I, (data_trades!$A:$A = F$2) * (data_trades!$B:$B = F$3) * (data_trades!$C:$C = F$4)))</f>
        <v>36</v>
      </c>
      <c r="G9" s="8">
        <f>F9/C9</f>
        <v>1.0285714285714285</v>
      </c>
      <c r="H9" s="9" cm="1">
        <f t="array" ref="H9">MAX(_xlfn._xlws.FILTER(data_trades!$I:$I, (data_trades!$A:$A = H$2) * (data_trades!$B:$B = H$3) * (data_trades!$C:$C = H$4)))</f>
        <v>35</v>
      </c>
      <c r="I9" s="9" cm="1">
        <f t="array" ref="I9">MAX(_xlfn._xlws.FILTER(data_trades!$I:$I, (data_trades!$A:$A = I$2) * (data_trades!$B:$B = I$3) * (data_trades!$C:$C = I$4)))</f>
        <v>23</v>
      </c>
      <c r="J9" s="9" cm="1">
        <f t="array" ref="J9">MAX(_xlfn._xlws.FILTER(data_trades!$I:$I, (data_trades!$A:$A = J$2) * (data_trades!$B:$B = J$3) * (data_trades!$C:$C = J$4)))</f>
        <v>35</v>
      </c>
      <c r="K9" s="9" cm="1">
        <f t="array" ref="K9">MAX(_xlfn._xlws.FILTER(data_trades!$I:$I, (data_trades!$A:$A = K$2) * (data_trades!$B:$B = K$3) * (data_trades!$C:$C = K$4)))</f>
        <v>32</v>
      </c>
      <c r="L9" s="9">
        <f>K9/H9</f>
        <v>0.91428571428571426</v>
      </c>
      <c r="M9" s="10" cm="1">
        <f t="array" ref="M9">MAX(_xlfn._xlws.FILTER(data_trades!$I:$I, (data_trades!$B:$B = M$3) * (data_trades!$C:$C = M$4)))</f>
        <v>35</v>
      </c>
      <c r="N9" s="10" cm="1">
        <f t="array" ref="N9">MAX(_xlfn._xlws.FILTER(data_trades!$I:$I, (data_trades!$B:$B = N$3) * (data_trades!$C:$C = N$4)))</f>
        <v>35</v>
      </c>
      <c r="O9" s="10" cm="1">
        <f t="array" ref="O9">MAX(_xlfn._xlws.FILTER(data_trades!$I:$I, (data_trades!$B:$B = O$3) * (data_trades!$C:$C = O$4)))</f>
        <v>50</v>
      </c>
      <c r="P9" s="10" cm="1">
        <f t="array" ref="P9">MAX(_xlfn._xlws.FILTER(data_trades!$I:$I, (data_trades!$B:$B = P$3) * (data_trades!$C:$C = P$4)))</f>
        <v>36</v>
      </c>
      <c r="Q9" s="10">
        <f t="shared" si="0"/>
        <v>1.0285714285714285</v>
      </c>
      <c r="R9" s="13" cm="1">
        <f t="array" ref="R9">MAX(_xlfn._xlws.FILTER(data_trades!$I:$I, (data_trades!$B:$B = R$3) * (data_trades!$C:$C = R$4)))</f>
        <v>35</v>
      </c>
      <c r="S9" s="13" cm="1">
        <f t="array" ref="S9">MAX(_xlfn._xlws.FILTER(data_trades!$I:$I, (data_trades!$B:$B = S$3) * (data_trades!$C:$C = S$4)))</f>
        <v>50</v>
      </c>
      <c r="T9" s="4">
        <f t="shared" si="3"/>
        <v>1.4285714285714286</v>
      </c>
      <c r="U9" s="16" cm="1">
        <f t="array" ref="U9">MAX(_xlfn._xlws.FILTER(data_trades!$I:$I, (data_trades!$B:$B = U$3) * (data_trades!$C:$C = U$4)))</f>
        <v>35</v>
      </c>
      <c r="V9" s="16" cm="1">
        <f t="array" ref="V9">MAX(_xlfn._xlws.FILTER(data_trades!$I:$I, (data_trades!$B:$B = V$3) * (data_trades!$C:$C = V$4)))</f>
        <v>36</v>
      </c>
      <c r="W9" s="15">
        <f t="shared" si="4"/>
        <v>1.0285714285714285</v>
      </c>
      <c r="X9" s="19" cm="1">
        <f t="array" ref="X9">MAX(_xlfn._xlws.FILTER(data_trades!$I:$I,  (data_trades!$C:$C = X$4)))</f>
        <v>50</v>
      </c>
      <c r="Y9" s="19" cm="1">
        <f t="array" ref="Y9">MAX(_xlfn._xlws.FILTER(data_trades!$I:$I,  (data_trades!$C:$C = Y$4)))</f>
        <v>36</v>
      </c>
      <c r="Z9" s="4">
        <f t="shared" si="5"/>
        <v>0.72</v>
      </c>
    </row>
    <row r="10" spans="1:26" x14ac:dyDescent="0.2">
      <c r="C10" s="8"/>
      <c r="D10" s="8"/>
      <c r="E10" s="8"/>
      <c r="F10" s="8"/>
      <c r="G10" s="8"/>
      <c r="H10" s="9"/>
      <c r="I10" s="9"/>
      <c r="J10" s="9"/>
      <c r="K10" s="9"/>
      <c r="L10" s="9"/>
      <c r="M10" s="10"/>
      <c r="N10" s="10"/>
      <c r="O10" s="10"/>
      <c r="P10" s="10"/>
      <c r="Q10" s="10"/>
    </row>
    <row r="11" spans="1:26" x14ac:dyDescent="0.2">
      <c r="A11" t="s">
        <v>43</v>
      </c>
      <c r="B11" t="s">
        <v>36</v>
      </c>
      <c r="C11" s="8" cm="1">
        <f t="array" ref="C11">MIN(_xlfn._xlws.FILTER(data_trades!$J:$J, (data_trades!$A:$A = C$2) * (data_trades!$B:$B = C$3) * (data_trades!$C:$C = C$4)))</f>
        <v>5</v>
      </c>
      <c r="D11" s="8" cm="1">
        <f t="array" ref="D11">MIN(_xlfn._xlws.FILTER(data_trades!$J:$J, (data_trades!$A:$A = D$2) * (data_trades!$B:$B = D$3) * (data_trades!$C:$C = D$4)))</f>
        <v>2</v>
      </c>
      <c r="E11" s="8" cm="1">
        <f t="array" ref="E11">MIN(_xlfn._xlws.FILTER(data_trades!$J:$J, (data_trades!$A:$A = E$2) * (data_trades!$B:$B = E$3) * (data_trades!$C:$C = E$4)))</f>
        <v>0</v>
      </c>
      <c r="F11" s="8" cm="1">
        <f t="array" ref="F11">MIN(_xlfn._xlws.FILTER(data_trades!$J:$J, (data_trades!$A:$A = F$2) * (data_trades!$B:$B = F$3) * (data_trades!$C:$C = F$4)))</f>
        <v>0</v>
      </c>
      <c r="G11" s="8">
        <f t="shared" ref="G11:G14" si="6">F11/C11</f>
        <v>0</v>
      </c>
      <c r="H11" s="9" cm="1">
        <f t="array" ref="H11">MIN(_xlfn._xlws.FILTER(data_trades!$J:$J, (data_trades!$A:$A = H$2) * (data_trades!$B:$B = H$3) * (data_trades!$C:$C = H$4)))</f>
        <v>0</v>
      </c>
      <c r="I11" s="9" cm="1">
        <f t="array" ref="I11">MIN(_xlfn._xlws.FILTER(data_trades!$J:$J, (data_trades!$A:$A = I$2) * (data_trades!$B:$B = I$3) * (data_trades!$C:$C = I$4)))</f>
        <v>5</v>
      </c>
      <c r="J11" s="9" cm="1">
        <f t="array" ref="J11">MIN(_xlfn._xlws.FILTER(data_trades!$J:$J, (data_trades!$A:$A = J$2) * (data_trades!$B:$B = J$3) * (data_trades!$C:$C = J$4)))</f>
        <v>0</v>
      </c>
      <c r="K11" s="9" cm="1">
        <f t="array" ref="K11">MIN(_xlfn._xlws.FILTER(data_trades!$J:$J, (data_trades!$A:$A = K$2) * (data_trades!$B:$B = K$3) * (data_trades!$C:$C = K$4)))</f>
        <v>0</v>
      </c>
      <c r="L11" s="9">
        <f>IFERROR(K11/H11,0)</f>
        <v>0</v>
      </c>
      <c r="M11" s="10" cm="1">
        <f t="array" ref="M11">MIN(_xlfn._xlws.FILTER(data_trades!$J:$J,  (data_trades!$B:$B = M$3) * (data_trades!$C:$C = M$4)))</f>
        <v>0</v>
      </c>
      <c r="N11" s="10" cm="1">
        <f t="array" ref="N11">MIN(_xlfn._xlws.FILTER(data_trades!$J:$J,  (data_trades!$B:$B = N$3) * (data_trades!$C:$C = N$4)))</f>
        <v>2</v>
      </c>
      <c r="O11" s="10" cm="1">
        <f t="array" ref="O11">MIN(_xlfn._xlws.FILTER(data_trades!$J:$J,  (data_trades!$B:$B = O$3) * (data_trades!$C:$C = O$4)))</f>
        <v>0</v>
      </c>
      <c r="P11" s="10" cm="1">
        <f t="array" ref="P11">MIN(_xlfn._xlws.FILTER(data_trades!$J:$J,  (data_trades!$B:$B = P$3) * (data_trades!$C:$C = P$4)))</f>
        <v>0</v>
      </c>
      <c r="Q11" s="10">
        <f>IFERROR(P11/M11,0)</f>
        <v>0</v>
      </c>
      <c r="R11" s="13" cm="1">
        <f t="array" ref="R11">MIN(_xlfn._xlws.FILTER(data_trades!$J:$J,  (data_trades!$B:$B = R$3) * (data_trades!$C:$C = R$4)))</f>
        <v>0</v>
      </c>
      <c r="S11" s="13" cm="1">
        <f t="array" ref="S11">MIN(_xlfn._xlws.FILTER(data_trades!$J:$J,  (data_trades!$B:$B = S$3) * (data_trades!$C:$C = S$4)))</f>
        <v>0</v>
      </c>
      <c r="T11" s="4">
        <f t="shared" si="3"/>
        <v>0</v>
      </c>
      <c r="U11" s="16" cm="1">
        <f t="array" ref="U11">MIN(_xlfn._xlws.FILTER(data_trades!$J:$J,  (data_trades!$B:$B = U$3) * (data_trades!$C:$C = U$4)))</f>
        <v>2</v>
      </c>
      <c r="V11" s="16" cm="1">
        <f t="array" ref="V11">MIN(_xlfn._xlws.FILTER(data_trades!$J:$J,  (data_trades!$B:$B = V$3) * (data_trades!$C:$C = V$4)))</f>
        <v>0</v>
      </c>
      <c r="W11" s="15">
        <f t="shared" si="4"/>
        <v>0</v>
      </c>
      <c r="X11" s="19" cm="1">
        <f t="array" ref="X11">MIN(_xlfn._xlws.FILTER(data_trades!$J:$J,   (data_trades!$C:$C = X$4)))</f>
        <v>0</v>
      </c>
      <c r="Y11" s="19" cm="1">
        <f t="array" ref="Y11">MIN(_xlfn._xlws.FILTER(data_trades!$J:$J,   (data_trades!$C:$C = Y$4)))</f>
        <v>0</v>
      </c>
      <c r="Z11" s="4">
        <f t="shared" ref="Z11:Z14" si="7">IFERROR(Y11/X11,0)</f>
        <v>0</v>
      </c>
    </row>
    <row r="12" spans="1:26" x14ac:dyDescent="0.2">
      <c r="B12" t="s">
        <v>37</v>
      </c>
      <c r="C12" s="8" cm="1">
        <f t="array" ref="C12">AVERAGE(_xlfn._xlws.FILTER(data_trades!$J:$J, (data_trades!$A:$A = C$2) * (data_trades!$B:$B = C$3) * (data_trades!$C:$C = C$4)))</f>
        <v>10.050000000000001</v>
      </c>
      <c r="D12" s="8" cm="1">
        <f t="array" ref="D12">AVERAGE(_xlfn._xlws.FILTER(data_trades!$J:$J, (data_trades!$A:$A = D$2) * (data_trades!$B:$B = D$3) * (data_trades!$C:$C = D$4)))</f>
        <v>8.3000000000000007</v>
      </c>
      <c r="E12" s="8" cm="1">
        <f t="array" ref="E12">AVERAGE(_xlfn._xlws.FILTER(data_trades!$J:$J, (data_trades!$A:$A = E$2) * (data_trades!$B:$B = E$3) * (data_trades!$C:$C = E$4)))</f>
        <v>10.409090909090908</v>
      </c>
      <c r="F12" s="8" cm="1">
        <f t="array" ref="F12">AVERAGE(_xlfn._xlws.FILTER(data_trades!$J:$J, (data_trades!$A:$A = F$2) * (data_trades!$B:$B = F$3) * (data_trades!$C:$C = F$4)))</f>
        <v>12.5625</v>
      </c>
      <c r="G12" s="8">
        <f t="shared" si="6"/>
        <v>1.25</v>
      </c>
      <c r="H12" s="9" cm="1">
        <f t="array" ref="H12">AVERAGE(_xlfn._xlws.FILTER(data_trades!$J:$J, (data_trades!$A:$A = H$2) * (data_trades!$B:$B = H$3) * (data_trades!$C:$C = H$4)))</f>
        <v>10.454545454545455</v>
      </c>
      <c r="I12" s="9" cm="1">
        <f t="array" ref="I12">AVERAGE(_xlfn._xlws.FILTER(data_trades!$J:$J, (data_trades!$A:$A = I$2) * (data_trades!$B:$B = I$3) * (data_trades!$C:$C = I$4)))</f>
        <v>9.5</v>
      </c>
      <c r="J12" s="9" cm="1">
        <f t="array" ref="J12">AVERAGE(_xlfn._xlws.FILTER(data_trades!$J:$J, (data_trades!$A:$A = J$2) * (data_trades!$B:$B = J$3) * (data_trades!$C:$C = J$4)))</f>
        <v>5.4550000000000001</v>
      </c>
      <c r="K12" s="9" cm="1">
        <f t="array" ref="K12">AVERAGE(_xlfn._xlws.FILTER(data_trades!$J:$J, (data_trades!$A:$A = K$2) * (data_trades!$B:$B = K$3) * (data_trades!$C:$C = K$4)))</f>
        <v>7.2777777777777777</v>
      </c>
      <c r="L12" s="9">
        <f t="shared" ref="L12:L14" si="8">K12/H12</f>
        <v>0.69613526570048301</v>
      </c>
      <c r="M12" s="10" cm="1">
        <f t="array" ref="M12">AVERAGE(_xlfn._xlws.FILTER(data_trades!$J:$J,  (data_trades!$B:$B = M$3) * (data_trades!$C:$C = M$4)))</f>
        <v>10.261904761904763</v>
      </c>
      <c r="N12" s="10" cm="1">
        <f t="array" ref="N12">AVERAGE(_xlfn._xlws.FILTER(data_trades!$J:$J,  (data_trades!$B:$B = N$3) * (data_trades!$C:$C = N$4)))</f>
        <v>8.8333333333333339</v>
      </c>
      <c r="O12" s="10" cm="1">
        <f t="array" ref="O12">AVERAGE(_xlfn._xlws.FILTER(data_trades!$J:$J,  (data_trades!$B:$B = O$3) * (data_trades!$C:$C = O$4)))</f>
        <v>8.0500000000000007</v>
      </c>
      <c r="P12" s="10" cm="1">
        <f t="array" ref="P12">AVERAGE(_xlfn._xlws.FILTER(data_trades!$J:$J,  (data_trades!$B:$B = P$3) * (data_trades!$C:$C = P$4)))</f>
        <v>9.764705882352942</v>
      </c>
      <c r="Q12" s="10">
        <f t="shared" ref="Q12:Q19" si="9">IFERROR(P12/M12,0)</f>
        <v>0.95154906510167869</v>
      </c>
      <c r="R12" s="13" cm="1">
        <f t="array" ref="R12">AVERAGE(_xlfn._xlws.FILTER(data_trades!$J:$J,  (data_trades!$B:$B = R$3) * (data_trades!$C:$C = R$4)))</f>
        <v>10.261904761904763</v>
      </c>
      <c r="S12" s="13" cm="1">
        <f t="array" ref="S12">AVERAGE(_xlfn._xlws.FILTER(data_trades!$J:$J,  (data_trades!$B:$B = S$3) * (data_trades!$C:$C = S$4)))</f>
        <v>8.0500000000000007</v>
      </c>
      <c r="T12" s="4">
        <f t="shared" si="3"/>
        <v>0.78445475638051043</v>
      </c>
      <c r="U12" s="16" cm="1">
        <f t="array" ref="U12">AVERAGE(_xlfn._xlws.FILTER(data_trades!$J:$J,  (data_trades!$B:$B = U$3) * (data_trades!$C:$C = U$4)))</f>
        <v>8.8333333333333339</v>
      </c>
      <c r="V12" s="16" cm="1">
        <f t="array" ref="V12">AVERAGE(_xlfn._xlws.FILTER(data_trades!$J:$J,  (data_trades!$B:$B = V$3) * (data_trades!$C:$C = V$4)))</f>
        <v>9.764705882352942</v>
      </c>
      <c r="W12" s="15">
        <f t="shared" si="4"/>
        <v>1.1054384017758048</v>
      </c>
      <c r="X12" s="19" cm="1">
        <f t="array" ref="X12">AVERAGE(_xlfn._xlws.FILTER(data_trades!$J:$J,   (data_trades!$C:$C = X$4)))</f>
        <v>9.1559523809523817</v>
      </c>
      <c r="Y12" s="19" cm="1">
        <f t="array" ref="Y12">AVERAGE(_xlfn._xlws.FILTER(data_trades!$J:$J,   (data_trades!$C:$C = Y$4)))</f>
        <v>9.2857142857142865</v>
      </c>
      <c r="Z12" s="4">
        <f t="shared" si="7"/>
        <v>1.0141724093095825</v>
      </c>
    </row>
    <row r="13" spans="1:26" x14ac:dyDescent="0.2">
      <c r="B13" t="s">
        <v>40</v>
      </c>
      <c r="C13" s="8" cm="1">
        <f t="array" ref="C13">MEDIAN(_xlfn._xlws.FILTER(data_trades!$J:$J, (data_trades!$A:$A = C$2) * (data_trades!$B:$B = C$3) * (data_trades!$C:$C = C$4)))</f>
        <v>9</v>
      </c>
      <c r="D13" s="8" cm="1">
        <f t="array" ref="D13">MEDIAN(_xlfn._xlws.FILTER(data_trades!$J:$J, (data_trades!$A:$A = D$2) * (data_trades!$B:$B = D$3) * (data_trades!$C:$C = D$4)))</f>
        <v>8.5</v>
      </c>
      <c r="E13" s="8" cm="1">
        <f t="array" ref="E13">MEDIAN(_xlfn._xlws.FILTER(data_trades!$J:$J, (data_trades!$A:$A = E$2) * (data_trades!$B:$B = E$3) * (data_trades!$C:$C = E$4)))</f>
        <v>7</v>
      </c>
      <c r="F13" s="8" cm="1">
        <f t="array" ref="F13">MEDIAN(_xlfn._xlws.FILTER(data_trades!$J:$J, (data_trades!$A:$A = F$2) * (data_trades!$B:$B = F$3) * (data_trades!$C:$C = F$4)))</f>
        <v>17.75</v>
      </c>
      <c r="G13" s="8">
        <f>F13/C13</f>
        <v>1.9722222222222223</v>
      </c>
      <c r="H13" s="9" cm="1">
        <f t="array" ref="H13">MEDIAN(_xlfn._xlws.FILTER(data_trades!$J:$J, (data_trades!$A:$A = H$2) * (data_trades!$B:$B = H$3) * (data_trades!$C:$C = H$4)))</f>
        <v>9</v>
      </c>
      <c r="I13" s="9" cm="1">
        <f t="array" ref="I13">MEDIAN(_xlfn._xlws.FILTER(data_trades!$J:$J, (data_trades!$A:$A = I$2) * (data_trades!$B:$B = I$3) * (data_trades!$C:$C = I$4)))</f>
        <v>10</v>
      </c>
      <c r="J13" s="9" cm="1">
        <f t="array" ref="J13">MEDIAN(_xlfn._xlws.FILTER(data_trades!$J:$J, (data_trades!$A:$A = J$2) * (data_trades!$B:$B = J$3) * (data_trades!$C:$C = J$4)))</f>
        <v>5</v>
      </c>
      <c r="K13" s="9" cm="1">
        <f t="array" ref="K13">MEDIAN(_xlfn._xlws.FILTER(data_trades!$J:$J, (data_trades!$A:$A = K$2) * (data_trades!$B:$B = K$3) * (data_trades!$C:$C = K$4)))</f>
        <v>6.5</v>
      </c>
      <c r="L13" s="9">
        <f t="shared" si="8"/>
        <v>0.72222222222222221</v>
      </c>
      <c r="M13" s="10" cm="1">
        <f t="array" ref="M13">MEDIAN(_xlfn._xlws.FILTER(data_trades!$J:$J,  (data_trades!$B:$B = M$3) * (data_trades!$C:$C = M$4)))</f>
        <v>9</v>
      </c>
      <c r="N13" s="10" cm="1">
        <f t="array" ref="N13">MEDIAN(_xlfn._xlws.FILTER(data_trades!$J:$J,  (data_trades!$B:$B = N$3) * (data_trades!$C:$C = N$4)))</f>
        <v>9</v>
      </c>
      <c r="O13" s="10" cm="1">
        <f t="array" ref="O13">MEDIAN(_xlfn._xlws.FILTER(data_trades!$J:$J,  (data_trades!$B:$B = O$3) * (data_trades!$C:$C = O$4)))</f>
        <v>5</v>
      </c>
      <c r="P13" s="10" cm="1">
        <f t="array" ref="P13">MEDIAN(_xlfn._xlws.FILTER(data_trades!$J:$J,  (data_trades!$B:$B = P$3) * (data_trades!$C:$C = P$4)))</f>
        <v>9</v>
      </c>
      <c r="Q13" s="10">
        <f t="shared" si="9"/>
        <v>1</v>
      </c>
      <c r="R13" s="13" cm="1">
        <f t="array" ref="R13">MEDIAN(_xlfn._xlws.FILTER(data_trades!$J:$J,  (data_trades!$B:$B = R$3) * (data_trades!$C:$C = R$4)))</f>
        <v>9</v>
      </c>
      <c r="S13" s="13" cm="1">
        <f t="array" ref="S13">MEDIAN(_xlfn._xlws.FILTER(data_trades!$J:$J,  (data_trades!$B:$B = S$3) * (data_trades!$C:$C = S$4)))</f>
        <v>5</v>
      </c>
      <c r="T13" s="4">
        <f t="shared" si="3"/>
        <v>0.55555555555555558</v>
      </c>
      <c r="U13" s="16" cm="1">
        <f t="array" ref="U13">MEDIAN(_xlfn._xlws.FILTER(data_trades!$J:$J,  (data_trades!$B:$B = U$3) * (data_trades!$C:$C = U$4)))</f>
        <v>9</v>
      </c>
      <c r="V13" s="16" cm="1">
        <f t="array" ref="V13">MEDIAN(_xlfn._xlws.FILTER(data_trades!$J:$J,  (data_trades!$B:$B = V$3) * (data_trades!$C:$C = V$4)))</f>
        <v>9</v>
      </c>
      <c r="W13" s="15">
        <f t="shared" si="4"/>
        <v>1</v>
      </c>
      <c r="X13" s="19" cm="1">
        <f t="array" ref="X13">MEDIAN(_xlfn._xlws.FILTER(data_trades!$J:$J,  (data_trades!$C:$C = X$4)))</f>
        <v>8.25</v>
      </c>
      <c r="Y13" s="19" cm="1">
        <f t="array" ref="Y13">MEDIAN(_xlfn._xlws.FILTER(data_trades!$J:$J,  (data_trades!$C:$C = Y$4)))</f>
        <v>9</v>
      </c>
      <c r="Z13" s="4">
        <f t="shared" si="7"/>
        <v>1.0909090909090908</v>
      </c>
    </row>
    <row r="14" spans="1:26" x14ac:dyDescent="0.2">
      <c r="B14" t="s">
        <v>38</v>
      </c>
      <c r="C14" s="8" cm="1">
        <f t="array" ref="C14">MAX(_xlfn._xlws.FILTER(data_trades!$J:$J, (data_trades!$A:$A = C$2) * (data_trades!$B:$B = C$3) * (data_trades!$C:$C = C$4)))</f>
        <v>15</v>
      </c>
      <c r="D14" s="8" cm="1">
        <f t="array" ref="D14">MAX(_xlfn._xlws.FILTER(data_trades!$J:$J, (data_trades!$A:$A = D$2) * (data_trades!$B:$B = D$3) * (data_trades!$C:$C = D$4)))</f>
        <v>15</v>
      </c>
      <c r="E14" s="8" cm="1">
        <f t="array" ref="E14">MAX(_xlfn._xlws.FILTER(data_trades!$J:$J, (data_trades!$A:$A = E$2) * (data_trades!$B:$B = E$3) * (data_trades!$C:$C = E$4)))</f>
        <v>40</v>
      </c>
      <c r="F14" s="8" cm="1">
        <f t="array" ref="F14">MAX(_xlfn._xlws.FILTER(data_trades!$J:$J, (data_trades!$A:$A = F$2) * (data_trades!$B:$B = F$3) * (data_trades!$C:$C = F$4)))</f>
        <v>19</v>
      </c>
      <c r="G14" s="8">
        <f t="shared" si="6"/>
        <v>1.2666666666666666</v>
      </c>
      <c r="H14" s="9" cm="1">
        <f t="array" ref="H14">MAX(_xlfn._xlws.FILTER(data_trades!$J:$J, (data_trades!$A:$A = H$2) * (data_trades!$B:$B = H$3) * (data_trades!$C:$C = H$4)))</f>
        <v>25</v>
      </c>
      <c r="I14" s="9" cm="1">
        <f t="array" ref="I14">MAX(_xlfn._xlws.FILTER(data_trades!$J:$J, (data_trades!$A:$A = I$2) * (data_trades!$B:$B = I$3) * (data_trades!$C:$C = I$4)))</f>
        <v>13</v>
      </c>
      <c r="J14" s="9" cm="1">
        <f t="array" ref="J14">MAX(_xlfn._xlws.FILTER(data_trades!$J:$J, (data_trades!$A:$A = J$2) * (data_trades!$B:$B = J$3) * (data_trades!$C:$C = J$4)))</f>
        <v>10</v>
      </c>
      <c r="K14" s="9" cm="1">
        <f t="array" ref="K14">MAX(_xlfn._xlws.FILTER(data_trades!$J:$J, (data_trades!$A:$A = K$2) * (data_trades!$B:$B = K$3) * (data_trades!$C:$C = K$4)))</f>
        <v>20</v>
      </c>
      <c r="L14" s="9">
        <f t="shared" si="8"/>
        <v>0.8</v>
      </c>
      <c r="M14" s="10" cm="1">
        <f t="array" ref="M14">MAX(_xlfn._xlws.FILTER(data_trades!$J:$J,  (data_trades!$B:$B = M$3) * (data_trades!$C:$C = M$4)))</f>
        <v>25</v>
      </c>
      <c r="N14" s="10" cm="1">
        <f t="array" ref="N14">MAX(_xlfn._xlws.FILTER(data_trades!$J:$J,  (data_trades!$B:$B = N$3) * (data_trades!$C:$C = N$4)))</f>
        <v>15</v>
      </c>
      <c r="O14" s="10" cm="1">
        <f t="array" ref="O14">MAX(_xlfn._xlws.FILTER(data_trades!$J:$J,  (data_trades!$B:$B = O$3) * (data_trades!$C:$C = O$4)))</f>
        <v>40</v>
      </c>
      <c r="P14" s="10" cm="1">
        <f t="array" ref="P14">MAX(_xlfn._xlws.FILTER(data_trades!$J:$J,  (data_trades!$B:$B = P$3) * (data_trades!$C:$C = P$4)))</f>
        <v>20</v>
      </c>
      <c r="Q14" s="10">
        <f t="shared" si="9"/>
        <v>0.8</v>
      </c>
      <c r="R14" s="13" cm="1">
        <f t="array" ref="R14">MAX(_xlfn._xlws.FILTER(data_trades!$J:$J,  (data_trades!$B:$B = R$3) * (data_trades!$C:$C = R$4)))</f>
        <v>25</v>
      </c>
      <c r="S14" s="13" cm="1">
        <f t="array" ref="S14">MAX(_xlfn._xlws.FILTER(data_trades!$J:$J,  (data_trades!$B:$B = S$3) * (data_trades!$C:$C = S$4)))</f>
        <v>40</v>
      </c>
      <c r="T14" s="4">
        <f t="shared" si="3"/>
        <v>1.6</v>
      </c>
      <c r="U14" s="16" cm="1">
        <f t="array" ref="U14">MAX(_xlfn._xlws.FILTER(data_trades!$J:$J,  (data_trades!$B:$B = U$3) * (data_trades!$C:$C = U$4)))</f>
        <v>15</v>
      </c>
      <c r="V14" s="16" cm="1">
        <f t="array" ref="V14">MAX(_xlfn._xlws.FILTER(data_trades!$J:$J,  (data_trades!$B:$B = V$3) * (data_trades!$C:$C = V$4)))</f>
        <v>20</v>
      </c>
      <c r="W14" s="15">
        <f t="shared" si="4"/>
        <v>1.3333333333333333</v>
      </c>
      <c r="X14" s="19" cm="1">
        <f t="array" ref="X14">MAX(_xlfn._xlws.FILTER(data_trades!$J:$J,  (data_trades!$C:$C = X$4)))</f>
        <v>40</v>
      </c>
      <c r="Y14" s="19" cm="1">
        <f t="array" ref="Y14">MAX(_xlfn._xlws.FILTER(data_trades!$J:$J,  (data_trades!$C:$C = Y$4)))</f>
        <v>20</v>
      </c>
      <c r="Z14" s="4">
        <f t="shared" si="7"/>
        <v>0.5</v>
      </c>
    </row>
    <row r="15" spans="1:26" x14ac:dyDescent="0.2">
      <c r="C15" s="8"/>
      <c r="D15" s="8"/>
      <c r="E15" s="8"/>
      <c r="F15" s="8"/>
      <c r="G15" s="8"/>
      <c r="H15" s="9"/>
      <c r="I15" s="9"/>
      <c r="J15" s="9"/>
      <c r="K15" s="9"/>
      <c r="L15" s="9"/>
      <c r="M15" s="10"/>
      <c r="N15" s="10"/>
      <c r="O15" s="10"/>
      <c r="P15" s="10"/>
      <c r="Q15" s="10"/>
    </row>
    <row r="16" spans="1:26" x14ac:dyDescent="0.2">
      <c r="A16" t="s">
        <v>35</v>
      </c>
      <c r="B16" t="s">
        <v>36</v>
      </c>
      <c r="C16" s="8" cm="1">
        <f t="array" ref="C16">MIN(_xlfn._xlws.FILTER(data_trades!$K:$K, (data_trades!$A:$A = C$2) * (data_trades!$B:$B = C$3) * (data_trades!$C:$C = C$4)))</f>
        <v>1</v>
      </c>
      <c r="D16" s="8" cm="1">
        <f t="array" ref="D16">MIN(_xlfn._xlws.FILTER(data_trades!$K:$K, (data_trades!$A:$A = D$2) * (data_trades!$B:$B = D$3) * (data_trades!$C:$C = D$4)))</f>
        <v>1</v>
      </c>
      <c r="E16" s="8" cm="1">
        <f t="array" ref="E16">MIN(_xlfn._xlws.FILTER(data_trades!$K:$K, (data_trades!$A:$A = E$2) * (data_trades!$B:$B = E$3) * (data_trades!$C:$C = E$4)))</f>
        <v>-17</v>
      </c>
      <c r="F16" s="8" cm="1">
        <f t="array" ref="F16">MIN(_xlfn._xlws.FILTER(data_trades!$K:$K, (data_trades!$A:$A = F$2) * (data_trades!$B:$B = F$3) * (data_trades!$C:$C = F$4)))</f>
        <v>4</v>
      </c>
      <c r="G16" s="8">
        <f t="shared" ref="G16:G19" si="10">F16/C16</f>
        <v>4</v>
      </c>
      <c r="H16" s="9" cm="1">
        <f t="array" ref="H16">MIN(_xlfn._xlws.FILTER(data_trades!$K:$K, (data_trades!$A:$A = H$2) * (data_trades!$B:$B = H$3) * (data_trades!$C:$C = H$4)))</f>
        <v>0</v>
      </c>
      <c r="I16" s="9" cm="1">
        <f t="array" ref="I16">MIN(_xlfn._xlws.FILTER(data_trades!$K:$K, (data_trades!$A:$A = I$2) * (data_trades!$B:$B = I$3) * (data_trades!$C:$C = I$4)))</f>
        <v>0</v>
      </c>
      <c r="J16" s="9" cm="1">
        <f t="array" ref="J16">MIN(_xlfn._xlws.FILTER(data_trades!$K:$K, (data_trades!$A:$A = J$2) * (data_trades!$B:$B = J$3) * (data_trades!$C:$C = J$4)))</f>
        <v>5</v>
      </c>
      <c r="K16" s="9" cm="1">
        <f t="array" ref="K16">MIN(_xlfn._xlws.FILTER(data_trades!$K:$K, (data_trades!$A:$A = K$2) * (data_trades!$B:$B = K$3) * (data_trades!$C:$C = K$4)))</f>
        <v>-10</v>
      </c>
      <c r="L16" s="9">
        <v>0</v>
      </c>
      <c r="M16" s="10" cm="1">
        <f t="array" ref="M16">MIN(_xlfn._xlws.FILTER(data_trades!$K:$K,  (data_trades!$B:$B = M$3) * (data_trades!$C:$C = M$4)))</f>
        <v>0</v>
      </c>
      <c r="N16" s="10" cm="1">
        <f t="array" ref="N16">MIN(_xlfn._xlws.FILTER(data_trades!$K:$K,  (data_trades!$B:$B = N$3) * (data_trades!$C:$C = N$4)))</f>
        <v>0</v>
      </c>
      <c r="O16" s="10" cm="1">
        <f t="array" ref="O16">MIN(_xlfn._xlws.FILTER(data_trades!$K:$K,  (data_trades!$B:$B = O$3) * (data_trades!$C:$C = O$4)))</f>
        <v>-17</v>
      </c>
      <c r="P16" s="10" cm="1">
        <f t="array" ref="P16">MIN(_xlfn._xlws.FILTER(data_trades!$K:$K,  (data_trades!$B:$B = P$3) * (data_trades!$C:$C = P$4)))</f>
        <v>-10</v>
      </c>
      <c r="Q16" s="10">
        <f t="shared" si="9"/>
        <v>0</v>
      </c>
      <c r="R16" s="13" cm="1">
        <f t="array" ref="R16">MIN(_xlfn._xlws.FILTER(data_trades!$K:$K,  (data_trades!$B:$B = R$3) * (data_trades!$C:$C = R$4)))</f>
        <v>0</v>
      </c>
      <c r="S16" s="13">
        <v>5</v>
      </c>
      <c r="T16" s="4">
        <f t="shared" si="3"/>
        <v>0</v>
      </c>
      <c r="U16" s="16" cm="1">
        <f t="array" ref="U16">MIN(_xlfn._xlws.FILTER(data_trades!$K:$K,  (data_trades!$B:$B = U$3) * (data_trades!$C:$C = U$4)))</f>
        <v>0</v>
      </c>
      <c r="V16" s="16">
        <v>5</v>
      </c>
      <c r="W16" s="15">
        <f t="shared" si="4"/>
        <v>0</v>
      </c>
      <c r="X16" s="19" cm="1">
        <f t="array" ref="X16">MIN(_xlfn._xlws.FILTER(data_trades!$K:$K,   (data_trades!$C:$C = X$4)))</f>
        <v>-17</v>
      </c>
      <c r="Y16" s="19" cm="1">
        <f t="array" ref="Y16">MIN(_xlfn._xlws.FILTER(data_trades!$K:$K,   (data_trades!$C:$C = Y$4)))</f>
        <v>-10</v>
      </c>
      <c r="Z16" s="4">
        <f t="shared" ref="Z16:Z19" si="11">IFERROR(Y16/X16,0)</f>
        <v>0.58823529411764708</v>
      </c>
    </row>
    <row r="17" spans="2:26" x14ac:dyDescent="0.2">
      <c r="B17" t="s">
        <v>37</v>
      </c>
      <c r="C17" s="8" cm="1">
        <f t="array" ref="C17">AVERAGE(_xlfn._xlws.FILTER(data_trades!$K:$K, (data_trades!$A:$A = C$2) * (data_trades!$B:$B = C$3) * (data_trades!$C:$C = C$4)))</f>
        <v>9.9499999999999993</v>
      </c>
      <c r="D17" s="8" cm="1">
        <f t="array" ref="D17">AVERAGE(_xlfn._xlws.FILTER(data_trades!$K:$K, (data_trades!$A:$A = D$2) * (data_trades!$B:$B = D$3) * (data_trades!$C:$C = D$4)))</f>
        <v>7.7</v>
      </c>
      <c r="E17" s="8" cm="1">
        <f t="array" ref="E17">AVERAGE(_xlfn._xlws.FILTER(data_trades!$K:$K, (data_trades!$A:$A = E$2) * (data_trades!$B:$B = E$3) * (data_trades!$C:$C = E$4)))</f>
        <v>6.8636363636363633</v>
      </c>
      <c r="F17" s="8" cm="1">
        <f t="array" ref="F17">AVERAGE(_xlfn._xlws.FILTER(data_trades!$K:$K, (data_trades!$A:$A = F$2) * (data_trades!$B:$B = F$3) * (data_trades!$C:$C = F$4)))</f>
        <v>9.9375</v>
      </c>
      <c r="G17" s="8">
        <f t="shared" si="10"/>
        <v>0.99874371859296485</v>
      </c>
      <c r="H17" s="9" cm="1">
        <f t="array" ref="H17">AVERAGE(_xlfn._xlws.FILTER(data_trades!$K:$K, (data_trades!$A:$A = H$2) * (data_trades!$B:$B = H$3) * (data_trades!$C:$C = H$4)))</f>
        <v>6.8181818181818183</v>
      </c>
      <c r="I17" s="9" cm="1">
        <f t="array" ref="I17">AVERAGE(_xlfn._xlws.FILTER(data_trades!$K:$K, (data_trades!$A:$A = I$2) * (data_trades!$B:$B = I$3) * (data_trades!$C:$C = I$4)))</f>
        <v>8</v>
      </c>
      <c r="J17" s="9" cm="1">
        <f t="array" ref="J17">AVERAGE(_xlfn._xlws.FILTER(data_trades!$K:$K, (data_trades!$A:$A = J$2) * (data_trades!$B:$B = J$3) * (data_trades!$C:$C = J$4)))</f>
        <v>14.544999999999998</v>
      </c>
      <c r="K17" s="9" cm="1">
        <f t="array" ref="K17">AVERAGE(_xlfn._xlws.FILTER(data_trades!$K:$K, (data_trades!$A:$A = K$2) * (data_trades!$B:$B = K$3) * (data_trades!$C:$C = K$4)))</f>
        <v>9.3888888888888893</v>
      </c>
      <c r="L17" s="9">
        <v>1.3</v>
      </c>
      <c r="M17" s="10" cm="1">
        <f t="array" ref="M17">AVERAGE(_xlfn._xlws.FILTER(data_trades!$K:$K, (data_trades!$B:$B = M$3) * (data_trades!$C:$C = M$4)))</f>
        <v>8.3095238095238102</v>
      </c>
      <c r="N17" s="10" cm="1">
        <f t="array" ref="N17">AVERAGE(_xlfn._xlws.FILTER(data_trades!$K:$K, (data_trades!$B:$B = N$3) * (data_trades!$C:$C = N$4)))</f>
        <v>7.833333333333333</v>
      </c>
      <c r="O17" s="10" cm="1">
        <f t="array" ref="O17">AVERAGE(_xlfn._xlws.FILTER(data_trades!$K:$K, (data_trades!$B:$B = O$3) * (data_trades!$C:$C = O$4)))</f>
        <v>10.52142857142857</v>
      </c>
      <c r="P17" s="10" cm="1">
        <f t="array" ref="P17">AVERAGE(_xlfn._xlws.FILTER(data_trades!$K:$K, (data_trades!$B:$B = P$3) * (data_trades!$C:$C = P$4)))</f>
        <v>9.6470588235294112</v>
      </c>
      <c r="Q17" s="10">
        <f t="shared" si="9"/>
        <v>1.1609640991066912</v>
      </c>
      <c r="R17" s="13" cm="1">
        <f t="array" ref="R17">AVERAGE(_xlfn._xlws.FILTER(data_trades!$K:$K, (data_trades!$B:$B = R$3) * (data_trades!$C:$C = R$4)))</f>
        <v>8.3095238095238102</v>
      </c>
      <c r="S17" s="13">
        <v>10.1</v>
      </c>
      <c r="T17" s="4">
        <f t="shared" si="3"/>
        <v>1.2154727793696274</v>
      </c>
      <c r="U17" s="16" cm="1">
        <f t="array" ref="U17">AVERAGE(_xlfn._xlws.FILTER(data_trades!$K:$K, (data_trades!$B:$B = U$3) * (data_trades!$C:$C = U$4)))</f>
        <v>7.833333333333333</v>
      </c>
      <c r="V17" s="16">
        <v>10.1</v>
      </c>
      <c r="W17" s="15">
        <f t="shared" si="4"/>
        <v>1.2893617021276595</v>
      </c>
      <c r="X17" s="19" cm="1">
        <f t="array" ref="X17">AVERAGE(_xlfn._xlws.FILTER(data_trades!$K:$K,  (data_trades!$C:$C = X$4)))</f>
        <v>9.4154761904761894</v>
      </c>
      <c r="Y17" s="19" cm="1">
        <f t="array" ref="Y17">AVERAGE(_xlfn._xlws.FILTER(data_trades!$K:$K,  (data_trades!$C:$C = Y$4)))</f>
        <v>8.7142857142857135</v>
      </c>
      <c r="Z17" s="4">
        <f t="shared" si="11"/>
        <v>0.92552787963080041</v>
      </c>
    </row>
    <row r="18" spans="2:26" x14ac:dyDescent="0.2">
      <c r="B18" t="s">
        <v>40</v>
      </c>
      <c r="C18" s="8" cm="1">
        <f t="array" ref="C18">MEDIAN(_xlfn._xlws.FILTER(data_trades!$K:$K, (data_trades!$A:$A = C$2) * (data_trades!$B:$B = C$3) * (data_trades!$C:$C = C$4)))</f>
        <v>10</v>
      </c>
      <c r="D18" s="8" cm="1">
        <f t="array" ref="D18">MEDIAN(_xlfn._xlws.FILTER(data_trades!$K:$K, (data_trades!$A:$A = D$2) * (data_trades!$B:$B = D$3) * (data_trades!$C:$C = D$4)))</f>
        <v>5</v>
      </c>
      <c r="E18" s="8" cm="1">
        <f t="array" ref="E18">MEDIAN(_xlfn._xlws.FILTER(data_trades!$K:$K, (data_trades!$A:$A = E$2) * (data_trades!$B:$B = E$3) * (data_trades!$C:$C = E$4)))</f>
        <v>9</v>
      </c>
      <c r="F18" s="8" cm="1">
        <f t="array" ref="F18">MEDIAN(_xlfn._xlws.FILTER(data_trades!$K:$K, (data_trades!$A:$A = F$2) * (data_trades!$B:$B = F$3) * (data_trades!$C:$C = F$4)))</f>
        <v>11</v>
      </c>
      <c r="G18" s="8">
        <f t="shared" si="10"/>
        <v>1.1000000000000001</v>
      </c>
      <c r="H18" s="9" cm="1">
        <f t="array" ref="H18">MEDIAN(_xlfn._xlws.FILTER(data_trades!$K:$K, (data_trades!$A:$A = H$2) * (data_trades!$B:$B = H$3) * (data_trades!$C:$C = H$4)))</f>
        <v>5</v>
      </c>
      <c r="I18" s="9" cm="1">
        <f t="array" ref="I18">MEDIAN(_xlfn._xlws.FILTER(data_trades!$K:$K, (data_trades!$A:$A = I$2) * (data_trades!$B:$B = I$3) * (data_trades!$C:$C = I$4)))</f>
        <v>5</v>
      </c>
      <c r="J18" s="9" cm="1">
        <f t="array" ref="J18">MEDIAN(_xlfn._xlws.FILTER(data_trades!$K:$K, (data_trades!$A:$A = J$2) * (data_trades!$B:$B = J$3) * (data_trades!$C:$C = J$4)))</f>
        <v>15</v>
      </c>
      <c r="K18" s="9" cm="1">
        <f t="array" ref="K18">MEDIAN(_xlfn._xlws.FILTER(data_trades!$K:$K, (data_trades!$A:$A = K$2) * (data_trades!$B:$B = K$3) * (data_trades!$C:$C = K$4)))</f>
        <v>9</v>
      </c>
      <c r="L18" s="9">
        <v>2</v>
      </c>
      <c r="M18" s="10" cm="1">
        <f t="array" ref="M18">MEDIAN(_xlfn._xlws.FILTER(data_trades!$K:$K,  (data_trades!$B:$B = M$3) * (data_trades!$C:$C = M$4)))</f>
        <v>5</v>
      </c>
      <c r="N18" s="10" cm="1">
        <f t="array" ref="N18">MEDIAN(_xlfn._xlws.FILTER(data_trades!$K:$K,  (data_trades!$B:$B = N$3) * (data_trades!$C:$C = N$4)))</f>
        <v>5</v>
      </c>
      <c r="O18" s="10" cm="1">
        <f t="array" ref="O18">MEDIAN(_xlfn._xlws.FILTER(data_trades!$K:$K,  (data_trades!$B:$B = O$3) * (data_trades!$C:$C = O$4)))</f>
        <v>10</v>
      </c>
      <c r="P18" s="10" cm="1">
        <f t="array" ref="P18">MEDIAN(_xlfn._xlws.FILTER(data_trades!$K:$K,  (data_trades!$B:$B = P$3) * (data_trades!$C:$C = P$4)))</f>
        <v>10</v>
      </c>
      <c r="Q18" s="10">
        <f t="shared" si="9"/>
        <v>2</v>
      </c>
      <c r="R18" s="13" cm="1">
        <f t="array" ref="R18">MEDIAN(_xlfn._xlws.FILTER(data_trades!$K:$K,  (data_trades!$B:$B = R$3) * (data_trades!$C:$C = R$4)))</f>
        <v>5</v>
      </c>
      <c r="S18" s="13">
        <v>9</v>
      </c>
      <c r="T18" s="4">
        <f t="shared" si="3"/>
        <v>1.8</v>
      </c>
      <c r="U18" s="16" cm="1">
        <f t="array" ref="U18">MEDIAN(_xlfn._xlws.FILTER(data_trades!$K:$K,  (data_trades!$B:$B = U$3) * (data_trades!$C:$C = U$4)))</f>
        <v>5</v>
      </c>
      <c r="V18" s="16">
        <v>9</v>
      </c>
      <c r="W18" s="15">
        <f t="shared" si="4"/>
        <v>1.8</v>
      </c>
      <c r="X18" s="19" cm="1">
        <f t="array" ref="X18">MEDIAN(_xlfn._xlws.FILTER(data_trades!$K:$K,  (data_trades!$C:$C = X$4)))</f>
        <v>9</v>
      </c>
      <c r="Y18" s="19" cm="1">
        <f t="array" ref="Y18">MEDIAN(_xlfn._xlws.FILTER(data_trades!$K:$K,  (data_trades!$C:$C = Y$4)))</f>
        <v>8</v>
      </c>
      <c r="Z18" s="4">
        <f t="shared" si="11"/>
        <v>0.88888888888888884</v>
      </c>
    </row>
    <row r="19" spans="2:26" x14ac:dyDescent="0.2">
      <c r="B19" t="s">
        <v>38</v>
      </c>
      <c r="C19" s="8" cm="1">
        <f t="array" ref="C19">MAX(_xlfn._xlws.FILTER(data_trades!$K:$K, (data_trades!$A:$A = C$2) * (data_trades!$B:$B = C$3) * (data_trades!$C:$C = C$4)))</f>
        <v>24</v>
      </c>
      <c r="D19" s="8" cm="1">
        <f t="array" ref="D19">MAX(_xlfn._xlws.FILTER(data_trades!$K:$K, (data_trades!$A:$A = D$2) * (data_trades!$B:$B = D$3) * (data_trades!$C:$C = D$4)))</f>
        <v>20</v>
      </c>
      <c r="E19" s="8" cm="1">
        <f t="array" ref="E19">MAX(_xlfn._xlws.FILTER(data_trades!$K:$K, (data_trades!$A:$A = E$2) * (data_trades!$B:$B = E$3) * (data_trades!$C:$C = E$4)))</f>
        <v>20</v>
      </c>
      <c r="F19" s="8" cm="1">
        <f t="array" ref="F19">MAX(_xlfn._xlws.FILTER(data_trades!$K:$K, (data_trades!$A:$A = F$2) * (data_trades!$B:$B = F$3) * (data_trades!$C:$C = F$4)))</f>
        <v>12.5</v>
      </c>
      <c r="G19" s="8">
        <f t="shared" si="10"/>
        <v>0.52083333333333337</v>
      </c>
      <c r="H19" s="9" cm="1">
        <f t="array" ref="H19">MAX(_xlfn._xlws.FILTER(data_trades!$K:$K, (data_trades!$A:$A = H$2) * (data_trades!$B:$B = H$3) * (data_trades!$C:$C = H$4)))</f>
        <v>20</v>
      </c>
      <c r="I19" s="9" cm="1">
        <f t="array" ref="I19">MAX(_xlfn._xlws.FILTER(data_trades!$K:$K, (data_trades!$A:$A = I$2) * (data_trades!$B:$B = I$3) * (data_trades!$C:$C = I$4)))</f>
        <v>19</v>
      </c>
      <c r="J19" s="9" cm="1">
        <f t="array" ref="J19">MAX(_xlfn._xlws.FILTER(data_trades!$K:$K, (data_trades!$A:$A = J$2) * (data_trades!$B:$B = J$3) * (data_trades!$C:$C = J$4)))</f>
        <v>25</v>
      </c>
      <c r="K19" s="9" cm="1">
        <f t="array" ref="K19">MAX(_xlfn._xlws.FILTER(data_trades!$K:$K, (data_trades!$A:$A = K$2) * (data_trades!$B:$B = K$3) * (data_trades!$C:$C = K$4)))</f>
        <v>21</v>
      </c>
      <c r="L19" s="9">
        <v>1.3</v>
      </c>
      <c r="M19" s="10" cm="1">
        <f t="array" ref="M19">MAX(_xlfn._xlws.FILTER(data_trades!$K:$K,  (data_trades!$B:$B = M$3) * (data_trades!$C:$C = M$4)))</f>
        <v>24</v>
      </c>
      <c r="N19" s="10" cm="1">
        <f t="array" ref="N19">MAX(_xlfn._xlws.FILTER(data_trades!$K:$K,  (data_trades!$B:$B = N$3) * (data_trades!$C:$C = N$4)))</f>
        <v>20</v>
      </c>
      <c r="O19" s="10" cm="1">
        <f t="array" ref="O19">MAX(_xlfn._xlws.FILTER(data_trades!$K:$K,  (data_trades!$B:$B = O$3) * (data_trades!$C:$C = O$4)))</f>
        <v>25</v>
      </c>
      <c r="P19" s="10" cm="1">
        <f t="array" ref="P19">MAX(_xlfn._xlws.FILTER(data_trades!$K:$K,  (data_trades!$B:$B = P$3) * (data_trades!$C:$C = P$4)))</f>
        <v>21</v>
      </c>
      <c r="Q19" s="10">
        <f t="shared" si="9"/>
        <v>0.875</v>
      </c>
      <c r="R19" s="13" cm="1">
        <f t="array" ref="R19">MAX(_xlfn._xlws.FILTER(data_trades!$K:$K,  (data_trades!$B:$B = R$3) * (data_trades!$C:$C = R$4)))</f>
        <v>24</v>
      </c>
      <c r="S19" s="13">
        <v>15</v>
      </c>
      <c r="T19" s="4">
        <f t="shared" si="3"/>
        <v>0.625</v>
      </c>
      <c r="U19" s="16" cm="1">
        <f t="array" ref="U19">MAX(_xlfn._xlws.FILTER(data_trades!$K:$K,  (data_trades!$B:$B = U$3) * (data_trades!$C:$C = U$4)))</f>
        <v>20</v>
      </c>
      <c r="V19" s="16">
        <v>15</v>
      </c>
      <c r="W19" s="15">
        <f t="shared" si="4"/>
        <v>0.75</v>
      </c>
      <c r="X19" s="19" cm="1">
        <f t="array" ref="X19">MAX(_xlfn._xlws.FILTER(data_trades!$K:$K,   (data_trades!$C:$C = X$4)))</f>
        <v>25</v>
      </c>
      <c r="Y19" s="19" cm="1">
        <f t="array" ref="Y19">MAX(_xlfn._xlws.FILTER(data_trades!$K:$K,   (data_trades!$C:$C = Y$4)))</f>
        <v>21</v>
      </c>
      <c r="Z19" s="4">
        <f t="shared" si="11"/>
        <v>0.84</v>
      </c>
    </row>
    <row r="20" spans="2:26" x14ac:dyDescent="0.2">
      <c r="H20" s="9"/>
      <c r="I20" s="9"/>
      <c r="J20" s="9"/>
      <c r="K20" s="9"/>
      <c r="M20" s="10"/>
      <c r="N20" s="10"/>
      <c r="O20" s="10"/>
      <c r="P20" s="10"/>
    </row>
    <row r="21" spans="2:26" x14ac:dyDescent="0.2">
      <c r="M21" s="10"/>
      <c r="N21" s="10"/>
      <c r="O21" s="10"/>
      <c r="P21" s="10"/>
    </row>
  </sheetData>
  <mergeCells count="6">
    <mergeCell ref="X1:Z1"/>
    <mergeCell ref="C1:G1"/>
    <mergeCell ref="H1:L1"/>
    <mergeCell ref="M1:Q1"/>
    <mergeCell ref="R1:T1"/>
    <mergeCell ref="U1:W1"/>
  </mergeCells>
  <conditionalFormatting sqref="G6:G9">
    <cfRule type="colorScale" priority="20">
      <colorScale>
        <cfvo type="min"/>
        <cfvo type="max"/>
        <color theme="9" tint="0.79998168889431442"/>
        <color theme="9" tint="-0.249977111117893"/>
      </colorScale>
    </cfRule>
  </conditionalFormatting>
  <conditionalFormatting sqref="G11:G14">
    <cfRule type="colorScale" priority="19">
      <colorScale>
        <cfvo type="min"/>
        <cfvo type="max"/>
        <color theme="9" tint="0.79998168889431442"/>
        <color theme="9" tint="-0.249977111117893"/>
      </colorScale>
    </cfRule>
  </conditionalFormatting>
  <conditionalFormatting sqref="G16:G19">
    <cfRule type="colorScale" priority="18">
      <colorScale>
        <cfvo type="min"/>
        <cfvo type="max"/>
        <color theme="9" tint="0.79998168889431442"/>
        <color theme="9" tint="-0.249977111117893"/>
      </colorScale>
    </cfRule>
  </conditionalFormatting>
  <conditionalFormatting sqref="L6:L9">
    <cfRule type="colorScale" priority="15">
      <colorScale>
        <cfvo type="min"/>
        <cfvo type="max"/>
        <color theme="8" tint="0.79998168889431442"/>
        <color theme="8" tint="-0.249977111117893"/>
      </colorScale>
    </cfRule>
  </conditionalFormatting>
  <conditionalFormatting sqref="L11:L14">
    <cfRule type="colorScale" priority="16">
      <colorScale>
        <cfvo type="min"/>
        <cfvo type="max"/>
        <color theme="8" tint="0.79998168889431442"/>
        <color theme="8" tint="-0.249977111117893"/>
      </colorScale>
    </cfRule>
  </conditionalFormatting>
  <conditionalFormatting sqref="L16:L19">
    <cfRule type="colorScale" priority="17">
      <colorScale>
        <cfvo type="min"/>
        <cfvo type="max"/>
        <color theme="8" tint="0.79998168889431442"/>
        <color theme="8" tint="-0.249977111117893"/>
      </colorScale>
    </cfRule>
  </conditionalFormatting>
  <conditionalFormatting sqref="Q6:Q9">
    <cfRule type="colorScale" priority="10">
      <colorScale>
        <cfvo type="min"/>
        <cfvo type="max"/>
        <color theme="7" tint="0.79998168889431442"/>
        <color theme="7" tint="-0.249977111117893"/>
      </colorScale>
    </cfRule>
  </conditionalFormatting>
  <conditionalFormatting sqref="Q11:Q19">
    <cfRule type="colorScale" priority="11">
      <colorScale>
        <cfvo type="min"/>
        <cfvo type="max"/>
        <color theme="7" tint="0.79998168889431442"/>
        <color theme="7" tint="-0.249977111117893"/>
      </colorScale>
    </cfRule>
  </conditionalFormatting>
  <conditionalFormatting sqref="T6:T9">
    <cfRule type="colorScale" priority="3">
      <colorScale>
        <cfvo type="min"/>
        <cfvo type="max"/>
        <color theme="6" tint="0.79998168889431442"/>
        <color theme="6" tint="-0.249977111117893"/>
      </colorScale>
    </cfRule>
  </conditionalFormatting>
  <conditionalFormatting sqref="T11:T14">
    <cfRule type="colorScale" priority="2">
      <colorScale>
        <cfvo type="min"/>
        <cfvo type="max"/>
        <color theme="6" tint="0.79998168889431442"/>
        <color theme="6" tint="-0.249977111117893"/>
      </colorScale>
    </cfRule>
  </conditionalFormatting>
  <conditionalFormatting sqref="T16:T19">
    <cfRule type="colorScale" priority="1">
      <colorScale>
        <cfvo type="min"/>
        <cfvo type="max"/>
        <color theme="6" tint="0.79998168889431442"/>
        <color theme="6" tint="-0.249977111117893"/>
      </colorScale>
    </cfRule>
  </conditionalFormatting>
  <conditionalFormatting sqref="W6:W9">
    <cfRule type="colorScale" priority="6">
      <colorScale>
        <cfvo type="min"/>
        <cfvo type="max"/>
        <color theme="5" tint="0.79998168889431442"/>
        <color theme="5" tint="-0.249977111117893"/>
      </colorScale>
    </cfRule>
  </conditionalFormatting>
  <conditionalFormatting sqref="W11:W14">
    <cfRule type="colorScale" priority="5">
      <colorScale>
        <cfvo type="min"/>
        <cfvo type="max"/>
        <color theme="5" tint="0.79998168889431442"/>
        <color theme="5" tint="-0.249977111117893"/>
      </colorScale>
    </cfRule>
  </conditionalFormatting>
  <conditionalFormatting sqref="W16:W19">
    <cfRule type="colorScale" priority="4">
      <colorScale>
        <cfvo type="min"/>
        <cfvo type="max"/>
        <color theme="5" tint="0.79998168889431442"/>
        <color theme="5" tint="-0.249977111117893"/>
      </colorScale>
    </cfRule>
  </conditionalFormatting>
  <conditionalFormatting sqref="Z6:Z9">
    <cfRule type="colorScale" priority="7">
      <colorScale>
        <cfvo type="min"/>
        <cfvo type="max"/>
        <color theme="4" tint="0.79998168889431442"/>
        <color theme="4" tint="0.39997558519241921"/>
      </colorScale>
    </cfRule>
  </conditionalFormatting>
  <conditionalFormatting sqref="Z11:Z14">
    <cfRule type="colorScale" priority="8">
      <colorScale>
        <cfvo type="min"/>
        <cfvo type="max"/>
        <color theme="4" tint="0.79998168889431442"/>
        <color theme="4" tint="0.39997558519241921"/>
      </colorScale>
    </cfRule>
  </conditionalFormatting>
  <conditionalFormatting sqref="Z16:Z19">
    <cfRule type="colorScale" priority="9">
      <colorScale>
        <cfvo type="min"/>
        <cfvo type="max"/>
        <color theme="4" tint="0.79998168889431442"/>
        <color theme="4" tint="0.39997558519241921"/>
      </colorScale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6335-2173-D947-BCB5-9321E0F8C3EB}">
  <dimension ref="A1:I56"/>
  <sheetViews>
    <sheetView workbookViewId="0"/>
  </sheetViews>
  <sheetFormatPr baseColWidth="10" defaultRowHeight="15" x14ac:dyDescent="0.2"/>
  <cols>
    <col min="1" max="1" width="8" bestFit="1" customWidth="1"/>
    <col min="2" max="2" width="17.6640625" style="1" bestFit="1" customWidth="1"/>
    <col min="3" max="3" width="18.83203125" style="1" bestFit="1" customWidth="1"/>
    <col min="4" max="4" width="17.6640625" style="2" bestFit="1" customWidth="1"/>
    <col min="5" max="5" width="18.83203125" style="2" bestFit="1" customWidth="1"/>
    <col min="6" max="6" width="17.6640625" style="3" bestFit="1" customWidth="1"/>
    <col min="7" max="7" width="18.83203125" style="3" bestFit="1" customWidth="1"/>
    <col min="8" max="8" width="17.6640625" style="4" bestFit="1" customWidth="1"/>
    <col min="9" max="9" width="18.83203125" style="4" bestFit="1" customWidth="1"/>
  </cols>
  <sheetData>
    <row r="1" spans="1:9" x14ac:dyDescent="0.2">
      <c r="B1" s="1" t="s">
        <v>50</v>
      </c>
      <c r="D1" s="2" t="s">
        <v>51</v>
      </c>
      <c r="F1" s="3" t="s">
        <v>53</v>
      </c>
      <c r="H1" s="4" t="s">
        <v>52</v>
      </c>
    </row>
    <row r="2" spans="1:9" x14ac:dyDescent="0.2">
      <c r="A2" t="s">
        <v>49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62</v>
      </c>
      <c r="G2" s="1" t="s">
        <v>63</v>
      </c>
      <c r="H2" s="1" t="s">
        <v>58</v>
      </c>
      <c r="I2" s="1" t="s">
        <v>59</v>
      </c>
    </row>
    <row r="3" spans="1:9" x14ac:dyDescent="0.2">
      <c r="A3" s="20">
        <v>0</v>
      </c>
      <c r="B3" s="1">
        <v>15</v>
      </c>
      <c r="C3" s="1">
        <v>0</v>
      </c>
      <c r="D3" s="2">
        <v>15</v>
      </c>
      <c r="E3" s="2">
        <v>0</v>
      </c>
      <c r="F3" s="3">
        <v>15</v>
      </c>
      <c r="G3" s="3">
        <v>0</v>
      </c>
      <c r="H3" s="4">
        <v>15</v>
      </c>
      <c r="I3" s="4">
        <v>0</v>
      </c>
    </row>
    <row r="4" spans="1:9" x14ac:dyDescent="0.2">
      <c r="A4" s="20">
        <v>1</v>
      </c>
      <c r="B4" s="1">
        <v>15</v>
      </c>
      <c r="C4" s="1">
        <v>0</v>
      </c>
      <c r="D4" s="2">
        <v>15</v>
      </c>
      <c r="E4" s="2">
        <v>0</v>
      </c>
      <c r="F4" s="3">
        <v>15</v>
      </c>
      <c r="G4" s="3">
        <v>0</v>
      </c>
      <c r="H4" s="4">
        <v>15</v>
      </c>
      <c r="I4" s="4">
        <v>0</v>
      </c>
    </row>
    <row r="5" spans="1:9" x14ac:dyDescent="0.2">
      <c r="A5" s="20">
        <v>2</v>
      </c>
      <c r="B5" s="1">
        <v>15</v>
      </c>
      <c r="C5" s="1">
        <v>0</v>
      </c>
      <c r="D5" s="2">
        <v>15</v>
      </c>
      <c r="E5" s="2">
        <v>0</v>
      </c>
      <c r="F5" s="3">
        <v>15</v>
      </c>
      <c r="G5" s="3">
        <v>0</v>
      </c>
      <c r="H5" s="4">
        <v>15</v>
      </c>
      <c r="I5" s="4">
        <v>0</v>
      </c>
    </row>
    <row r="6" spans="1:9" x14ac:dyDescent="0.2">
      <c r="A6" s="20">
        <v>3</v>
      </c>
      <c r="B6" s="1">
        <v>15</v>
      </c>
      <c r="C6" s="1">
        <v>0</v>
      </c>
      <c r="D6" s="2">
        <v>15</v>
      </c>
      <c r="E6" s="2">
        <v>0</v>
      </c>
      <c r="F6" s="3">
        <v>15</v>
      </c>
      <c r="G6" s="3">
        <v>0</v>
      </c>
      <c r="H6" s="4">
        <v>15</v>
      </c>
      <c r="I6" s="4">
        <v>0</v>
      </c>
    </row>
    <row r="7" spans="1:9" x14ac:dyDescent="0.2">
      <c r="A7" s="20">
        <v>4</v>
      </c>
      <c r="B7" s="1">
        <v>15</v>
      </c>
      <c r="C7" s="1">
        <v>0</v>
      </c>
      <c r="D7" s="2">
        <v>15</v>
      </c>
      <c r="E7" s="2">
        <v>0</v>
      </c>
      <c r="F7" s="3">
        <v>15</v>
      </c>
      <c r="G7" s="3">
        <v>0</v>
      </c>
      <c r="H7" s="4">
        <v>15</v>
      </c>
      <c r="I7" s="4">
        <v>0</v>
      </c>
    </row>
    <row r="8" spans="1:9" x14ac:dyDescent="0.2">
      <c r="A8" s="20">
        <v>5</v>
      </c>
      <c r="B8" s="1">
        <v>15</v>
      </c>
      <c r="C8" s="1">
        <v>0</v>
      </c>
      <c r="D8" s="2">
        <v>15</v>
      </c>
      <c r="E8" s="2">
        <v>0</v>
      </c>
      <c r="F8" s="3">
        <v>15</v>
      </c>
      <c r="G8" s="3">
        <v>0</v>
      </c>
      <c r="H8" s="4">
        <v>15</v>
      </c>
      <c r="I8" s="4">
        <v>0</v>
      </c>
    </row>
    <row r="9" spans="1:9" x14ac:dyDescent="0.2">
      <c r="A9" s="20">
        <v>6</v>
      </c>
      <c r="B9" s="1">
        <v>15</v>
      </c>
      <c r="C9" s="1">
        <v>0</v>
      </c>
      <c r="D9" s="2">
        <v>15</v>
      </c>
      <c r="E9" s="2">
        <v>0</v>
      </c>
      <c r="F9" s="3">
        <v>15</v>
      </c>
      <c r="G9" s="3">
        <v>0</v>
      </c>
      <c r="H9" s="4">
        <v>15</v>
      </c>
      <c r="I9" s="4">
        <v>0</v>
      </c>
    </row>
    <row r="10" spans="1:9" x14ac:dyDescent="0.2">
      <c r="A10" s="20">
        <v>7</v>
      </c>
      <c r="B10" s="1">
        <v>15</v>
      </c>
      <c r="C10" s="1">
        <v>0</v>
      </c>
      <c r="D10" s="2">
        <v>15</v>
      </c>
      <c r="E10" s="2">
        <v>0</v>
      </c>
      <c r="F10" s="3">
        <v>15</v>
      </c>
      <c r="G10" s="3">
        <v>0</v>
      </c>
      <c r="H10" s="4">
        <v>15</v>
      </c>
      <c r="I10" s="4">
        <v>0</v>
      </c>
    </row>
    <row r="11" spans="1:9" x14ac:dyDescent="0.2">
      <c r="A11" s="20">
        <v>8</v>
      </c>
      <c r="B11" s="1">
        <v>15</v>
      </c>
      <c r="C11" s="1">
        <v>0</v>
      </c>
      <c r="D11" s="2">
        <v>15</v>
      </c>
      <c r="E11" s="2">
        <v>0</v>
      </c>
      <c r="F11" s="3">
        <v>15</v>
      </c>
      <c r="G11" s="3">
        <v>0</v>
      </c>
      <c r="H11" s="4">
        <v>15</v>
      </c>
      <c r="I11" s="4">
        <v>0</v>
      </c>
    </row>
    <row r="12" spans="1:9" x14ac:dyDescent="0.2">
      <c r="A12" s="20">
        <v>9</v>
      </c>
      <c r="B12" s="1">
        <v>15</v>
      </c>
      <c r="C12" s="1">
        <v>0</v>
      </c>
      <c r="D12" s="2">
        <v>15</v>
      </c>
      <c r="E12" s="2">
        <v>0</v>
      </c>
      <c r="F12" s="3">
        <v>15</v>
      </c>
      <c r="G12" s="3">
        <v>0</v>
      </c>
      <c r="H12" s="4">
        <v>15</v>
      </c>
      <c r="I12" s="4">
        <v>0</v>
      </c>
    </row>
    <row r="13" spans="1:9" x14ac:dyDescent="0.2">
      <c r="A13" s="20">
        <v>10</v>
      </c>
      <c r="B13" s="1">
        <v>15</v>
      </c>
      <c r="C13" s="1">
        <v>10</v>
      </c>
      <c r="D13" s="2">
        <v>15</v>
      </c>
      <c r="E13" s="2">
        <v>5</v>
      </c>
      <c r="F13" s="3">
        <v>15</v>
      </c>
      <c r="G13" s="3">
        <v>10</v>
      </c>
      <c r="H13" s="4">
        <v>15</v>
      </c>
      <c r="I13" s="4">
        <v>5</v>
      </c>
    </row>
    <row r="14" spans="1:9" x14ac:dyDescent="0.2">
      <c r="A14" s="20">
        <v>11</v>
      </c>
      <c r="B14" s="1">
        <v>15</v>
      </c>
      <c r="C14" s="1">
        <v>10</v>
      </c>
      <c r="D14" s="2">
        <v>15</v>
      </c>
      <c r="E14" s="2">
        <v>5</v>
      </c>
      <c r="F14" s="3">
        <v>15</v>
      </c>
      <c r="G14" s="3">
        <v>10</v>
      </c>
      <c r="H14" s="4">
        <v>15</v>
      </c>
      <c r="I14" s="4">
        <v>5</v>
      </c>
    </row>
    <row r="15" spans="1:9" x14ac:dyDescent="0.2">
      <c r="A15" s="20">
        <v>12</v>
      </c>
      <c r="B15" s="1">
        <v>15</v>
      </c>
      <c r="C15" s="1">
        <v>10</v>
      </c>
      <c r="D15" s="2">
        <v>15</v>
      </c>
      <c r="E15" s="2">
        <v>5</v>
      </c>
      <c r="F15" s="3">
        <v>15</v>
      </c>
      <c r="G15" s="3">
        <v>10</v>
      </c>
      <c r="H15" s="4">
        <v>15</v>
      </c>
      <c r="I15" s="4">
        <v>5</v>
      </c>
    </row>
    <row r="16" spans="1:9" x14ac:dyDescent="0.2">
      <c r="A16" s="20">
        <v>13</v>
      </c>
      <c r="B16" s="1">
        <v>15</v>
      </c>
      <c r="C16" s="1">
        <v>10</v>
      </c>
      <c r="D16" s="2">
        <v>15</v>
      </c>
      <c r="E16" s="2">
        <v>5</v>
      </c>
      <c r="F16" s="3">
        <v>15</v>
      </c>
      <c r="G16" s="3">
        <v>10</v>
      </c>
      <c r="H16" s="4">
        <v>15</v>
      </c>
      <c r="I16" s="4">
        <v>5</v>
      </c>
    </row>
    <row r="17" spans="1:9" x14ac:dyDescent="0.2">
      <c r="A17" s="20">
        <v>14</v>
      </c>
      <c r="B17" s="1">
        <v>15</v>
      </c>
      <c r="C17" s="1">
        <v>10</v>
      </c>
      <c r="D17" s="2">
        <v>15</v>
      </c>
      <c r="E17" s="2">
        <v>5</v>
      </c>
      <c r="F17" s="3">
        <v>15</v>
      </c>
      <c r="G17" s="3">
        <v>10</v>
      </c>
      <c r="H17" s="4">
        <v>15</v>
      </c>
      <c r="I17" s="4">
        <v>5</v>
      </c>
    </row>
    <row r="18" spans="1:9" x14ac:dyDescent="0.2">
      <c r="A18" s="20">
        <v>15</v>
      </c>
      <c r="B18" s="1">
        <v>15</v>
      </c>
      <c r="C18" s="1">
        <v>10</v>
      </c>
      <c r="D18" s="2">
        <v>15</v>
      </c>
      <c r="E18" s="2">
        <v>5</v>
      </c>
      <c r="F18" s="3">
        <v>15</v>
      </c>
      <c r="G18" s="3">
        <v>10</v>
      </c>
      <c r="H18" s="4">
        <v>15</v>
      </c>
      <c r="I18" s="4">
        <v>5</v>
      </c>
    </row>
    <row r="19" spans="1:9" x14ac:dyDescent="0.2">
      <c r="A19" s="20">
        <v>16</v>
      </c>
      <c r="B19" s="1">
        <v>15</v>
      </c>
      <c r="C19" s="1">
        <v>10</v>
      </c>
      <c r="D19" s="2">
        <v>15</v>
      </c>
      <c r="E19" s="2">
        <v>5</v>
      </c>
      <c r="F19" s="3">
        <v>15</v>
      </c>
      <c r="G19" s="3">
        <v>10</v>
      </c>
      <c r="H19" s="4">
        <v>15</v>
      </c>
      <c r="I19" s="4">
        <v>5</v>
      </c>
    </row>
    <row r="20" spans="1:9" x14ac:dyDescent="0.2">
      <c r="A20" s="20">
        <v>17</v>
      </c>
      <c r="B20" s="1">
        <v>15</v>
      </c>
      <c r="C20" s="1">
        <v>10</v>
      </c>
      <c r="D20" s="2">
        <v>15</v>
      </c>
      <c r="E20" s="2">
        <v>5</v>
      </c>
      <c r="F20" s="3">
        <v>15</v>
      </c>
      <c r="G20" s="3">
        <v>10</v>
      </c>
      <c r="H20" s="4">
        <v>15</v>
      </c>
      <c r="I20" s="4">
        <v>5</v>
      </c>
    </row>
    <row r="21" spans="1:9" x14ac:dyDescent="0.2">
      <c r="A21" s="20">
        <v>18</v>
      </c>
      <c r="B21" s="1">
        <v>15</v>
      </c>
      <c r="C21" s="1">
        <v>10</v>
      </c>
      <c r="D21" s="2">
        <v>15</v>
      </c>
      <c r="E21" s="2">
        <v>5</v>
      </c>
      <c r="F21" s="3">
        <v>15</v>
      </c>
      <c r="G21" s="3">
        <v>10</v>
      </c>
      <c r="H21" s="4">
        <v>15</v>
      </c>
      <c r="I21" s="4">
        <v>5</v>
      </c>
    </row>
    <row r="22" spans="1:9" x14ac:dyDescent="0.2">
      <c r="A22" s="20">
        <v>19</v>
      </c>
      <c r="B22" s="1">
        <v>15</v>
      </c>
      <c r="C22" s="1">
        <v>10</v>
      </c>
      <c r="D22" s="2">
        <v>15</v>
      </c>
      <c r="E22" s="2">
        <v>5</v>
      </c>
      <c r="F22" s="3">
        <v>15</v>
      </c>
      <c r="G22" s="3">
        <v>10</v>
      </c>
      <c r="H22" s="4">
        <v>15</v>
      </c>
      <c r="I22" s="4">
        <v>5</v>
      </c>
    </row>
    <row r="23" spans="1:9" x14ac:dyDescent="0.2">
      <c r="A23" s="20">
        <v>20</v>
      </c>
      <c r="B23" s="1">
        <v>15</v>
      </c>
      <c r="C23" s="1">
        <v>10</v>
      </c>
      <c r="D23" s="2">
        <v>15</v>
      </c>
      <c r="E23" s="2">
        <v>5</v>
      </c>
      <c r="F23" s="3">
        <v>15</v>
      </c>
      <c r="G23" s="3">
        <v>10</v>
      </c>
      <c r="H23" s="4">
        <v>15</v>
      </c>
      <c r="I23" s="4">
        <v>5</v>
      </c>
    </row>
    <row r="24" spans="1:9" x14ac:dyDescent="0.2">
      <c r="A24" s="20">
        <v>21</v>
      </c>
      <c r="B24" s="1">
        <v>6</v>
      </c>
      <c r="C24" s="1">
        <v>10</v>
      </c>
      <c r="D24" s="2">
        <v>10</v>
      </c>
      <c r="E24" s="2">
        <v>5</v>
      </c>
      <c r="F24" s="3">
        <v>5</v>
      </c>
      <c r="G24" s="3">
        <v>10</v>
      </c>
      <c r="H24" s="4">
        <v>10</v>
      </c>
      <c r="I24" s="4">
        <v>5</v>
      </c>
    </row>
    <row r="25" spans="1:9" x14ac:dyDescent="0.2">
      <c r="A25" s="20">
        <v>22</v>
      </c>
      <c r="B25" s="1">
        <v>6</v>
      </c>
      <c r="C25" s="1">
        <v>10</v>
      </c>
      <c r="D25" s="2">
        <v>10</v>
      </c>
      <c r="E25" s="2">
        <v>5</v>
      </c>
      <c r="F25" s="3">
        <v>5</v>
      </c>
      <c r="G25" s="3">
        <v>10</v>
      </c>
      <c r="H25" s="4">
        <v>10</v>
      </c>
      <c r="I25" s="4">
        <v>5</v>
      </c>
    </row>
    <row r="26" spans="1:9" x14ac:dyDescent="0.2">
      <c r="A26" s="20">
        <v>23</v>
      </c>
      <c r="B26" s="1">
        <v>6</v>
      </c>
      <c r="C26" s="1">
        <v>10</v>
      </c>
      <c r="D26" s="2">
        <v>10</v>
      </c>
      <c r="E26" s="2">
        <v>5</v>
      </c>
      <c r="F26" s="3">
        <v>5</v>
      </c>
      <c r="G26" s="3">
        <v>10</v>
      </c>
      <c r="H26" s="4">
        <v>10</v>
      </c>
      <c r="I26" s="4">
        <v>5</v>
      </c>
    </row>
    <row r="27" spans="1:9" x14ac:dyDescent="0.2">
      <c r="A27" s="20">
        <v>24</v>
      </c>
      <c r="B27" s="1">
        <v>6</v>
      </c>
      <c r="C27" s="1">
        <v>10</v>
      </c>
      <c r="D27" s="2">
        <v>10</v>
      </c>
      <c r="E27" s="2">
        <v>5</v>
      </c>
      <c r="F27" s="3">
        <v>5</v>
      </c>
      <c r="G27" s="3">
        <v>10</v>
      </c>
      <c r="H27" s="4">
        <v>10</v>
      </c>
      <c r="I27" s="4">
        <v>5</v>
      </c>
    </row>
    <row r="28" spans="1:9" x14ac:dyDescent="0.2">
      <c r="A28" s="20">
        <v>25</v>
      </c>
      <c r="B28" s="1">
        <v>6</v>
      </c>
      <c r="C28" s="1">
        <v>10</v>
      </c>
      <c r="D28" s="2">
        <v>10</v>
      </c>
      <c r="E28" s="2">
        <v>5</v>
      </c>
      <c r="F28" s="3">
        <v>5</v>
      </c>
      <c r="G28" s="3">
        <v>10</v>
      </c>
      <c r="H28" s="4">
        <v>10</v>
      </c>
      <c r="I28" s="4">
        <v>5</v>
      </c>
    </row>
    <row r="29" spans="1:9" x14ac:dyDescent="0.2">
      <c r="A29" s="20">
        <v>26</v>
      </c>
      <c r="B29" s="1">
        <v>6</v>
      </c>
      <c r="C29" s="1">
        <v>10</v>
      </c>
      <c r="D29" s="2">
        <v>10</v>
      </c>
      <c r="E29" s="2">
        <v>5</v>
      </c>
      <c r="F29" s="3">
        <v>5</v>
      </c>
      <c r="G29" s="3">
        <v>10</v>
      </c>
      <c r="H29" s="4">
        <v>10</v>
      </c>
      <c r="I29" s="4">
        <v>5</v>
      </c>
    </row>
    <row r="30" spans="1:9" x14ac:dyDescent="0.2">
      <c r="A30" s="20">
        <v>27</v>
      </c>
      <c r="B30" s="1">
        <v>6</v>
      </c>
      <c r="C30" s="1">
        <v>10</v>
      </c>
      <c r="D30" s="2">
        <v>10</v>
      </c>
      <c r="E30" s="2">
        <v>5</v>
      </c>
      <c r="F30" s="3">
        <v>5</v>
      </c>
      <c r="G30" s="3">
        <v>10</v>
      </c>
      <c r="H30" s="4">
        <v>10</v>
      </c>
      <c r="I30" s="4">
        <v>5</v>
      </c>
    </row>
    <row r="31" spans="1:9" x14ac:dyDescent="0.2">
      <c r="A31" s="20">
        <v>28</v>
      </c>
      <c r="B31" s="1">
        <v>6</v>
      </c>
      <c r="C31" s="1">
        <v>10</v>
      </c>
      <c r="D31" s="2">
        <v>10</v>
      </c>
      <c r="E31" s="2">
        <v>5</v>
      </c>
      <c r="F31" s="3">
        <v>5</v>
      </c>
      <c r="G31" s="3">
        <v>10</v>
      </c>
      <c r="H31" s="4">
        <v>10</v>
      </c>
      <c r="I31" s="4">
        <v>5</v>
      </c>
    </row>
    <row r="32" spans="1:9" x14ac:dyDescent="0.2">
      <c r="A32" s="20">
        <v>29</v>
      </c>
      <c r="B32" s="1">
        <v>6</v>
      </c>
      <c r="C32" s="1">
        <v>10</v>
      </c>
      <c r="D32" s="2">
        <v>10</v>
      </c>
      <c r="E32" s="2">
        <v>5</v>
      </c>
      <c r="F32" s="3">
        <v>5</v>
      </c>
      <c r="G32" s="3">
        <v>10</v>
      </c>
      <c r="H32" s="4">
        <v>10</v>
      </c>
      <c r="I32" s="4">
        <v>5</v>
      </c>
    </row>
    <row r="33" spans="1:9" x14ac:dyDescent="0.2">
      <c r="A33" s="20">
        <v>30</v>
      </c>
      <c r="B33" s="1">
        <v>6</v>
      </c>
      <c r="C33" s="1">
        <v>15</v>
      </c>
      <c r="D33" s="2">
        <v>10</v>
      </c>
      <c r="E33" s="2">
        <v>15</v>
      </c>
      <c r="F33" s="3">
        <v>5</v>
      </c>
      <c r="G33" s="3">
        <v>15</v>
      </c>
      <c r="H33" s="4">
        <v>10</v>
      </c>
      <c r="I33" s="4">
        <v>15</v>
      </c>
    </row>
    <row r="34" spans="1:9" x14ac:dyDescent="0.2">
      <c r="A34" s="20">
        <v>31</v>
      </c>
      <c r="B34" s="1">
        <v>6</v>
      </c>
      <c r="C34" s="1">
        <v>15</v>
      </c>
      <c r="D34" s="2">
        <v>10</v>
      </c>
      <c r="E34" s="2">
        <v>15</v>
      </c>
      <c r="F34" s="3">
        <v>5</v>
      </c>
      <c r="G34" s="3">
        <v>15</v>
      </c>
      <c r="H34" s="4">
        <v>10</v>
      </c>
      <c r="I34" s="4">
        <v>15</v>
      </c>
    </row>
    <row r="35" spans="1:9" x14ac:dyDescent="0.2">
      <c r="A35" s="20">
        <v>32</v>
      </c>
      <c r="B35" s="1">
        <v>6</v>
      </c>
      <c r="C35" s="1">
        <v>15</v>
      </c>
      <c r="D35" s="2">
        <v>10</v>
      </c>
      <c r="E35" s="2">
        <v>15</v>
      </c>
      <c r="F35" s="3">
        <v>5</v>
      </c>
      <c r="G35" s="3">
        <v>15</v>
      </c>
      <c r="H35" s="4">
        <v>10</v>
      </c>
      <c r="I35" s="4">
        <v>15</v>
      </c>
    </row>
    <row r="36" spans="1:9" x14ac:dyDescent="0.2">
      <c r="A36" s="20">
        <v>33</v>
      </c>
      <c r="B36" s="1">
        <v>6</v>
      </c>
      <c r="C36" s="1">
        <v>15</v>
      </c>
      <c r="D36" s="2">
        <v>10</v>
      </c>
      <c r="E36" s="2">
        <v>15</v>
      </c>
      <c r="F36" s="3">
        <v>5</v>
      </c>
      <c r="G36" s="3">
        <v>15</v>
      </c>
      <c r="H36" s="4">
        <v>10</v>
      </c>
      <c r="I36" s="4">
        <v>15</v>
      </c>
    </row>
    <row r="37" spans="1:9" x14ac:dyDescent="0.2">
      <c r="A37" s="20">
        <v>34</v>
      </c>
      <c r="B37" s="1">
        <v>6</v>
      </c>
      <c r="C37" s="1">
        <v>15</v>
      </c>
      <c r="D37" s="2">
        <v>10</v>
      </c>
      <c r="E37" s="2">
        <v>15</v>
      </c>
      <c r="F37" s="3">
        <v>5</v>
      </c>
      <c r="G37" s="3">
        <v>15</v>
      </c>
      <c r="H37" s="4">
        <v>10</v>
      </c>
      <c r="I37" s="4">
        <v>15</v>
      </c>
    </row>
    <row r="38" spans="1:9" x14ac:dyDescent="0.2">
      <c r="A38" s="20">
        <v>35</v>
      </c>
      <c r="B38" s="1">
        <v>6</v>
      </c>
      <c r="C38" s="1">
        <v>15</v>
      </c>
      <c r="D38" s="2">
        <v>10</v>
      </c>
      <c r="E38" s="2">
        <v>15</v>
      </c>
      <c r="F38" s="3">
        <v>5</v>
      </c>
      <c r="G38" s="3">
        <v>15</v>
      </c>
      <c r="H38" s="4">
        <v>10</v>
      </c>
      <c r="I38" s="4">
        <v>15</v>
      </c>
    </row>
    <row r="39" spans="1:9" x14ac:dyDescent="0.2">
      <c r="A39" s="20">
        <v>36</v>
      </c>
      <c r="B39" s="1">
        <v>6</v>
      </c>
      <c r="C39" s="1">
        <v>15</v>
      </c>
      <c r="D39" s="2">
        <v>10</v>
      </c>
      <c r="E39" s="2">
        <v>15</v>
      </c>
      <c r="F39" s="3">
        <v>5</v>
      </c>
      <c r="G39" s="3">
        <v>15</v>
      </c>
      <c r="H39" s="4">
        <v>10</v>
      </c>
      <c r="I39" s="4">
        <v>15</v>
      </c>
    </row>
    <row r="40" spans="1:9" x14ac:dyDescent="0.2">
      <c r="A40" s="20">
        <v>37</v>
      </c>
      <c r="B40" s="1">
        <v>6</v>
      </c>
      <c r="C40" s="1">
        <v>15</v>
      </c>
      <c r="D40" s="2">
        <v>10</v>
      </c>
      <c r="E40" s="2">
        <v>15</v>
      </c>
      <c r="F40" s="3">
        <v>5</v>
      </c>
      <c r="G40" s="3">
        <v>15</v>
      </c>
      <c r="H40" s="4">
        <v>10</v>
      </c>
      <c r="I40" s="4">
        <v>15</v>
      </c>
    </row>
    <row r="41" spans="1:9" x14ac:dyDescent="0.2">
      <c r="A41" s="20">
        <v>38</v>
      </c>
      <c r="B41" s="1">
        <v>6</v>
      </c>
      <c r="C41" s="1">
        <v>15</v>
      </c>
      <c r="D41" s="2">
        <v>10</v>
      </c>
      <c r="E41" s="2">
        <v>15</v>
      </c>
      <c r="F41" s="3">
        <v>5</v>
      </c>
      <c r="G41" s="3">
        <v>15</v>
      </c>
      <c r="H41" s="4">
        <v>10</v>
      </c>
      <c r="I41" s="4">
        <v>15</v>
      </c>
    </row>
    <row r="42" spans="1:9" x14ac:dyDescent="0.2">
      <c r="A42" s="20">
        <v>39</v>
      </c>
      <c r="B42" s="1">
        <v>6</v>
      </c>
      <c r="C42" s="1">
        <v>15</v>
      </c>
      <c r="D42" s="2">
        <v>10</v>
      </c>
      <c r="E42" s="2">
        <v>15</v>
      </c>
      <c r="F42" s="3">
        <v>5</v>
      </c>
      <c r="G42" s="3">
        <v>15</v>
      </c>
      <c r="H42" s="4">
        <v>10</v>
      </c>
      <c r="I42" s="4">
        <v>15</v>
      </c>
    </row>
    <row r="43" spans="1:9" x14ac:dyDescent="0.2">
      <c r="A43" s="20">
        <v>40</v>
      </c>
      <c r="B43" s="1">
        <v>6</v>
      </c>
      <c r="C43" s="1">
        <v>15</v>
      </c>
      <c r="D43" s="2">
        <v>10</v>
      </c>
      <c r="E43" s="2">
        <v>15</v>
      </c>
      <c r="F43" s="3">
        <v>5</v>
      </c>
      <c r="G43" s="3">
        <v>15</v>
      </c>
      <c r="H43" s="4">
        <v>10</v>
      </c>
      <c r="I43" s="4">
        <v>15</v>
      </c>
    </row>
    <row r="44" spans="1:9" x14ac:dyDescent="0.2">
      <c r="A44" s="20">
        <v>41</v>
      </c>
      <c r="B44" s="1">
        <v>0</v>
      </c>
      <c r="C44" s="1">
        <v>15</v>
      </c>
      <c r="D44" s="2">
        <v>0</v>
      </c>
      <c r="E44" s="2">
        <v>15</v>
      </c>
      <c r="F44" s="3">
        <v>0</v>
      </c>
      <c r="G44" s="3">
        <v>15</v>
      </c>
      <c r="H44" s="4">
        <v>0</v>
      </c>
      <c r="I44" s="4">
        <v>15</v>
      </c>
    </row>
    <row r="45" spans="1:9" x14ac:dyDescent="0.2">
      <c r="A45" s="20">
        <v>42</v>
      </c>
      <c r="B45" s="1">
        <v>0</v>
      </c>
      <c r="C45" s="1">
        <v>15</v>
      </c>
      <c r="D45" s="2">
        <v>0</v>
      </c>
      <c r="E45" s="2">
        <v>15</v>
      </c>
      <c r="F45" s="3">
        <v>0</v>
      </c>
      <c r="G45" s="3">
        <v>15</v>
      </c>
      <c r="H45" s="4">
        <v>0</v>
      </c>
      <c r="I45" s="4">
        <v>15</v>
      </c>
    </row>
    <row r="46" spans="1:9" x14ac:dyDescent="0.2">
      <c r="A46" s="20">
        <v>43</v>
      </c>
      <c r="B46" s="1">
        <v>0</v>
      </c>
      <c r="C46" s="1">
        <v>15</v>
      </c>
      <c r="D46" s="2">
        <v>0</v>
      </c>
      <c r="E46" s="2">
        <v>15</v>
      </c>
      <c r="F46" s="3">
        <v>0</v>
      </c>
      <c r="G46" s="3">
        <v>15</v>
      </c>
      <c r="H46" s="4">
        <v>0</v>
      </c>
      <c r="I46" s="4">
        <v>15</v>
      </c>
    </row>
    <row r="47" spans="1:9" x14ac:dyDescent="0.2">
      <c r="A47" s="20">
        <v>44</v>
      </c>
      <c r="B47" s="1">
        <v>0</v>
      </c>
      <c r="C47" s="1">
        <v>15</v>
      </c>
      <c r="D47" s="2">
        <v>0</v>
      </c>
      <c r="E47" s="2">
        <v>15</v>
      </c>
      <c r="F47" s="3">
        <v>0</v>
      </c>
      <c r="G47" s="3">
        <v>15</v>
      </c>
      <c r="H47" s="4">
        <v>0</v>
      </c>
      <c r="I47" s="4">
        <v>15</v>
      </c>
    </row>
    <row r="48" spans="1:9" x14ac:dyDescent="0.2">
      <c r="A48" s="20">
        <v>45</v>
      </c>
      <c r="B48" s="1">
        <v>0</v>
      </c>
      <c r="C48" s="1">
        <v>15</v>
      </c>
      <c r="D48" s="2">
        <v>0</v>
      </c>
      <c r="E48" s="2">
        <v>15</v>
      </c>
      <c r="F48" s="3">
        <v>0</v>
      </c>
      <c r="G48" s="3">
        <v>15</v>
      </c>
      <c r="H48" s="4">
        <v>0</v>
      </c>
      <c r="I48" s="4">
        <v>15</v>
      </c>
    </row>
    <row r="49" spans="1:9" x14ac:dyDescent="0.2">
      <c r="A49" s="20">
        <v>46</v>
      </c>
      <c r="B49" s="1">
        <v>0</v>
      </c>
      <c r="C49" s="1">
        <v>15</v>
      </c>
      <c r="D49" s="2">
        <v>0</v>
      </c>
      <c r="E49" s="2">
        <v>15</v>
      </c>
      <c r="F49" s="3">
        <v>0</v>
      </c>
      <c r="G49" s="3">
        <v>15</v>
      </c>
      <c r="H49" s="4">
        <v>0</v>
      </c>
      <c r="I49" s="4">
        <v>15</v>
      </c>
    </row>
    <row r="50" spans="1:9" x14ac:dyDescent="0.2">
      <c r="A50" s="20">
        <v>47</v>
      </c>
      <c r="B50" s="1">
        <v>0</v>
      </c>
      <c r="C50" s="1">
        <v>15</v>
      </c>
      <c r="D50" s="2">
        <v>0</v>
      </c>
      <c r="E50" s="2">
        <v>15</v>
      </c>
      <c r="F50" s="3">
        <v>0</v>
      </c>
      <c r="G50" s="3">
        <v>15</v>
      </c>
      <c r="H50" s="4">
        <v>0</v>
      </c>
      <c r="I50" s="4">
        <v>15</v>
      </c>
    </row>
    <row r="51" spans="1:9" x14ac:dyDescent="0.2">
      <c r="A51" s="20">
        <v>48</v>
      </c>
      <c r="B51" s="1">
        <v>0</v>
      </c>
      <c r="C51" s="1">
        <v>15</v>
      </c>
      <c r="D51" s="2">
        <v>0</v>
      </c>
      <c r="E51" s="2">
        <v>15</v>
      </c>
      <c r="F51" s="3">
        <v>0</v>
      </c>
      <c r="G51" s="3">
        <v>15</v>
      </c>
      <c r="H51" s="4">
        <v>0</v>
      </c>
      <c r="I51" s="4">
        <v>15</v>
      </c>
    </row>
    <row r="52" spans="1:9" x14ac:dyDescent="0.2">
      <c r="A52" s="20">
        <v>49</v>
      </c>
      <c r="B52" s="1">
        <v>0</v>
      </c>
      <c r="C52" s="1">
        <v>15</v>
      </c>
      <c r="D52" s="2">
        <v>0</v>
      </c>
      <c r="E52" s="2">
        <v>15</v>
      </c>
      <c r="F52" s="3">
        <v>0</v>
      </c>
      <c r="G52" s="3">
        <v>15</v>
      </c>
      <c r="H52" s="4">
        <v>0</v>
      </c>
      <c r="I52" s="4">
        <v>15</v>
      </c>
    </row>
    <row r="53" spans="1:9" x14ac:dyDescent="0.2">
      <c r="A53" s="20">
        <v>50</v>
      </c>
      <c r="B53" s="1">
        <v>0</v>
      </c>
      <c r="C53" s="1">
        <v>15</v>
      </c>
      <c r="D53" s="2">
        <v>0</v>
      </c>
      <c r="E53" s="2">
        <v>15</v>
      </c>
      <c r="F53" s="3">
        <v>0</v>
      </c>
      <c r="G53" s="3">
        <v>15</v>
      </c>
      <c r="H53" s="4">
        <v>0</v>
      </c>
      <c r="I53" s="4">
        <v>15</v>
      </c>
    </row>
    <row r="55" spans="1:9" x14ac:dyDescent="0.2">
      <c r="B55" s="1" t="s">
        <v>60</v>
      </c>
      <c r="C55" s="1" t="s">
        <v>61</v>
      </c>
      <c r="D55" s="1" t="s">
        <v>60</v>
      </c>
      <c r="E55" s="1" t="s">
        <v>61</v>
      </c>
      <c r="F55" s="1" t="s">
        <v>60</v>
      </c>
      <c r="G55" s="1" t="s">
        <v>61</v>
      </c>
      <c r="H55" s="1" t="s">
        <v>60</v>
      </c>
      <c r="I55" s="1" t="s">
        <v>61</v>
      </c>
    </row>
    <row r="56" spans="1:9" x14ac:dyDescent="0.2">
      <c r="B56" s="1">
        <v>10</v>
      </c>
      <c r="C56" s="1">
        <v>20</v>
      </c>
      <c r="D56" s="2">
        <v>10</v>
      </c>
      <c r="E56" s="2">
        <v>30</v>
      </c>
      <c r="F56" s="3">
        <v>10</v>
      </c>
      <c r="G56" s="3">
        <v>20</v>
      </c>
      <c r="H56" s="4">
        <v>10</v>
      </c>
      <c r="I56" s="4">
        <v>30</v>
      </c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7C24-EB7C-D34E-8C6A-C44265F0F70F}">
  <dimension ref="A1:D13"/>
  <sheetViews>
    <sheetView workbookViewId="0"/>
  </sheetViews>
  <sheetFormatPr baseColWidth="10" defaultRowHeight="15" x14ac:dyDescent="0.2"/>
  <cols>
    <col min="4" max="4" width="14.332031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68</v>
      </c>
    </row>
    <row r="2" spans="1:4" x14ac:dyDescent="0.2">
      <c r="A2" s="11">
        <v>1</v>
      </c>
      <c r="B2" s="11">
        <v>1</v>
      </c>
      <c r="C2" s="11">
        <v>1</v>
      </c>
      <c r="D2">
        <f>COUNTIFS(data_trades!A:A,A2,data_trades!B:B,B2,data_trades!C:C,C2)</f>
        <v>10</v>
      </c>
    </row>
    <row r="3" spans="1:4" x14ac:dyDescent="0.2">
      <c r="A3" s="11">
        <v>1</v>
      </c>
      <c r="B3" s="11">
        <v>1</v>
      </c>
      <c r="C3" s="11">
        <v>2</v>
      </c>
      <c r="D3">
        <f>COUNTIFS(data_trades!A:A,A3,data_trades!B:B,B3,data_trades!C:C,C3)</f>
        <v>10</v>
      </c>
    </row>
    <row r="4" spans="1:4" x14ac:dyDescent="0.2">
      <c r="A4" s="11">
        <v>2</v>
      </c>
      <c r="B4" s="11">
        <v>2</v>
      </c>
      <c r="C4" s="11">
        <v>1</v>
      </c>
      <c r="D4">
        <f>COUNTIFS(data_trades!A:A,A4,data_trades!B:B,B4,data_trades!C:C,C4)</f>
        <v>10</v>
      </c>
    </row>
    <row r="5" spans="1:4" x14ac:dyDescent="0.2">
      <c r="A5" s="11">
        <v>2</v>
      </c>
      <c r="B5" s="11">
        <v>2</v>
      </c>
      <c r="C5" s="11">
        <v>2</v>
      </c>
      <c r="D5">
        <f>COUNTIFS(data_trades!A:A,A5,data_trades!B:B,B5,data_trades!C:C,C5)</f>
        <v>9</v>
      </c>
    </row>
    <row r="6" spans="1:4" x14ac:dyDescent="0.2">
      <c r="A6" s="11">
        <v>2</v>
      </c>
      <c r="B6" s="11">
        <v>1</v>
      </c>
      <c r="C6" s="11">
        <v>1</v>
      </c>
      <c r="D6">
        <f>COUNTIFS(data_trades!A:A,A6,data_trades!B:B,B6,data_trades!C:C,C6)</f>
        <v>11</v>
      </c>
    </row>
    <row r="7" spans="1:4" x14ac:dyDescent="0.2">
      <c r="A7" s="11">
        <v>2</v>
      </c>
      <c r="B7" s="11">
        <v>1</v>
      </c>
      <c r="C7" s="11">
        <v>2</v>
      </c>
      <c r="D7">
        <f>COUNTIFS(data_trades!A:A,A7,data_trades!B:B,B7,data_trades!C:C,C7)</f>
        <v>8</v>
      </c>
    </row>
    <row r="8" spans="1:4" x14ac:dyDescent="0.2">
      <c r="A8" s="11">
        <v>2</v>
      </c>
      <c r="B8" s="11">
        <v>2</v>
      </c>
      <c r="C8" s="11">
        <v>1</v>
      </c>
      <c r="D8">
        <f>COUNTIFS(data_trades!A:A,A8,data_trades!B:B,B8,data_trades!C:C,C8)</f>
        <v>10</v>
      </c>
    </row>
    <row r="9" spans="1:4" x14ac:dyDescent="0.2">
      <c r="A9" s="11">
        <v>2</v>
      </c>
      <c r="B9" s="11">
        <v>2</v>
      </c>
      <c r="C9" s="11">
        <v>2</v>
      </c>
      <c r="D9">
        <f>COUNTIFS(data_trades!A:A,A9,data_trades!B:B,B9,data_trades!C:C,C9)</f>
        <v>9</v>
      </c>
    </row>
    <row r="10" spans="1:4" x14ac:dyDescent="0.2">
      <c r="A10" s="11" t="s">
        <v>41</v>
      </c>
      <c r="B10" s="11" t="s">
        <v>41</v>
      </c>
      <c r="C10" s="11">
        <v>1</v>
      </c>
      <c r="D10">
        <f>COUNTIF(data_trades!C:C,C10)</f>
        <v>42</v>
      </c>
    </row>
    <row r="11" spans="1:4" x14ac:dyDescent="0.2">
      <c r="A11" s="11" t="s">
        <v>41</v>
      </c>
      <c r="B11" s="11" t="s">
        <v>41</v>
      </c>
      <c r="C11" s="11">
        <v>2</v>
      </c>
      <c r="D11">
        <f>COUNTIF(data_trades!C:C,C11)</f>
        <v>35</v>
      </c>
    </row>
    <row r="12" spans="1:4" x14ac:dyDescent="0.2">
      <c r="B12" t="s">
        <v>69</v>
      </c>
      <c r="C12" s="11">
        <v>1</v>
      </c>
      <c r="D12">
        <f>AVERAGE(D2,D4,D6,D8,D10)</f>
        <v>16.600000000000001</v>
      </c>
    </row>
    <row r="13" spans="1:4" x14ac:dyDescent="0.2">
      <c r="B13" s="11" t="s">
        <v>69</v>
      </c>
      <c r="C13" s="11">
        <v>2</v>
      </c>
      <c r="D13">
        <f>AVERAGE(D3,D5,D7,D9,D11)</f>
        <v>14.2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data_market_description</vt:lpstr>
      <vt:lpstr>data_market</vt:lpstr>
      <vt:lpstr>data_trades_description</vt:lpstr>
      <vt:lpstr>data_trades</vt:lpstr>
      <vt:lpstr>Analysis</vt:lpstr>
      <vt:lpstr>a) Price-quantity table</vt:lpstr>
      <vt:lpstr>Number of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bgreiner</dc:creator>
  <cp:lastModifiedBy>Matthaeus Engelbrecht</cp:lastModifiedBy>
  <dcterms:created xsi:type="dcterms:W3CDTF">2024-10-02T22:11:59Z</dcterms:created>
  <dcterms:modified xsi:type="dcterms:W3CDTF">2024-10-07T11:54:30Z</dcterms:modified>
</cp:coreProperties>
</file>