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ycle_estimation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<sst xmlns="http://schemas.openxmlformats.org/spreadsheetml/2006/main" count="135" uniqueCount="100">
  <si>
    <t xml:space="preserve">Parameter set:</t>
  </si>
  <si>
    <t xml:space="preserve">PolyDeg:</t>
  </si>
  <si>
    <t xml:space="preserve">q</t>
  </si>
  <si>
    <t xml:space="preserve">p</t>
  </si>
  <si>
    <t xml:space="preserve">t</t>
  </si>
  <si>
    <t xml:space="preserve">pk_size</t>
  </si>
  <si>
    <t xml:space="preserve">sk_size</t>
  </si>
  <si>
    <t xml:space="preserve">ct_size</t>
  </si>
  <si>
    <t xml:space="preserve">cb_size</t>
  </si>
  <si>
    <t xml:space="preserve">kappa_by</t>
  </si>
  <si>
    <t xml:space="preserve">1KEM_0d</t>
  </si>
  <si>
    <t xml:space="preserve">3KEM_0d</t>
  </si>
  <si>
    <t xml:space="preserve">5KEM_0d</t>
  </si>
  <si>
    <t xml:space="preserve">1PKE_0d</t>
  </si>
  <si>
    <t xml:space="preserve">3PKE_0d</t>
  </si>
  <si>
    <t xml:space="preserve">5PKE_0d</t>
  </si>
  <si>
    <t xml:space="preserve">Cycles:</t>
  </si>
  <si>
    <t xml:space="preserve">LoadA</t>
  </si>
  <si>
    <t xml:space="preserve">LoadB</t>
  </si>
  <si>
    <t xml:space="preserve">LoadR</t>
  </si>
  <si>
    <t xml:space="preserve">LoadCTV</t>
  </si>
  <si>
    <t xml:space="preserve">LoadMSG</t>
  </si>
  <si>
    <t xml:space="preserve">LoadSk</t>
  </si>
  <si>
    <t xml:space="preserve">LoadRHO</t>
  </si>
  <si>
    <t xml:space="preserve">Encryption</t>
  </si>
  <si>
    <t xml:space="preserve">Decryption</t>
  </si>
  <si>
    <t xml:space="preserve">LATENCY:</t>
  </si>
  <si>
    <t xml:space="preserve">KEM:</t>
  </si>
  <si>
    <t xml:space="preserve">Encaps</t>
  </si>
  <si>
    <t xml:space="preserve">Decaps</t>
  </si>
  <si>
    <t xml:space="preserve">CPA-KEM</t>
  </si>
  <si>
    <t xml:space="preserve">Encaps:</t>
  </si>
  <si>
    <t xml:space="preserve">Total:</t>
  </si>
  <si>
    <t xml:space="preserve">send sigma</t>
  </si>
  <si>
    <t xml:space="preserve">Gen_A</t>
  </si>
  <si>
    <t xml:space="preserve">SendB</t>
  </si>
  <si>
    <t xml:space="preserve">send msg</t>
  </si>
  <si>
    <t xml:space="preserve">send rho</t>
  </si>
  <si>
    <t xml:space="preserve">Gen R</t>
  </si>
  <si>
    <t xml:space="preserve">MoveA</t>
  </si>
  <si>
    <t xml:space="preserve">PKE:</t>
  </si>
  <si>
    <t xml:space="preserve">Enc:</t>
  </si>
  <si>
    <t xml:space="preserve">Dec:</t>
  </si>
  <si>
    <t xml:space="preserve">CCA-PKE</t>
  </si>
  <si>
    <t xml:space="preserve">Move R</t>
  </si>
  <si>
    <t xml:space="preserve">Encrypt</t>
  </si>
  <si>
    <t xml:space="preserve">MoveCT</t>
  </si>
  <si>
    <t xml:space="preserve">Hash</t>
  </si>
  <si>
    <t xml:space="preserve">SendBack</t>
  </si>
  <si>
    <t xml:space="preserve">Decaps:</t>
  </si>
  <si>
    <t xml:space="preserve">send sk</t>
  </si>
  <si>
    <t xml:space="preserve">GenB</t>
  </si>
  <si>
    <t xml:space="preserve">Send Ct</t>
  </si>
  <si>
    <t xml:space="preserve">MoveB</t>
  </si>
  <si>
    <t xml:space="preserve">Total</t>
  </si>
  <si>
    <t xml:space="preserve">Decrypt</t>
  </si>
  <si>
    <t xml:space="preserve">MoveM</t>
  </si>
  <si>
    <t xml:space="preserve">ReadRes</t>
  </si>
  <si>
    <t xml:space="preserve">MovePK</t>
  </si>
  <si>
    <t xml:space="preserve">Hahs</t>
  </si>
  <si>
    <t xml:space="preserve">GenA</t>
  </si>
  <si>
    <t xml:space="preserve">GenR</t>
  </si>
  <si>
    <t xml:space="preserve">MoveR</t>
  </si>
  <si>
    <t xml:space="preserve">Res</t>
  </si>
  <si>
    <t xml:space="preserve">AES</t>
  </si>
  <si>
    <t xml:space="preserve">read res</t>
  </si>
  <si>
    <t xml:space="preserve">send ct</t>
  </si>
  <si>
    <t xml:space="preserve">decrypt</t>
  </si>
  <si>
    <t xml:space="preserve">move to hash</t>
  </si>
  <si>
    <t xml:space="preserve">hash</t>
  </si>
  <si>
    <t xml:space="preserve">load pk</t>
  </si>
  <si>
    <t xml:space="preserve">move = </t>
  </si>
  <si>
    <t xml:space="preserve">encrypt</t>
  </si>
  <si>
    <t xml:space="preserve">aes</t>
  </si>
  <si>
    <t xml:space="preserve">read</t>
  </si>
  <si>
    <t xml:space="preserve">Intel</t>
  </si>
  <si>
    <t xml:space="preserve">Parameters set:</t>
  </si>
  <si>
    <t xml:space="preserve">ALM</t>
  </si>
  <si>
    <t xml:space="preserve">RAM bits</t>
  </si>
  <si>
    <t xml:space="preserve">RAM blocks</t>
  </si>
  <si>
    <t xml:space="preserve">Registers</t>
  </si>
  <si>
    <t xml:space="preserve">Max. clk (100C)</t>
  </si>
  <si>
    <t xml:space="preserve">Max clk (-40)</t>
  </si>
  <si>
    <t xml:space="preserve">249.75 MHz</t>
  </si>
  <si>
    <t xml:space="preserve">264.76 MHz</t>
  </si>
  <si>
    <t xml:space="preserve">224.31 MHz</t>
  </si>
  <si>
    <t xml:space="preserve">201.34 MHz</t>
  </si>
  <si>
    <t xml:space="preserve">1KEM_5d</t>
  </si>
  <si>
    <t xml:space="preserve">219.88 MHz</t>
  </si>
  <si>
    <t xml:space="preserve">Arria 10 AX115</t>
  </si>
  <si>
    <t xml:space="preserve">3KEM_5d</t>
  </si>
  <si>
    <t xml:space="preserve">193.01 MHz</t>
  </si>
  <si>
    <t xml:space="preserve">5KEM_5d</t>
  </si>
  <si>
    <t xml:space="preserve">184.2 MHz</t>
  </si>
  <si>
    <t xml:space="preserve">1PKE_5d</t>
  </si>
  <si>
    <t xml:space="preserve">193.57 MHz</t>
  </si>
  <si>
    <t xml:space="preserve">3PKE_5d</t>
  </si>
  <si>
    <t xml:space="preserve">189.83 MHz</t>
  </si>
  <si>
    <t xml:space="preserve">208.07 MHz</t>
  </si>
  <si>
    <t xml:space="preserve">5PKE_5d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</si>
</sst>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D27"/>
    </sheetView>
  </sheetViews>
  <sheetFormatPr defaultRowHeight="14.4" zeroHeight="false" outlineLevelRow="0" outlineLevelCol="0"/>
  <cols>
    <col collapsed="false" customWidth="true" hidden="false" outlineLevel="0" max="1" min="1" style="0" width="17.21"/>
    <col collapsed="false" customWidth="true" hidden="false" outlineLevel="0" max="10" min="2" style="0" width="8.54"/>
    <col collapsed="false" customWidth="true" hidden="false" outlineLevel="0" max="11" min="11" style="0" width="12.33"/>
    <col collapsed="false" customWidth="true" hidden="false" outlineLevel="0" max="12" min="12" style="0" width="10.12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10" customFormat="false" ht="14.4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2" t="s">
        <v>24</v>
      </c>
      <c r="L10" s="2" t="s">
        <v>25</v>
      </c>
    </row>
    <row r="11" customFormat="false" ht="14.4" hidden="false" customHeight="false" outlineLevel="0" collapsed="false">
      <c r="A11" s="0" t="str">
        <f aca="false">A2</f>
        <v>1KEM_0d</v>
      </c>
      <c r="B11" s="0" t="n">
        <f aca="false">_xlfn.CEILING.MATH(B2*C2/64)</f>
        <v>107</v>
      </c>
      <c r="C11" s="0" t="n">
        <f aca="false">_xlfn.CEILING.MATH(B2*D2/64)</f>
        <v>78</v>
      </c>
      <c r="D11" s="0" t="n">
        <f aca="false">_xlfn.CEILING.MATH(B2*2/64)</f>
        <v>20</v>
      </c>
      <c r="E11" s="0" t="n">
        <f aca="false">_xlfn.CEILING.MATH(E2*J2*8/64)</f>
        <v>8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K11" s="0" t="n">
        <f aca="false">4*B2+10</f>
        <v>2482</v>
      </c>
      <c r="L11" s="0" t="n">
        <f aca="false">2*B2+7</f>
        <v>1243</v>
      </c>
    </row>
    <row r="12" customFormat="false" ht="14.4" hidden="false" customHeight="false" outlineLevel="0" collapsed="false">
      <c r="A12" s="0" t="str">
        <f aca="false">A3</f>
        <v>3KEM_0d</v>
      </c>
      <c r="B12" s="0" t="n">
        <f aca="false">_xlfn.CEILING.MATH(B3*C3/64)</f>
        <v>160</v>
      </c>
      <c r="C12" s="0" t="n">
        <f aca="false">_xlfn.CEILING.MATH(B3*D3/64)</f>
        <v>111</v>
      </c>
      <c r="D12" s="0" t="n">
        <f aca="false">_xlfn.CEILING.MATH(B3*2/64)</f>
        <v>25</v>
      </c>
      <c r="E12" s="0" t="n">
        <f aca="false">_xlfn.CEILING.MATH(E3*J3*8/64)</f>
        <v>12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K12" s="0" t="n">
        <f aca="false">4*B3+10</f>
        <v>3154</v>
      </c>
      <c r="L12" s="0" t="n">
        <f aca="false">2*B3+7</f>
        <v>1579</v>
      </c>
    </row>
    <row r="13" customFormat="false" ht="14.4" hidden="false" customHeight="false" outlineLevel="0" collapsed="false">
      <c r="A13" s="0" t="str">
        <f aca="false">A4</f>
        <v>5KEM_0d</v>
      </c>
      <c r="B13" s="0" t="n">
        <f aca="false">_xlfn.CEILING.MATH(B4*C4/64)</f>
        <v>223</v>
      </c>
      <c r="C13" s="0" t="n">
        <f aca="false">_xlfn.CEILING.MATH(B4*D4/64)</f>
        <v>144</v>
      </c>
      <c r="D13" s="0" t="n">
        <f aca="false">_xlfn.CEILING.MATH(B4*2/64)</f>
        <v>32</v>
      </c>
      <c r="E13" s="0" t="n">
        <f aca="false">_xlfn.CEILING.MATH(E4*J4*8/64)</f>
        <v>16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K13" s="0" t="n">
        <f aca="false">4*B4+10</f>
        <v>4082</v>
      </c>
      <c r="L13" s="0" t="n">
        <f aca="false">2*B4+7</f>
        <v>2043</v>
      </c>
    </row>
    <row r="14" customFormat="false" ht="14.4" hidden="false" customHeight="false" outlineLevel="0" collapsed="false">
      <c r="A14" s="0" t="str">
        <f aca="false">A5</f>
        <v>1PKE_0d</v>
      </c>
      <c r="B14" s="0" t="n">
        <f aca="false">_xlfn.CEILING.MATH(B5*C5/64)</f>
        <v>120</v>
      </c>
      <c r="C14" s="0" t="n">
        <f aca="false">_xlfn.CEILING.MATH(B5*D5/64)</f>
        <v>83</v>
      </c>
      <c r="D14" s="0" t="n">
        <f aca="false">_xlfn.CEILING.MATH(B5*2/64)</f>
        <v>19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89</v>
      </c>
      <c r="H14" s="0" t="n">
        <f aca="false">_xlfn.CEILING.MATH(J5*8/64)</f>
        <v>2</v>
      </c>
      <c r="K14" s="0" t="n">
        <f aca="false">4*B5+10</f>
        <v>2354</v>
      </c>
      <c r="L14" s="0" t="n">
        <f aca="false">2*B5+7</f>
        <v>1179</v>
      </c>
    </row>
    <row r="15" customFormat="false" ht="14.4" hidden="false" customHeight="false" outlineLevel="0" collapsed="false">
      <c r="A15" s="0" t="str">
        <f aca="false">A6</f>
        <v>3PKE_0d</v>
      </c>
      <c r="B15" s="0" t="n">
        <f aca="false">_xlfn.CEILING.MATH(B6*C6/64)</f>
        <v>160</v>
      </c>
      <c r="C15" s="0" t="n">
        <f aca="false">_xlfn.CEILING.MATH(B6*D6/64)</f>
        <v>120</v>
      </c>
      <c r="D15" s="0" t="n">
        <f aca="false">_xlfn.CEILING.MATH(B6*2/64)</f>
        <v>27</v>
      </c>
      <c r="E15" s="0" t="n">
        <f aca="false">_xlfn.CEILING.MATH(E6*J6*8/64)</f>
        <v>15</v>
      </c>
      <c r="F15" s="0" t="n">
        <f aca="false">_xlfn.CEILING.MATH(J6*8/64)</f>
        <v>3</v>
      </c>
      <c r="G15" s="0" t="n">
        <f aca="false">_xlfn.CEILING.MATH(G6*8/64)</f>
        <v>129</v>
      </c>
      <c r="H15" s="0" t="n">
        <f aca="false">_xlfn.CEILING.MATH(J6*8/64)</f>
        <v>3</v>
      </c>
      <c r="K15" s="0" t="n">
        <f aca="false">4*B6+10</f>
        <v>3418</v>
      </c>
      <c r="L15" s="0" t="n">
        <f aca="false">2*B6+7</f>
        <v>1711</v>
      </c>
    </row>
    <row r="16" customFormat="false" ht="14.4" hidden="false" customHeight="false" outlineLevel="0" collapsed="false">
      <c r="A16" s="0" t="str">
        <f aca="false">A7</f>
        <v>5PKE_0d</v>
      </c>
      <c r="B16" s="0" t="n">
        <f aca="false">_xlfn.CEILING.MATH(B7*C7/64)</f>
        <v>238</v>
      </c>
      <c r="C16" s="0" t="n">
        <f aca="false">_xlfn.CEILING.MATH(B7*D7/64)</f>
        <v>165</v>
      </c>
      <c r="D16" s="0" t="n">
        <f aca="false">_xlfn.CEILING.MATH(B7*2/64)</f>
        <v>37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177</v>
      </c>
      <c r="H16" s="0" t="n">
        <f aca="false">_xlfn.CEILING.MATH(J7*8/64)</f>
        <v>4</v>
      </c>
      <c r="K16" s="0" t="n">
        <f aca="false">4*B7+10</f>
        <v>4690</v>
      </c>
      <c r="L16" s="0" t="n">
        <f aca="false">2*B7+7</f>
        <v>2347</v>
      </c>
    </row>
    <row r="18" customFormat="false" ht="14.4" hidden="false" customHeight="false" outlineLevel="0" collapsed="false">
      <c r="A18" s="3" t="s">
        <v>26</v>
      </c>
    </row>
    <row r="19" customFormat="false" ht="14.4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4.4" hidden="false" customHeight="false" outlineLevel="0" collapsed="false">
      <c r="A20" s="0" t="str">
        <f aca="false">A11</f>
        <v>1KEM_0d</v>
      </c>
      <c r="B20" s="0" t="n">
        <f aca="false">T29</f>
        <v>2985</v>
      </c>
      <c r="C20" s="0" t="n">
        <f aca="false">P40</f>
        <v>1480</v>
      </c>
      <c r="T20" s="0" t="s">
        <v>32</v>
      </c>
    </row>
    <row r="21" customFormat="false" ht="14.4" hidden="false" customHeight="false" outlineLevel="0" collapsed="false">
      <c r="A21" s="0" t="str">
        <f aca="false">A12</f>
        <v>3KEM_0d</v>
      </c>
      <c r="B21" s="0" t="n">
        <f aca="false">T30</f>
        <v>3862</v>
      </c>
      <c r="C21" s="0" t="n">
        <f aca="false">P41</f>
        <v>1901</v>
      </c>
      <c r="H21" s="0" t="s">
        <v>33</v>
      </c>
    </row>
    <row r="22" customFormat="false" ht="14.4" hidden="false" customHeight="false" outlineLevel="0" collapsed="false">
      <c r="A22" s="0" t="str">
        <f aca="false">A13</f>
        <v>5KEM_0d</v>
      </c>
      <c r="B22" s="0" t="n">
        <f aca="false">T31</f>
        <v>5031</v>
      </c>
      <c r="C22" s="0" t="n">
        <f aca="false">P42</f>
        <v>2450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</row>
    <row r="23" customFormat="false" ht="14.4" hidden="false" customHeight="false" outlineLevel="0" collapsed="false">
      <c r="H23" s="0" t="n">
        <f aca="false">H12</f>
        <v>3</v>
      </c>
      <c r="I23" s="0" t="n">
        <f aca="false">_xlfn.CEILING.MATH(B2*C2/1088)*24</f>
        <v>168</v>
      </c>
      <c r="J23" s="0" t="n">
        <f aca="false">C11</f>
        <v>78</v>
      </c>
      <c r="K23" s="0" t="n">
        <f aca="false">F11</f>
        <v>2</v>
      </c>
      <c r="L23" s="0" t="n">
        <f aca="false">H11</f>
        <v>2</v>
      </c>
      <c r="M23" s="0" t="s">
        <v>38</v>
      </c>
      <c r="N23" s="0" t="s">
        <v>39</v>
      </c>
    </row>
    <row r="24" customFormat="false" ht="14.4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240</v>
      </c>
      <c r="J24" s="0" t="n">
        <f aca="false">C12</f>
        <v>111</v>
      </c>
      <c r="K24" s="0" t="n">
        <f aca="false">F12</f>
        <v>3</v>
      </c>
      <c r="L24" s="0" t="n">
        <f aca="false">H12</f>
        <v>3</v>
      </c>
      <c r="M24" s="0" t="n">
        <f aca="false">_xlfn.CEILING.MATH(B2*2/1088)*24</f>
        <v>48</v>
      </c>
      <c r="N24" s="0" t="n">
        <f aca="false">_xlfn.CEILING.MATH(B2*C2/64)</f>
        <v>107</v>
      </c>
      <c r="O24" s="0" t="s">
        <v>44</v>
      </c>
    </row>
    <row r="25" customFormat="false" ht="14.4" hidden="false" customHeight="false" outlineLevel="0" collapsed="false">
      <c r="A25" s="0" t="str">
        <f aca="false">A14</f>
        <v>1PKE_0d</v>
      </c>
      <c r="B25" s="0" t="n">
        <f aca="false">T55</f>
        <v>2990</v>
      </c>
      <c r="C25" s="0" t="n">
        <f aca="false">U70</f>
        <v>4063</v>
      </c>
      <c r="I25" s="0" t="n">
        <f aca="false">_xlfn.CEILING.MATH(B4*C4/1088)*24</f>
        <v>336</v>
      </c>
      <c r="J25" s="0" t="n">
        <f aca="false">C13</f>
        <v>144</v>
      </c>
      <c r="K25" s="0" t="n">
        <f aca="false">F13</f>
        <v>4</v>
      </c>
      <c r="L25" s="0" t="n">
        <f aca="false">H13</f>
        <v>4</v>
      </c>
      <c r="M25" s="0" t="n">
        <f aca="false">_xlfn.CEILING.MATH(B3*2/1088)*24</f>
        <v>48</v>
      </c>
      <c r="N25" s="0" t="n">
        <f aca="false">_xlfn.CEILING.MATH(B3*C3/64)</f>
        <v>160</v>
      </c>
      <c r="O25" s="0" t="n">
        <f aca="false">_xlfn.CEILING.MATH(B2*2/64)</f>
        <v>20</v>
      </c>
      <c r="P25" s="0" t="s">
        <v>45</v>
      </c>
    </row>
    <row r="26" customFormat="false" ht="14.4" hidden="false" customHeight="false" outlineLevel="0" collapsed="false">
      <c r="A26" s="0" t="str">
        <f aca="false">A15</f>
        <v>3PKE_0d</v>
      </c>
      <c r="B26" s="0" t="n">
        <f aca="false">T56</f>
        <v>4248</v>
      </c>
      <c r="C26" s="0" t="n">
        <f aca="false">U71</f>
        <v>5839</v>
      </c>
      <c r="M26" s="0" t="n">
        <f aca="false">_xlfn.CEILING.MATH(B4*2/1088)*24</f>
        <v>48</v>
      </c>
      <c r="N26" s="0" t="n">
        <f aca="false">_xlfn.CEILING.MATH(B4*C4/64)</f>
        <v>223</v>
      </c>
      <c r="O26" s="0" t="n">
        <f aca="false">_xlfn.CEILING.MATH(B3*2/64)</f>
        <v>25</v>
      </c>
      <c r="P26" s="0" t="n">
        <f aca="false">K11</f>
        <v>2482</v>
      </c>
      <c r="Q26" s="0" t="s">
        <v>46</v>
      </c>
    </row>
    <row r="27" customFormat="false" ht="14.4" hidden="false" customHeight="false" outlineLevel="0" collapsed="false">
      <c r="A27" s="0" t="str">
        <f aca="false">A16</f>
        <v>5PKE_0d</v>
      </c>
      <c r="B27" s="0" t="n">
        <f aca="false">T57</f>
        <v>5836</v>
      </c>
      <c r="C27" s="0" t="n">
        <f aca="false">U72</f>
        <v>7999</v>
      </c>
      <c r="O27" s="0" t="n">
        <f aca="false">_xlfn.CEILING.MATH(B4*2/64)</f>
        <v>32</v>
      </c>
      <c r="P27" s="0" t="n">
        <f aca="false">K12</f>
        <v>3154</v>
      </c>
      <c r="Q27" s="0" t="n">
        <f aca="false">_xlfn.CEILING.MATH(H2*8/64)</f>
        <v>86</v>
      </c>
      <c r="R27" s="0" t="s">
        <v>47</v>
      </c>
    </row>
    <row r="28" customFormat="false" ht="14.4" hidden="false" customHeight="false" outlineLevel="0" collapsed="false">
      <c r="P28" s="0" t="n">
        <f aca="false">K13</f>
        <v>4082</v>
      </c>
      <c r="Q28" s="0" t="n">
        <f aca="false">_xlfn.CEILING.MATH(H3*8/64)</f>
        <v>123</v>
      </c>
      <c r="R28" s="0" t="n">
        <v>24</v>
      </c>
      <c r="S28" s="0" t="s">
        <v>48</v>
      </c>
    </row>
    <row r="29" customFormat="false" ht="14.4" hidden="false" customHeight="false" outlineLevel="0" collapsed="false">
      <c r="Q29" s="0" t="n">
        <f aca="false">_xlfn.CEILING.MATH(H4*8/64)</f>
        <v>160</v>
      </c>
      <c r="R29" s="0" t="n">
        <v>24</v>
      </c>
      <c r="S29" s="0" t="n">
        <f aca="false">Q27+2</f>
        <v>88</v>
      </c>
      <c r="T29" s="0" t="n">
        <f aca="false">S29+R28+Q27+P26+O25+N24+I23+H22+8</f>
        <v>2985</v>
      </c>
    </row>
    <row r="30" customFormat="false" ht="14.4" hidden="false" customHeight="false" outlineLevel="0" collapsed="false">
      <c r="R30" s="0" t="n">
        <v>24</v>
      </c>
      <c r="S30" s="0" t="n">
        <f aca="false">Q28+2</f>
        <v>125</v>
      </c>
      <c r="T30" s="0" t="n">
        <f aca="false">S30+R29+Q28+P27+O26+N25+I24+H23+8</f>
        <v>3862</v>
      </c>
    </row>
    <row r="31" customFormat="false" ht="14.4" hidden="false" customHeight="false" outlineLevel="0" collapsed="false">
      <c r="S31" s="0" t="n">
        <f aca="false">Q29+2</f>
        <v>162</v>
      </c>
      <c r="T31" s="0" t="n">
        <f aca="false">S31+R30+Q29+P28+O27+N26+I25+H24+8</f>
        <v>5031</v>
      </c>
    </row>
    <row r="33" customFormat="false" ht="14.4" hidden="false" customHeight="false" outlineLevel="0" collapsed="false">
      <c r="H33" s="0" t="s">
        <v>49</v>
      </c>
    </row>
    <row r="34" customFormat="false" ht="14.4" hidden="false" customHeight="false" outlineLevel="0" collapsed="false">
      <c r="H34" s="0" t="s">
        <v>50</v>
      </c>
    </row>
    <row r="35" customFormat="false" ht="14.4" hidden="false" customHeight="false" outlineLevel="0" collapsed="false">
      <c r="H35" s="0" t="n">
        <f aca="false">G11</f>
        <v>2</v>
      </c>
      <c r="I35" s="0" t="s">
        <v>51</v>
      </c>
      <c r="J35" s="0" t="s">
        <v>52</v>
      </c>
      <c r="K35" s="0" t="s">
        <v>53</v>
      </c>
      <c r="P35" s="0" t="s">
        <v>54</v>
      </c>
    </row>
    <row r="36" customFormat="false" ht="14.4" hidden="false" customHeight="false" outlineLevel="0" collapsed="false">
      <c r="H36" s="0" t="n">
        <f aca="false">G12</f>
        <v>3</v>
      </c>
      <c r="I36" s="0" t="n">
        <f aca="false">_xlfn.CEILING.MATH(B2*D2/1088)*24</f>
        <v>120</v>
      </c>
      <c r="J36" s="0" t="n">
        <f aca="false">E11</f>
        <v>8</v>
      </c>
      <c r="K36" s="0" t="n">
        <f aca="false">_xlfn.CEILING.MATH(B2*D2/64)</f>
        <v>78</v>
      </c>
      <c r="L36" s="0" t="s">
        <v>55</v>
      </c>
    </row>
    <row r="37" customFormat="false" ht="14.4" hidden="false" customHeight="false" outlineLevel="0" collapsed="false">
      <c r="H37" s="0" t="n">
        <f aca="false">G13</f>
        <v>4</v>
      </c>
      <c r="I37" s="0" t="n">
        <f aca="false">_xlfn.CEILING.MATH(B3*D3/1088)*24</f>
        <v>168</v>
      </c>
      <c r="K37" s="0" t="n">
        <f aca="false">_xlfn.CEILING.MATH(B3*D3/64)</f>
        <v>111</v>
      </c>
      <c r="L37" s="0" t="n">
        <f aca="false">L11</f>
        <v>1243</v>
      </c>
      <c r="M37" s="0" t="s">
        <v>56</v>
      </c>
    </row>
    <row r="38" customFormat="false" ht="14.4" hidden="false" customHeight="false" outlineLevel="0" collapsed="false">
      <c r="I38" s="0" t="n">
        <f aca="false">_xlfn.CEILING.MATH(B4*D4/1088)*24</f>
        <v>216</v>
      </c>
      <c r="K38" s="0" t="n">
        <f aca="false">_xlfn.CEILING.MATH(B4*D4/64)</f>
        <v>144</v>
      </c>
      <c r="L38" s="0" t="n">
        <f aca="false">L12</f>
        <v>1579</v>
      </c>
      <c r="M38" s="0" t="n">
        <f aca="false">F11</f>
        <v>2</v>
      </c>
      <c r="N38" s="0" t="s">
        <v>47</v>
      </c>
    </row>
    <row r="39" customFormat="false" ht="14.4" hidden="false" customHeight="false" outlineLevel="0" collapsed="false">
      <c r="L39" s="0" t="n">
        <f aca="false">L13</f>
        <v>2043</v>
      </c>
      <c r="M39" s="0" t="n">
        <f aca="false">F12</f>
        <v>3</v>
      </c>
      <c r="N39" s="0" t="n">
        <v>24</v>
      </c>
      <c r="O39" s="0" t="s">
        <v>57</v>
      </c>
    </row>
    <row r="40" customFormat="false" ht="14.4" hidden="false" customHeight="false" outlineLevel="0" collapsed="false">
      <c r="M40" s="0" t="n">
        <f aca="false">F13</f>
        <v>4</v>
      </c>
      <c r="N40" s="0" t="n">
        <v>24</v>
      </c>
      <c r="O40" s="0" t="n">
        <f aca="false">F11+G11</f>
        <v>4</v>
      </c>
      <c r="P40" s="0" t="n">
        <f aca="false">O40+N39+M38+L37+K36+I36+H35+7</f>
        <v>1480</v>
      </c>
    </row>
    <row r="41" customFormat="false" ht="14.4" hidden="false" customHeight="false" outlineLevel="0" collapsed="false">
      <c r="N41" s="0" t="n">
        <v>24</v>
      </c>
      <c r="O41" s="0" t="n">
        <f aca="false">F12+G12</f>
        <v>6</v>
      </c>
      <c r="P41" s="0" t="n">
        <f aca="false">O41+N40+M39+L38+K37+I37+H36+7</f>
        <v>1901</v>
      </c>
    </row>
    <row r="42" customFormat="false" ht="14.4" hidden="false" customHeight="false" outlineLevel="0" collapsed="false">
      <c r="O42" s="0" t="n">
        <f aca="false">F13+G13</f>
        <v>8</v>
      </c>
      <c r="P42" s="0" t="n">
        <f aca="false">O42+N41+M40+L39+K38+I38+H37+7</f>
        <v>2450</v>
      </c>
    </row>
    <row r="44" customFormat="false" ht="14.4" hidden="false" customHeight="false" outlineLevel="0" collapsed="false">
      <c r="H44" s="0" t="s">
        <v>45</v>
      </c>
    </row>
    <row r="45" customFormat="false" ht="14.4" hidden="false" customHeight="false" outlineLevel="0" collapsed="false">
      <c r="H45" s="0" t="s">
        <v>58</v>
      </c>
    </row>
    <row r="46" customFormat="false" ht="14.4" hidden="false" customHeight="false" outlineLevel="0" collapsed="false">
      <c r="H46" s="0" t="n">
        <f aca="false">_xlfn.CEILING.MATH(F5*8/64)</f>
        <v>85</v>
      </c>
      <c r="I46" s="0" t="s">
        <v>59</v>
      </c>
      <c r="J46" s="0" t="s">
        <v>60</v>
      </c>
    </row>
    <row r="47" customFormat="false" ht="14.4" hidden="false" customHeight="false" outlineLevel="0" collapsed="false">
      <c r="H47" s="0" t="n">
        <f aca="false">_xlfn.CEILING.MATH(F6*8/64)</f>
        <v>123</v>
      </c>
      <c r="I47" s="0" t="n">
        <v>24</v>
      </c>
      <c r="J47" s="0" t="n">
        <f aca="false">_xlfn.CEILING.MATH(B5*C5/1088)*24</f>
        <v>192</v>
      </c>
      <c r="K47" s="0" t="s">
        <v>61</v>
      </c>
      <c r="L47" s="0" t="s">
        <v>39</v>
      </c>
      <c r="T47" s="0" t="s">
        <v>32</v>
      </c>
    </row>
    <row r="48" customFormat="false" ht="14.4" hidden="false" customHeight="false" outlineLevel="0" collapsed="false">
      <c r="H48" s="0" t="n">
        <f aca="false">_xlfn.CEILING.MATH(F7*8/64)</f>
        <v>169</v>
      </c>
      <c r="I48" s="0" t="n">
        <v>24</v>
      </c>
      <c r="J48" s="0" t="n">
        <f aca="false">_xlfn.CEILING.MATH(B6*C6/1088)*24</f>
        <v>240</v>
      </c>
      <c r="K48" s="0" t="n">
        <f aca="false">_xlfn.CEILING.MATH(B5*2/1088)*24</f>
        <v>48</v>
      </c>
      <c r="L48" s="0" t="n">
        <f aca="false">_xlfn.CEILING.MATH(B5*C5/64)</f>
        <v>120</v>
      </c>
      <c r="M48" s="0" t="s">
        <v>62</v>
      </c>
    </row>
    <row r="49" customFormat="false" ht="14.4" hidden="false" customHeight="false" outlineLevel="0" collapsed="false">
      <c r="I49" s="0" t="n">
        <v>24</v>
      </c>
      <c r="J49" s="0" t="n">
        <f aca="false">_xlfn.CEILING.MATH(B7*C7/1088)*24</f>
        <v>336</v>
      </c>
      <c r="K49" s="0" t="n">
        <f aca="false">_xlfn.CEILING.MATH(B6*2/1088)*24</f>
        <v>48</v>
      </c>
      <c r="L49" s="0" t="n">
        <f aca="false">_xlfn.CEILING.MATH(B6*C6/64)</f>
        <v>160</v>
      </c>
      <c r="M49" s="0" t="n">
        <f aca="false">_xlfn.CEILING.MATH(B5*2/64)</f>
        <v>19</v>
      </c>
      <c r="N49" s="0" t="s">
        <v>45</v>
      </c>
    </row>
    <row r="50" customFormat="false" ht="14.4" hidden="false" customHeight="false" outlineLevel="0" collapsed="false">
      <c r="K50" s="0" t="n">
        <f aca="false">_xlfn.CEILING.MATH(B7*2/1088)*24</f>
        <v>72</v>
      </c>
      <c r="L50" s="0" t="n">
        <f aca="false">_xlfn.CEILING.MATH(B7*C7/64)</f>
        <v>238</v>
      </c>
      <c r="M50" s="0" t="n">
        <f aca="false">_xlfn.CEILING.MATH(B6*2/64)</f>
        <v>27</v>
      </c>
      <c r="N50" s="0" t="n">
        <f aca="false">K14</f>
        <v>2354</v>
      </c>
      <c r="O50" s="0" t="s">
        <v>46</v>
      </c>
    </row>
    <row r="51" customFormat="false" ht="14.4" hidden="false" customHeight="false" outlineLevel="0" collapsed="false">
      <c r="M51" s="0" t="n">
        <f aca="false">_xlfn.CEILING.MATH(B7*2/64)</f>
        <v>37</v>
      </c>
      <c r="N51" s="0" t="n">
        <f aca="false">K15</f>
        <v>3418</v>
      </c>
      <c r="O51" s="0" t="n">
        <f aca="false">E14</f>
        <v>8</v>
      </c>
      <c r="P51" s="0" t="s">
        <v>47</v>
      </c>
    </row>
    <row r="52" customFormat="false" ht="14.4" hidden="false" customHeight="false" outlineLevel="0" collapsed="false">
      <c r="N52" s="0" t="n">
        <f aca="false">K16</f>
        <v>4690</v>
      </c>
      <c r="O52" s="0" t="n">
        <f aca="false">E15</f>
        <v>15</v>
      </c>
      <c r="P52" s="0" t="n">
        <v>24</v>
      </c>
      <c r="Q52" s="0" t="s">
        <v>63</v>
      </c>
    </row>
    <row r="53" customFormat="false" ht="14.4" hidden="false" customHeight="false" outlineLevel="0" collapsed="false">
      <c r="O53" s="0" t="n">
        <f aca="false">E16</f>
        <v>20</v>
      </c>
      <c r="P53" s="0" t="n">
        <v>24</v>
      </c>
      <c r="Q53" s="0" t="n">
        <f aca="false">O51+F14</f>
        <v>10</v>
      </c>
      <c r="R53" s="0" t="s">
        <v>64</v>
      </c>
    </row>
    <row r="54" customFormat="false" ht="14.4" hidden="false" customHeight="false" outlineLevel="0" collapsed="false">
      <c r="P54" s="0" t="n">
        <v>24</v>
      </c>
      <c r="Q54" s="0" t="n">
        <f aca="false">O52+F15</f>
        <v>18</v>
      </c>
      <c r="R54" s="0" t="n">
        <v>24</v>
      </c>
      <c r="S54" s="0" t="s">
        <v>65</v>
      </c>
    </row>
    <row r="55" customFormat="false" ht="14.4" hidden="false" customHeight="false" outlineLevel="0" collapsed="false">
      <c r="Q55" s="0" t="n">
        <f aca="false">O53+F16</f>
        <v>24</v>
      </c>
      <c r="R55" s="0" t="n">
        <v>24</v>
      </c>
      <c r="S55" s="0" t="n">
        <f aca="false">I61</f>
        <v>95</v>
      </c>
      <c r="T55" s="0" t="n">
        <f aca="false">S55+R54+Q53+P52+O51+N50+M49+L48+K48+J47+H46+11</f>
        <v>2990</v>
      </c>
    </row>
    <row r="56" customFormat="false" ht="14.4" hidden="false" customHeight="false" outlineLevel="0" collapsed="false">
      <c r="R56" s="0" t="n">
        <v>24</v>
      </c>
      <c r="S56" s="0" t="n">
        <f aca="false">I62</f>
        <v>140</v>
      </c>
      <c r="T56" s="0" t="n">
        <f aca="false">S56+R55+Q54+P53+O52+N51+M50+L49+K49+J48+H47+11</f>
        <v>4248</v>
      </c>
    </row>
    <row r="57" customFormat="false" ht="14.4" hidden="false" customHeight="false" outlineLevel="0" collapsed="false">
      <c r="S57" s="0" t="n">
        <f aca="false">I63</f>
        <v>191</v>
      </c>
      <c r="T57" s="0" t="n">
        <f aca="false">S57+R56+Q55+P54+O53+N52+M51+L50+K50+J49+H48+11</f>
        <v>5836</v>
      </c>
    </row>
    <row r="58" customFormat="false" ht="14.4" hidden="false" customHeight="false" outlineLevel="0" collapsed="false">
      <c r="H58" s="0" t="s">
        <v>55</v>
      </c>
    </row>
    <row r="59" customFormat="false" ht="14.4" hidden="false" customHeight="false" outlineLevel="0" collapsed="false">
      <c r="H59" s="0" t="s">
        <v>50</v>
      </c>
    </row>
    <row r="60" customFormat="false" ht="14.4" hidden="false" customHeight="false" outlineLevel="0" collapsed="false">
      <c r="H60" s="0" t="n">
        <f aca="false">_xlfn.CEILING.MATH(G5*8/64)</f>
        <v>89</v>
      </c>
      <c r="I60" s="0" t="s">
        <v>66</v>
      </c>
    </row>
    <row r="61" customFormat="false" ht="14.4" hidden="false" customHeight="false" outlineLevel="0" collapsed="false">
      <c r="H61" s="0" t="n">
        <f aca="false">_xlfn.CEILING.MATH(G6*8/64)</f>
        <v>129</v>
      </c>
      <c r="I61" s="0" t="n">
        <f aca="false">_xlfn.CEILING.MATH(I5*8/64)</f>
        <v>95</v>
      </c>
      <c r="J61" s="0" t="s">
        <v>67</v>
      </c>
    </row>
    <row r="62" customFormat="false" ht="14.4" hidden="false" customHeight="false" outlineLevel="0" collapsed="false">
      <c r="H62" s="0" t="n">
        <f aca="false">_xlfn.CEILING.MATH(G7*8/64)</f>
        <v>177</v>
      </c>
      <c r="I62" s="0" t="n">
        <f aca="false">_xlfn.CEILING.MATH(I6*8/64)</f>
        <v>140</v>
      </c>
      <c r="J62" s="0" t="n">
        <f aca="false">L14</f>
        <v>1179</v>
      </c>
      <c r="K62" s="0" t="s">
        <v>68</v>
      </c>
    </row>
    <row r="63" customFormat="false" ht="14.4" hidden="false" customHeight="false" outlineLevel="0" collapsed="false">
      <c r="I63" s="0" t="n">
        <f aca="false">_xlfn.CEILING.MATH(I7*8/64)</f>
        <v>191</v>
      </c>
      <c r="J63" s="0" t="n">
        <f aca="false">L15</f>
        <v>1711</v>
      </c>
      <c r="K63" s="0" t="n">
        <f aca="false">E14</f>
        <v>8</v>
      </c>
      <c r="L63" s="0" t="s">
        <v>69</v>
      </c>
      <c r="M63" s="0" t="s">
        <v>70</v>
      </c>
    </row>
    <row r="64" customFormat="false" ht="14.4" hidden="false" customHeight="false" outlineLevel="0" collapsed="false">
      <c r="J64" s="0" t="n">
        <f aca="false">L16</f>
        <v>2347</v>
      </c>
      <c r="K64" s="0" t="n">
        <f aca="false">E15</f>
        <v>15</v>
      </c>
      <c r="L64" s="0" t="n">
        <v>24</v>
      </c>
      <c r="M64" s="0" t="n">
        <f aca="false">_xlfn.CEILING.MATH(F5*8/64)</f>
        <v>85</v>
      </c>
      <c r="N64" s="0" t="s">
        <v>60</v>
      </c>
      <c r="O64" s="0" t="s">
        <v>61</v>
      </c>
    </row>
    <row r="65" customFormat="false" ht="14.4" hidden="false" customHeight="false" outlineLevel="0" collapsed="false">
      <c r="K65" s="0" t="n">
        <f aca="false">E16</f>
        <v>20</v>
      </c>
      <c r="L65" s="0" t="n">
        <v>24</v>
      </c>
      <c r="M65" s="0" t="n">
        <f aca="false">_xlfn.CEILING.MATH(F6*8/64)</f>
        <v>123</v>
      </c>
      <c r="N65" s="0" t="n">
        <f aca="false">_xlfn.CEILING.MATH(B5*C5/1088)*24</f>
        <v>192</v>
      </c>
      <c r="O65" s="0" t="n">
        <f aca="false">_xlfn.CEILING.MATH(B5*2/64)</f>
        <v>19</v>
      </c>
      <c r="P65" s="0" t="s">
        <v>71</v>
      </c>
    </row>
    <row r="66" customFormat="false" ht="14.4" hidden="false" customHeight="false" outlineLevel="0" collapsed="false">
      <c r="L66" s="0" t="n">
        <v>24</v>
      </c>
      <c r="M66" s="0" t="n">
        <f aca="false">_xlfn.CEILING.MATH(F7*8/64)</f>
        <v>169</v>
      </c>
      <c r="N66" s="0" t="n">
        <f aca="false">_xlfn.CEILING.MATH(B6*C6/1088)*24</f>
        <v>240</v>
      </c>
      <c r="O66" s="0" t="n">
        <f aca="false">_xlfn.CEILING.MATH(B6*2/64)</f>
        <v>27</v>
      </c>
      <c r="P66" s="0" t="n">
        <f aca="false">O65</f>
        <v>19</v>
      </c>
      <c r="Q66" s="0" t="s">
        <v>72</v>
      </c>
      <c r="U66" s="0" t="s">
        <v>54</v>
      </c>
    </row>
    <row r="67" customFormat="false" ht="14.4" hidden="false" customHeight="false" outlineLevel="0" collapsed="false">
      <c r="N67" s="0" t="n">
        <f aca="false">_xlfn.CEILING.MATH(B7*C7/1088)*24</f>
        <v>336</v>
      </c>
      <c r="O67" s="0" t="n">
        <f aca="false">_xlfn.CEILING.MATH(B7*2/64)</f>
        <v>37</v>
      </c>
      <c r="P67" s="0" t="n">
        <f aca="false">O66</f>
        <v>27</v>
      </c>
      <c r="Q67" s="0" t="n">
        <f aca="false">K14</f>
        <v>2354</v>
      </c>
      <c r="R67" s="0" t="s">
        <v>69</v>
      </c>
    </row>
    <row r="68" customFormat="false" ht="14.4" hidden="false" customHeight="false" outlineLevel="0" collapsed="false">
      <c r="P68" s="0" t="n">
        <f aca="false">O67</f>
        <v>37</v>
      </c>
      <c r="Q68" s="0" t="n">
        <f aca="false">K15</f>
        <v>3418</v>
      </c>
      <c r="R68" s="0" t="n">
        <v>24</v>
      </c>
      <c r="S68" s="0" t="s">
        <v>73</v>
      </c>
    </row>
    <row r="69" customFormat="false" ht="14.4" hidden="false" customHeight="false" outlineLevel="0" collapsed="false">
      <c r="Q69" s="0" t="n">
        <f aca="false">K16</f>
        <v>4690</v>
      </c>
      <c r="R69" s="0" t="n">
        <v>24</v>
      </c>
      <c r="S69" s="0" t="n">
        <v>24</v>
      </c>
      <c r="T69" s="0" t="s">
        <v>74</v>
      </c>
    </row>
    <row r="70" customFormat="false" ht="14.4" hidden="false" customHeight="false" outlineLevel="0" collapsed="false">
      <c r="R70" s="0" t="n">
        <v>24</v>
      </c>
      <c r="S70" s="0" t="n">
        <v>24</v>
      </c>
      <c r="T70" s="0" t="n">
        <f aca="false">J5*8/64</f>
        <v>2</v>
      </c>
      <c r="U70" s="0" t="n">
        <f aca="false">T70+S69+R68+Q67+P66+N65+M64+J62+I61+H60</f>
        <v>4063</v>
      </c>
    </row>
    <row r="71" customFormat="false" ht="14.4" hidden="false" customHeight="false" outlineLevel="0" collapsed="false">
      <c r="S71" s="0" t="n">
        <v>24</v>
      </c>
      <c r="T71" s="0" t="n">
        <f aca="false">J6*8/64</f>
        <v>3</v>
      </c>
      <c r="U71" s="0" t="n">
        <f aca="false">T71+S70+R69+Q68+P67+N66+M65+J63+I62+H61</f>
        <v>5839</v>
      </c>
    </row>
    <row r="72" customFormat="false" ht="14.4" hidden="false" customHeight="false" outlineLevel="0" collapsed="false">
      <c r="T72" s="0" t="n">
        <f aca="false">J7*8/64</f>
        <v>4</v>
      </c>
      <c r="U72" s="0" t="n">
        <f aca="false">T72+S71+R70+Q69+P68+N67+M66+J64+I63+H62</f>
        <v>7999</v>
      </c>
    </row>
    <row r="73" customFormat="false" ht="14.4" hidden="false" customHeight="false" outlineLevel="0" collapsed="false">
      <c r="U73" s="0" t="n">
        <f aca="false">T73+S72+R71+Q70+P69+N68+M67+J65+I64+H63</f>
        <v>0</v>
      </c>
    </row>
    <row r="74" customFormat="false" ht="14.4" hidden="false" customHeight="false" outlineLevel="0" collapsed="false">
      <c r="U74" s="0" t="n">
        <f aca="false">T74+S73+R72+Q71+P70+N69+M68+J66+I65+H64</f>
        <v>0</v>
      </c>
    </row>
    <row r="75" customFormat="false" ht="14.4" hidden="false" customHeight="false" outlineLevel="0" collapsed="false">
      <c r="U75" s="0" t="n">
        <f aca="false">T75+S74+R73+Q72+P71+N70+M69+J67+I66+H65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4.4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8.54"/>
    <col collapsed="false" customWidth="true" hidden="false" outlineLevel="0" max="3" min="3" style="0" width="11.38"/>
    <col collapsed="false" customWidth="true" hidden="false" outlineLevel="0" max="4" min="4" style="0" width="10.57"/>
    <col collapsed="false" customWidth="true" hidden="false" outlineLevel="0" max="5" min="5" style="0" width="10.93"/>
    <col collapsed="false" customWidth="true" hidden="false" outlineLevel="0" max="6" min="6" style="0" width="12.56"/>
    <col collapsed="false" customWidth="true" hidden="false" outlineLevel="0" max="7" min="7" style="0" width="12.77"/>
    <col collapsed="false" customWidth="true" hidden="false" outlineLevel="0" max="1025" min="8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9" customFormat="false" ht="13.8" hidden="false" customHeight="false" outlineLevel="0" collapsed="false">
      <c r="B9" s="6" t="s">
        <v>75</v>
      </c>
      <c r="C9" s="6"/>
      <c r="D9" s="6"/>
      <c r="E9" s="6"/>
      <c r="F9" s="6"/>
      <c r="G9" s="6"/>
    </row>
    <row r="10" customFormat="false" ht="13.8" hidden="false" customHeight="false" outlineLevel="0" collapsed="false">
      <c r="A10" s="4" t="s">
        <v>76</v>
      </c>
      <c r="B10" s="4" t="s">
        <v>77</v>
      </c>
      <c r="C10" s="4" t="s">
        <v>78</v>
      </c>
      <c r="D10" s="4" t="s">
        <v>79</v>
      </c>
      <c r="E10" s="4" t="s">
        <v>80</v>
      </c>
      <c r="F10" s="4" t="s">
        <v>81</v>
      </c>
      <c r="G10" s="4" t="s">
        <v>82</v>
      </c>
      <c r="H10" s="4"/>
      <c r="I10" s="4"/>
    </row>
    <row r="11" customFormat="false" ht="13.8" hidden="false" customHeight="false" outlineLevel="0" collapsed="false">
      <c r="A11" s="0" t="s">
        <v>10</v>
      </c>
      <c r="D11" s="0" t="n">
        <v>8</v>
      </c>
    </row>
    <row r="12" customFormat="false" ht="13.8" hidden="false" customHeight="false" outlineLevel="0" collapsed="false">
      <c r="A12" s="0" t="s">
        <v>11</v>
      </c>
      <c r="B12" s="0" t="n">
        <v>49237</v>
      </c>
      <c r="D12" s="0" t="n">
        <v>8</v>
      </c>
      <c r="F12" s="0" t="s">
        <v>83</v>
      </c>
    </row>
    <row r="13" customFormat="false" ht="13.8" hidden="false" customHeight="false" outlineLevel="0" collapsed="false">
      <c r="A13" s="0" t="s">
        <v>12</v>
      </c>
      <c r="D13" s="0" t="n">
        <v>8</v>
      </c>
    </row>
    <row r="14" customFormat="false" ht="13.8" hidden="false" customHeight="false" outlineLevel="0" collapsed="false">
      <c r="A14" s="0" t="s">
        <v>13</v>
      </c>
      <c r="B14" s="0" t="n">
        <v>39152</v>
      </c>
      <c r="D14" s="0" t="n">
        <v>8</v>
      </c>
      <c r="F14" s="0" t="s">
        <v>84</v>
      </c>
    </row>
    <row r="15" customFormat="false" ht="13.8" hidden="false" customHeight="false" outlineLevel="0" collapsed="false">
      <c r="A15" s="0" t="s">
        <v>14</v>
      </c>
      <c r="B15" s="0" t="n">
        <v>49085</v>
      </c>
      <c r="D15" s="0" t="n">
        <v>8</v>
      </c>
      <c r="F15" s="0" t="s">
        <v>85</v>
      </c>
    </row>
    <row r="16" customFormat="false" ht="13.8" hidden="false" customHeight="false" outlineLevel="0" collapsed="false">
      <c r="A16" s="0" t="s">
        <v>15</v>
      </c>
      <c r="B16" s="0" t="n">
        <v>70885</v>
      </c>
      <c r="D16" s="0" t="n">
        <v>8</v>
      </c>
      <c r="F16" s="0" t="s">
        <v>86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>
      <c r="A19" s="0" t="s">
        <v>87</v>
      </c>
      <c r="B19" s="0" t="n">
        <v>24192</v>
      </c>
      <c r="C19" s="0" t="n">
        <v>32768</v>
      </c>
      <c r="D19" s="0" t="n">
        <v>4</v>
      </c>
      <c r="E19" s="0" t="n">
        <v>54985</v>
      </c>
      <c r="F19" s="0" t="s">
        <v>88</v>
      </c>
      <c r="H19" s="0" t="s">
        <v>89</v>
      </c>
    </row>
    <row r="20" customFormat="false" ht="13.8" hidden="false" customHeight="false" outlineLevel="0" collapsed="false">
      <c r="A20" s="0" t="s">
        <v>90</v>
      </c>
      <c r="B20" s="0" t="n">
        <v>40885</v>
      </c>
      <c r="C20" s="0" t="n">
        <v>32768</v>
      </c>
      <c r="D20" s="0" t="n">
        <v>4</v>
      </c>
      <c r="E20" s="0" t="n">
        <v>97090</v>
      </c>
      <c r="F20" s="0" t="s">
        <v>91</v>
      </c>
      <c r="H20" s="0" t="str">
        <f aca="false">H19</f>
        <v>Arria 10 AX115</v>
      </c>
    </row>
    <row r="21" customFormat="false" ht="13.8" hidden="false" customHeight="false" outlineLevel="0" collapsed="false">
      <c r="A21" s="0" t="s">
        <v>92</v>
      </c>
      <c r="B21" s="0" t="n">
        <v>50145</v>
      </c>
      <c r="C21" s="0" t="n">
        <v>32768</v>
      </c>
      <c r="D21" s="0" t="n">
        <v>4</v>
      </c>
      <c r="E21" s="0" t="n">
        <v>117657</v>
      </c>
      <c r="F21" s="0" t="s">
        <v>93</v>
      </c>
      <c r="H21" s="0" t="str">
        <f aca="false">H20</f>
        <v>Arria 10 AX115</v>
      </c>
    </row>
    <row r="22" customFormat="false" ht="13.8" hidden="false" customHeight="false" outlineLevel="0" collapsed="false">
      <c r="A22" s="0" t="s">
        <v>94</v>
      </c>
      <c r="B22" s="0" t="n">
        <v>26998</v>
      </c>
      <c r="C22" s="0" t="n">
        <v>49152</v>
      </c>
      <c r="D22" s="0" t="n">
        <v>6</v>
      </c>
      <c r="E22" s="0" t="n">
        <v>57028</v>
      </c>
      <c r="F22" s="0" t="s">
        <v>95</v>
      </c>
      <c r="H22" s="0" t="str">
        <f aca="false">H21</f>
        <v>Arria 10 AX115</v>
      </c>
    </row>
    <row r="23" customFormat="false" ht="13.8" hidden="false" customHeight="false" outlineLevel="0" collapsed="false">
      <c r="A23" s="0" t="s">
        <v>96</v>
      </c>
      <c r="B23" s="0" t="n">
        <v>43014</v>
      </c>
      <c r="C23" s="0" t="n">
        <v>49152</v>
      </c>
      <c r="D23" s="0" t="n">
        <v>6</v>
      </c>
      <c r="E23" s="0" t="n">
        <v>96859</v>
      </c>
      <c r="F23" s="0" t="s">
        <v>97</v>
      </c>
      <c r="G23" s="0" t="s">
        <v>98</v>
      </c>
    </row>
    <row r="24" customFormat="false" ht="13.8" hidden="false" customHeight="false" outlineLevel="0" collapsed="false">
      <c r="A24" s="0" t="s">
        <v>99</v>
      </c>
    </row>
  </sheetData>
  <mergeCells count="1">
    <mergeCell ref="B9:G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2019-04-20T12:41:38Z</dcterms:created>
  <dc:creator>ma</dc:creator>
  <dc:description/>
  <dc:language>pl-PL</dc:language>
  <cp:lastModifiedBy/>
  <dcterms:modified xsi:type="dcterms:W3CDTF">2019-11-15T00:26:11Z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