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\Documents\GitHub\Round5_VHDL\Round5_full_hw\"/>
    </mc:Choice>
  </mc:AlternateContent>
  <xr:revisionPtr revIDLastSave="0" documentId="13_ncr:1_{577A6787-EA21-435F-8B5D-BECA3B328822}" xr6:coauthVersionLast="43" xr6:coauthVersionMax="43" xr10:uidLastSave="{00000000-0000-0000-0000-000000000000}"/>
  <bookViews>
    <workbookView xWindow="-108" yWindow="-108" windowWidth="23256" windowHeight="12576" activeTab="1" xr2:uid="{F4C8BB78-47A7-4BE7-9116-3D306F97361F}"/>
  </bookViews>
  <sheets>
    <sheet name="Cycle_estimation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5" i="1"/>
  <c r="U71" i="1"/>
  <c r="U72" i="1"/>
  <c r="U73" i="1"/>
  <c r="U74" i="1"/>
  <c r="U75" i="1"/>
  <c r="T71" i="1"/>
  <c r="T72" i="1"/>
  <c r="Q68" i="1"/>
  <c r="Q69" i="1"/>
  <c r="P67" i="1"/>
  <c r="P68" i="1"/>
  <c r="O66" i="1"/>
  <c r="O67" i="1"/>
  <c r="N66" i="1"/>
  <c r="N67" i="1"/>
  <c r="M65" i="1"/>
  <c r="M66" i="1"/>
  <c r="K64" i="1"/>
  <c r="K65" i="1"/>
  <c r="J63" i="1"/>
  <c r="J64" i="1"/>
  <c r="I62" i="1"/>
  <c r="I63" i="1"/>
  <c r="H61" i="1"/>
  <c r="H62" i="1"/>
  <c r="U70" i="1"/>
  <c r="T70" i="1"/>
  <c r="Q67" i="1"/>
  <c r="P66" i="1"/>
  <c r="N65" i="1"/>
  <c r="O65" i="1"/>
  <c r="M64" i="1"/>
  <c r="K63" i="1"/>
  <c r="J62" i="1"/>
  <c r="S56" i="1"/>
  <c r="T56" i="1" s="1"/>
  <c r="B26" i="1" s="1"/>
  <c r="S57" i="1"/>
  <c r="T57" i="1" s="1"/>
  <c r="B27" i="1" s="1"/>
  <c r="S55" i="1"/>
  <c r="T55" i="1" s="1"/>
  <c r="B25" i="1" s="1"/>
  <c r="I61" i="1"/>
  <c r="H60" i="1"/>
  <c r="Q54" i="1"/>
  <c r="Q55" i="1"/>
  <c r="O52" i="1"/>
  <c r="O53" i="1"/>
  <c r="N51" i="1"/>
  <c r="N52" i="1"/>
  <c r="M50" i="1"/>
  <c r="M51" i="1"/>
  <c r="L49" i="1"/>
  <c r="L50" i="1"/>
  <c r="K49" i="1"/>
  <c r="K50" i="1"/>
  <c r="J48" i="1"/>
  <c r="J49" i="1"/>
  <c r="H47" i="1"/>
  <c r="H48" i="1"/>
  <c r="Q53" i="1"/>
  <c r="O51" i="1"/>
  <c r="N50" i="1"/>
  <c r="M49" i="1"/>
  <c r="L48" i="1"/>
  <c r="K48" i="1"/>
  <c r="J47" i="1"/>
  <c r="H46" i="1"/>
  <c r="C21" i="1"/>
  <c r="C22" i="1"/>
  <c r="C20" i="1"/>
  <c r="O41" i="1"/>
  <c r="P41" i="1" s="1"/>
  <c r="O42" i="1"/>
  <c r="P42" i="1" s="1"/>
  <c r="M39" i="1"/>
  <c r="M40" i="1"/>
  <c r="L38" i="1"/>
  <c r="L39" i="1"/>
  <c r="K37" i="1"/>
  <c r="K38" i="1"/>
  <c r="I37" i="1"/>
  <c r="I38" i="1"/>
  <c r="H36" i="1"/>
  <c r="H37" i="1"/>
  <c r="P40" i="1"/>
  <c r="O40" i="1"/>
  <c r="T30" i="1"/>
  <c r="T31" i="1"/>
  <c r="T29" i="1"/>
  <c r="M38" i="1"/>
  <c r="L37" i="1"/>
  <c r="K36" i="1"/>
  <c r="J36" i="1"/>
  <c r="I36" i="1"/>
  <c r="H35" i="1"/>
  <c r="B21" i="1"/>
  <c r="B22" i="1"/>
  <c r="B20" i="1"/>
  <c r="S30" i="1"/>
  <c r="S31" i="1"/>
  <c r="Q28" i="1"/>
  <c r="Q29" i="1"/>
  <c r="P27" i="1"/>
  <c r="P28" i="1"/>
  <c r="O26" i="1"/>
  <c r="O27" i="1"/>
  <c r="M25" i="1"/>
  <c r="N25" i="1"/>
  <c r="M26" i="1"/>
  <c r="N26" i="1"/>
  <c r="I24" i="1"/>
  <c r="J24" i="1"/>
  <c r="K24" i="1"/>
  <c r="L24" i="1"/>
  <c r="I25" i="1"/>
  <c r="J25" i="1"/>
  <c r="K25" i="1"/>
  <c r="L25" i="1"/>
  <c r="H23" i="1"/>
  <c r="H24" i="1"/>
  <c r="S29" i="1"/>
  <c r="Q27" i="1"/>
  <c r="P26" i="1"/>
  <c r="O25" i="1"/>
  <c r="N24" i="1"/>
  <c r="M24" i="1"/>
  <c r="L23" i="1"/>
  <c r="K23" i="1"/>
  <c r="I23" i="1"/>
  <c r="J23" i="1"/>
  <c r="H22" i="1"/>
  <c r="A26" i="1"/>
  <c r="A27" i="1"/>
  <c r="A25" i="1"/>
  <c r="A21" i="1"/>
  <c r="A22" i="1"/>
  <c r="A20" i="1"/>
  <c r="K12" i="1"/>
  <c r="L12" i="1"/>
  <c r="K13" i="1"/>
  <c r="L13" i="1"/>
  <c r="K14" i="1"/>
  <c r="L14" i="1"/>
  <c r="K15" i="1"/>
  <c r="L15" i="1"/>
  <c r="K16" i="1"/>
  <c r="L16" i="1"/>
  <c r="K11" i="1"/>
  <c r="L11" i="1"/>
  <c r="A12" i="1" l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H11" i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<sst xmlns="http://schemas.openxmlformats.org/spreadsheetml/2006/main" count="120" uniqueCount="85">
  <si>
    <t>Parameter set:</t>
  </si>
  <si>
    <t>1KEM_0d</t>
  </si>
  <si>
    <t>3KEM_0d</t>
  </si>
  <si>
    <t>5KEM_0d</t>
  </si>
  <si>
    <t>1PKE_0d</t>
  </si>
  <si>
    <t>3PKE_0d</t>
  </si>
  <si>
    <t>5PKE_0d</t>
  </si>
  <si>
    <t>PolyDeg:</t>
  </si>
  <si>
    <t>q</t>
  </si>
  <si>
    <t>p</t>
  </si>
  <si>
    <t>t</t>
  </si>
  <si>
    <t>pk_size</t>
  </si>
  <si>
    <t>sk_size</t>
  </si>
  <si>
    <t>ct_size</t>
  </si>
  <si>
    <t>cb_size</t>
  </si>
  <si>
    <t>kappa_by</t>
  </si>
  <si>
    <t>Cycles:</t>
  </si>
  <si>
    <t>LoadA</t>
  </si>
  <si>
    <t>LoadB</t>
  </si>
  <si>
    <t>LoadR</t>
  </si>
  <si>
    <t>LoadCTV</t>
  </si>
  <si>
    <t>LoadMSG</t>
  </si>
  <si>
    <t>LoadSk</t>
  </si>
  <si>
    <t>LoadRHO</t>
  </si>
  <si>
    <t>Parameters set:</t>
  </si>
  <si>
    <t>ALM</t>
  </si>
  <si>
    <t>Max. clk</t>
  </si>
  <si>
    <t>Intel</t>
  </si>
  <si>
    <t>Xilinx</t>
  </si>
  <si>
    <t>Encryption</t>
  </si>
  <si>
    <t>Decryption</t>
  </si>
  <si>
    <t>KEM:</t>
  </si>
  <si>
    <t>Encaps</t>
  </si>
  <si>
    <t>Decaps</t>
  </si>
  <si>
    <t>PKE:</t>
  </si>
  <si>
    <t>Dec:</t>
  </si>
  <si>
    <t>Enc:</t>
  </si>
  <si>
    <t>RAM blocks</t>
  </si>
  <si>
    <t>201.34 MHz</t>
  </si>
  <si>
    <t>224.31 MHz</t>
  </si>
  <si>
    <t>Encaps:</t>
  </si>
  <si>
    <t>Gen_A</t>
  </si>
  <si>
    <t>SendB</t>
  </si>
  <si>
    <t>send msg</t>
  </si>
  <si>
    <t>send sigma</t>
  </si>
  <si>
    <t>send rho</t>
  </si>
  <si>
    <t>Gen R</t>
  </si>
  <si>
    <t>MoveA</t>
  </si>
  <si>
    <t>Move R</t>
  </si>
  <si>
    <t>Encrypt</t>
  </si>
  <si>
    <t>MoveCT</t>
  </si>
  <si>
    <t>Hash</t>
  </si>
  <si>
    <t>SendBack</t>
  </si>
  <si>
    <t>Total:</t>
  </si>
  <si>
    <t>Decaps:</t>
  </si>
  <si>
    <t>send sk</t>
  </si>
  <si>
    <t>GenB</t>
  </si>
  <si>
    <t>Send Ct</t>
  </si>
  <si>
    <t>MoveB</t>
  </si>
  <si>
    <t>Decrypt</t>
  </si>
  <si>
    <t>MoveM</t>
  </si>
  <si>
    <t>ReadRes</t>
  </si>
  <si>
    <t>Total</t>
  </si>
  <si>
    <t>CPA-KEM</t>
  </si>
  <si>
    <t>CCA-PKE</t>
  </si>
  <si>
    <t>264.76 MHz</t>
  </si>
  <si>
    <t>MovePK</t>
  </si>
  <si>
    <t>Hahs</t>
  </si>
  <si>
    <t>GenA</t>
  </si>
  <si>
    <t>GenR</t>
  </si>
  <si>
    <t>MoveR</t>
  </si>
  <si>
    <t>Res</t>
  </si>
  <si>
    <t>AES</t>
  </si>
  <si>
    <t>read res</t>
  </si>
  <si>
    <t>LATENCY:</t>
  </si>
  <si>
    <t>send ct</t>
  </si>
  <si>
    <t>decrypt</t>
  </si>
  <si>
    <t>move to hash</t>
  </si>
  <si>
    <t>hash</t>
  </si>
  <si>
    <t>load pk</t>
  </si>
  <si>
    <t xml:space="preserve">move = </t>
  </si>
  <si>
    <t>encrypt</t>
  </si>
  <si>
    <t>aes</t>
  </si>
  <si>
    <t>read</t>
  </si>
  <si>
    <t>249.75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</si>
</sst>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AAB2-0B4A-43FF-B9C5-B56ABC628811}">
  <dimension ref="A1:U75"/>
  <sheetViews>
    <sheetView topLeftCell="A7" workbookViewId="0">
      <selection activeCell="D27" sqref="D27"/>
    </sheetView>
  </sheetViews>
  <sheetFormatPr defaultRowHeight="14.4" x14ac:dyDescent="0.3"/>
  <cols>
    <col min="1" max="1" width="17.21875" customWidth="1"/>
    <col min="11" max="11" width="12.33203125" customWidth="1"/>
    <col min="12" max="12" width="10.109375" customWidth="1"/>
  </cols>
  <sheetData>
    <row r="1" spans="1:12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2" x14ac:dyDescent="0.3">
      <c r="A2" t="s">
        <v>1</v>
      </c>
      <c r="B2">
        <v>618</v>
      </c>
      <c r="C2">
        <v>11</v>
      </c>
      <c r="D2">
        <v>8</v>
      </c>
      <c r="E2">
        <v>4</v>
      </c>
      <c r="F2">
        <v>634</v>
      </c>
      <c r="G2">
        <v>16</v>
      </c>
      <c r="H2">
        <v>682</v>
      </c>
      <c r="I2">
        <v>16</v>
      </c>
      <c r="J2">
        <v>16</v>
      </c>
    </row>
    <row r="3" spans="1:12" x14ac:dyDescent="0.3">
      <c r="A3" t="s">
        <v>2</v>
      </c>
      <c r="B3">
        <v>786</v>
      </c>
      <c r="C3">
        <v>13</v>
      </c>
      <c r="D3">
        <v>9</v>
      </c>
      <c r="E3">
        <v>4</v>
      </c>
      <c r="F3">
        <v>909</v>
      </c>
      <c r="G3">
        <v>24</v>
      </c>
      <c r="H3">
        <v>981</v>
      </c>
      <c r="I3">
        <v>24</v>
      </c>
      <c r="J3">
        <v>24</v>
      </c>
    </row>
    <row r="4" spans="1:12" x14ac:dyDescent="0.3">
      <c r="A4" t="s">
        <v>3</v>
      </c>
      <c r="B4">
        <v>1018</v>
      </c>
      <c r="C4">
        <v>14</v>
      </c>
      <c r="D4">
        <v>9</v>
      </c>
      <c r="E4">
        <v>4</v>
      </c>
      <c r="F4">
        <v>1178</v>
      </c>
      <c r="G4">
        <v>32</v>
      </c>
      <c r="H4">
        <v>1274</v>
      </c>
      <c r="I4">
        <v>32</v>
      </c>
      <c r="J4">
        <v>32</v>
      </c>
    </row>
    <row r="5" spans="1:12" x14ac:dyDescent="0.3">
      <c r="A5" t="s">
        <v>4</v>
      </c>
      <c r="B5">
        <v>586</v>
      </c>
      <c r="C5">
        <v>13</v>
      </c>
      <c r="D5">
        <v>9</v>
      </c>
      <c r="E5">
        <v>4</v>
      </c>
      <c r="F5">
        <v>676</v>
      </c>
      <c r="G5">
        <v>708</v>
      </c>
      <c r="H5">
        <v>0</v>
      </c>
      <c r="I5">
        <v>754</v>
      </c>
      <c r="J5">
        <v>16</v>
      </c>
    </row>
    <row r="6" spans="1:12" x14ac:dyDescent="0.3">
      <c r="A6" t="s">
        <v>5</v>
      </c>
      <c r="B6">
        <v>852</v>
      </c>
      <c r="C6">
        <v>12</v>
      </c>
      <c r="D6">
        <v>9</v>
      </c>
      <c r="E6">
        <v>5</v>
      </c>
      <c r="F6">
        <v>983</v>
      </c>
      <c r="G6">
        <v>1031</v>
      </c>
      <c r="H6">
        <v>0</v>
      </c>
      <c r="I6">
        <v>1119</v>
      </c>
      <c r="J6">
        <v>24</v>
      </c>
    </row>
    <row r="7" spans="1:12" x14ac:dyDescent="0.3">
      <c r="A7" t="s">
        <v>6</v>
      </c>
      <c r="B7">
        <v>1170</v>
      </c>
      <c r="C7">
        <v>13</v>
      </c>
      <c r="D7">
        <v>9</v>
      </c>
      <c r="E7">
        <v>5</v>
      </c>
      <c r="F7">
        <v>1349</v>
      </c>
      <c r="G7">
        <v>1413</v>
      </c>
      <c r="H7">
        <v>0</v>
      </c>
      <c r="I7">
        <v>1525</v>
      </c>
      <c r="J7">
        <v>32</v>
      </c>
    </row>
    <row r="10" spans="1:12" x14ac:dyDescent="0.3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K10" s="2" t="s">
        <v>29</v>
      </c>
      <c r="L10" s="2" t="s">
        <v>30</v>
      </c>
    </row>
    <row r="11" spans="1:12" x14ac:dyDescent="0.3">
      <c r="A11" t="str">
        <f>A2</f>
        <v>1KEM_0d</v>
      </c>
      <c r="B11">
        <f>_xlfn.CEILING.MATH(B2*C2/64)</f>
        <v>107</v>
      </c>
      <c r="C11">
        <f>_xlfn.CEILING.MATH(B2*D2/64)</f>
        <v>78</v>
      </c>
      <c r="D11">
        <f>_xlfn.CEILING.MATH(B2*2/64)</f>
        <v>20</v>
      </c>
      <c r="E11">
        <f>_xlfn.CEILING.MATH(E2*J2*8/64)</f>
        <v>8</v>
      </c>
      <c r="F11">
        <f>_xlfn.CEILING.MATH(J2*8/64)</f>
        <v>2</v>
      </c>
      <c r="G11">
        <f>_xlfn.CEILING.MATH(G2*8/64)</f>
        <v>2</v>
      </c>
      <c r="H11">
        <f>_xlfn.CEILING.MATH(J2*8/64)</f>
        <v>2</v>
      </c>
      <c r="K11">
        <f>4*B2+10</f>
        <v>2482</v>
      </c>
      <c r="L11">
        <f>2*B2+7</f>
        <v>1243</v>
      </c>
    </row>
    <row r="12" spans="1:12" x14ac:dyDescent="0.3">
      <c r="A12" t="str">
        <f t="shared" ref="A12:A16" si="0">A3</f>
        <v>3KEM_0d</v>
      </c>
      <c r="B12">
        <f t="shared" ref="B12:B16" si="1">_xlfn.CEILING.MATH(B3*C3/64)</f>
        <v>160</v>
      </c>
      <c r="C12">
        <f t="shared" ref="C12:C16" si="2">_xlfn.CEILING.MATH(B3*D3/64)</f>
        <v>111</v>
      </c>
      <c r="D12">
        <f t="shared" ref="D12:D16" si="3">_xlfn.CEILING.MATH(B3*2/64)</f>
        <v>25</v>
      </c>
      <c r="E12">
        <f t="shared" ref="E12:E16" si="4">_xlfn.CEILING.MATH(E3*J3*8/64)</f>
        <v>12</v>
      </c>
      <c r="F12">
        <f t="shared" ref="F12:F16" si="5">_xlfn.CEILING.MATH(J3*8/64)</f>
        <v>3</v>
      </c>
      <c r="G12">
        <f t="shared" ref="G12:G16" si="6">_xlfn.CEILING.MATH(G3*8/64)</f>
        <v>3</v>
      </c>
      <c r="H12">
        <f t="shared" ref="H12:H16" si="7">_xlfn.CEILING.MATH(J3*8/64)</f>
        <v>3</v>
      </c>
      <c r="K12">
        <f t="shared" ref="K12:K16" si="8">4*B3+10</f>
        <v>3154</v>
      </c>
      <c r="L12">
        <f t="shared" ref="L12:L16" si="9">2*B3+7</f>
        <v>1579</v>
      </c>
    </row>
    <row r="13" spans="1:12" x14ac:dyDescent="0.3">
      <c r="A13" t="str">
        <f t="shared" si="0"/>
        <v>5KEM_0d</v>
      </c>
      <c r="B13">
        <f t="shared" si="1"/>
        <v>223</v>
      </c>
      <c r="C13">
        <f t="shared" si="2"/>
        <v>144</v>
      </c>
      <c r="D13">
        <f t="shared" si="3"/>
        <v>32</v>
      </c>
      <c r="E13">
        <f t="shared" si="4"/>
        <v>16</v>
      </c>
      <c r="F13">
        <f t="shared" si="5"/>
        <v>4</v>
      </c>
      <c r="G13">
        <f t="shared" si="6"/>
        <v>4</v>
      </c>
      <c r="H13">
        <f t="shared" si="7"/>
        <v>4</v>
      </c>
      <c r="K13">
        <f t="shared" si="8"/>
        <v>4082</v>
      </c>
      <c r="L13">
        <f t="shared" si="9"/>
        <v>2043</v>
      </c>
    </row>
    <row r="14" spans="1:12" x14ac:dyDescent="0.3">
      <c r="A14" t="str">
        <f t="shared" si="0"/>
        <v>1PKE_0d</v>
      </c>
      <c r="B14">
        <f t="shared" si="1"/>
        <v>120</v>
      </c>
      <c r="C14">
        <f t="shared" si="2"/>
        <v>83</v>
      </c>
      <c r="D14">
        <f t="shared" si="3"/>
        <v>19</v>
      </c>
      <c r="E14">
        <f t="shared" si="4"/>
        <v>8</v>
      </c>
      <c r="F14">
        <f t="shared" si="5"/>
        <v>2</v>
      </c>
      <c r="G14">
        <f t="shared" si="6"/>
        <v>89</v>
      </c>
      <c r="H14">
        <f t="shared" si="7"/>
        <v>2</v>
      </c>
      <c r="K14">
        <f t="shared" si="8"/>
        <v>2354</v>
      </c>
      <c r="L14">
        <f t="shared" si="9"/>
        <v>1179</v>
      </c>
    </row>
    <row r="15" spans="1:12" x14ac:dyDescent="0.3">
      <c r="A15" t="str">
        <f t="shared" si="0"/>
        <v>3PKE_0d</v>
      </c>
      <c r="B15">
        <f t="shared" si="1"/>
        <v>160</v>
      </c>
      <c r="C15">
        <f t="shared" si="2"/>
        <v>120</v>
      </c>
      <c r="D15">
        <f t="shared" si="3"/>
        <v>27</v>
      </c>
      <c r="E15">
        <f t="shared" si="4"/>
        <v>15</v>
      </c>
      <c r="F15">
        <f t="shared" si="5"/>
        <v>3</v>
      </c>
      <c r="G15">
        <f t="shared" si="6"/>
        <v>129</v>
      </c>
      <c r="H15">
        <f t="shared" si="7"/>
        <v>3</v>
      </c>
      <c r="K15">
        <f t="shared" si="8"/>
        <v>3418</v>
      </c>
      <c r="L15">
        <f t="shared" si="9"/>
        <v>1711</v>
      </c>
    </row>
    <row r="16" spans="1:12" x14ac:dyDescent="0.3">
      <c r="A16" t="str">
        <f t="shared" si="0"/>
        <v>5PKE_0d</v>
      </c>
      <c r="B16">
        <f t="shared" si="1"/>
        <v>238</v>
      </c>
      <c r="C16">
        <f t="shared" si="2"/>
        <v>165</v>
      </c>
      <c r="D16">
        <f t="shared" si="3"/>
        <v>37</v>
      </c>
      <c r="E16">
        <f t="shared" si="4"/>
        <v>20</v>
      </c>
      <c r="F16">
        <f t="shared" si="5"/>
        <v>4</v>
      </c>
      <c r="G16">
        <f t="shared" si="6"/>
        <v>177</v>
      </c>
      <c r="H16">
        <f t="shared" si="7"/>
        <v>4</v>
      </c>
      <c r="K16">
        <f t="shared" si="8"/>
        <v>4690</v>
      </c>
      <c r="L16">
        <f t="shared" si="9"/>
        <v>2347</v>
      </c>
    </row>
    <row r="18" spans="1:20" x14ac:dyDescent="0.3">
      <c r="A18" s="5" t="s">
        <v>74</v>
      </c>
    </row>
    <row r="19" spans="1:20" x14ac:dyDescent="0.3">
      <c r="A19" s="3" t="s">
        <v>31</v>
      </c>
      <c r="B19" s="3" t="s">
        <v>32</v>
      </c>
      <c r="C19" s="3" t="s">
        <v>33</v>
      </c>
      <c r="D19" s="3" t="s">
        <v>63</v>
      </c>
      <c r="H19" t="s">
        <v>40</v>
      </c>
    </row>
    <row r="20" spans="1:20" x14ac:dyDescent="0.3">
      <c r="A20" t="str">
        <f>A11</f>
        <v>1KEM_0d</v>
      </c>
      <c r="B20">
        <f>T29</f>
        <v>2985</v>
      </c>
      <c r="C20">
        <f>P40</f>
        <v>1480</v>
      </c>
      <c r="T20" t="s">
        <v>53</v>
      </c>
    </row>
    <row r="21" spans="1:20" x14ac:dyDescent="0.3">
      <c r="A21" t="str">
        <f t="shared" ref="A21:A22" si="10">A12</f>
        <v>3KEM_0d</v>
      </c>
      <c r="B21">
        <f t="shared" ref="B21:B22" si="11">T30</f>
        <v>3862</v>
      </c>
      <c r="C21">
        <f t="shared" ref="C21:C22" si="12">P41</f>
        <v>1901</v>
      </c>
      <c r="H21" t="s">
        <v>44</v>
      </c>
    </row>
    <row r="22" spans="1:20" x14ac:dyDescent="0.3">
      <c r="A22" t="str">
        <f t="shared" si="10"/>
        <v>5KEM_0d</v>
      </c>
      <c r="B22">
        <f t="shared" si="11"/>
        <v>5031</v>
      </c>
      <c r="C22">
        <f t="shared" si="12"/>
        <v>2450</v>
      </c>
      <c r="H22">
        <f>H11</f>
        <v>2</v>
      </c>
      <c r="I22" t="s">
        <v>41</v>
      </c>
      <c r="J22" s="4" t="s">
        <v>42</v>
      </c>
      <c r="K22" s="4" t="s">
        <v>43</v>
      </c>
      <c r="L22" s="4" t="s">
        <v>45</v>
      </c>
    </row>
    <row r="23" spans="1:20" x14ac:dyDescent="0.3">
      <c r="H23">
        <f t="shared" ref="H23:H24" si="13">H12</f>
        <v>3</v>
      </c>
      <c r="I23">
        <f>_xlfn.CEILING.MATH(B2*C2/1088)*24</f>
        <v>168</v>
      </c>
      <c r="J23">
        <f>C11</f>
        <v>78</v>
      </c>
      <c r="K23">
        <f>F11</f>
        <v>2</v>
      </c>
      <c r="L23">
        <f>H11</f>
        <v>2</v>
      </c>
      <c r="M23" t="s">
        <v>46</v>
      </c>
      <c r="N23" t="s">
        <v>47</v>
      </c>
    </row>
    <row r="24" spans="1:20" x14ac:dyDescent="0.3">
      <c r="A24" s="3" t="s">
        <v>34</v>
      </c>
      <c r="B24" s="3" t="s">
        <v>36</v>
      </c>
      <c r="C24" s="3" t="s">
        <v>35</v>
      </c>
      <c r="D24" s="3" t="s">
        <v>64</v>
      </c>
      <c r="H24">
        <f t="shared" si="13"/>
        <v>4</v>
      </c>
      <c r="I24">
        <f t="shared" ref="I24:I25" si="14">_xlfn.CEILING.MATH(B3*C3/1088)*24</f>
        <v>240</v>
      </c>
      <c r="J24">
        <f t="shared" ref="J24:J25" si="15">C12</f>
        <v>111</v>
      </c>
      <c r="K24">
        <f t="shared" ref="K24:K25" si="16">F12</f>
        <v>3</v>
      </c>
      <c r="L24">
        <f t="shared" ref="L24:L25" si="17">H12</f>
        <v>3</v>
      </c>
      <c r="M24">
        <f>_xlfn.CEILING.MATH(B2*2/1088)*24</f>
        <v>48</v>
      </c>
      <c r="N24">
        <f>_xlfn.CEILING.MATH(B2*C2/64)</f>
        <v>107</v>
      </c>
      <c r="O24" t="s">
        <v>48</v>
      </c>
    </row>
    <row r="25" spans="1:20" x14ac:dyDescent="0.3">
      <c r="A25" t="str">
        <f>A14</f>
        <v>1PKE_0d</v>
      </c>
      <c r="B25">
        <f>T55</f>
        <v>2990</v>
      </c>
      <c r="C25">
        <f>U70</f>
        <v>4063</v>
      </c>
      <c r="I25">
        <f t="shared" si="14"/>
        <v>336</v>
      </c>
      <c r="J25">
        <f t="shared" si="15"/>
        <v>144</v>
      </c>
      <c r="K25">
        <f t="shared" si="16"/>
        <v>4</v>
      </c>
      <c r="L25">
        <f t="shared" si="17"/>
        <v>4</v>
      </c>
      <c r="M25">
        <f t="shared" ref="M25:M26" si="18">_xlfn.CEILING.MATH(B3*2/1088)*24</f>
        <v>48</v>
      </c>
      <c r="N25">
        <f t="shared" ref="N25:N26" si="19">_xlfn.CEILING.MATH(B3*C3/64)</f>
        <v>160</v>
      </c>
      <c r="O25">
        <f>_xlfn.CEILING.MATH(B2*2/64)</f>
        <v>20</v>
      </c>
      <c r="P25" t="s">
        <v>49</v>
      </c>
    </row>
    <row r="26" spans="1:20" x14ac:dyDescent="0.3">
      <c r="A26" t="str">
        <f t="shared" ref="A26:A27" si="20">A15</f>
        <v>3PKE_0d</v>
      </c>
      <c r="B26">
        <f t="shared" ref="B26:B27" si="21">T56</f>
        <v>4248</v>
      </c>
      <c r="C26">
        <f t="shared" ref="C26:C27" si="22">U71</f>
        <v>5839</v>
      </c>
      <c r="M26">
        <f t="shared" si="18"/>
        <v>48</v>
      </c>
      <c r="N26">
        <f t="shared" si="19"/>
        <v>223</v>
      </c>
      <c r="O26">
        <f t="shared" ref="O26:O27" si="23">_xlfn.CEILING.MATH(B3*2/64)</f>
        <v>25</v>
      </c>
      <c r="P26">
        <f>K11</f>
        <v>2482</v>
      </c>
      <c r="Q26" t="s">
        <v>50</v>
      </c>
    </row>
    <row r="27" spans="1:20" x14ac:dyDescent="0.3">
      <c r="A27" t="str">
        <f t="shared" si="20"/>
        <v>5PKE_0d</v>
      </c>
      <c r="B27">
        <f t="shared" si="21"/>
        <v>5836</v>
      </c>
      <c r="C27">
        <f t="shared" si="22"/>
        <v>7999</v>
      </c>
      <c r="O27">
        <f t="shared" si="23"/>
        <v>32</v>
      </c>
      <c r="P27">
        <f t="shared" ref="P27:P28" si="24">K12</f>
        <v>3154</v>
      </c>
      <c r="Q27">
        <f>_xlfn.CEILING.MATH(H2*8/64)</f>
        <v>86</v>
      </c>
      <c r="R27" t="s">
        <v>51</v>
      </c>
    </row>
    <row r="28" spans="1:20" x14ac:dyDescent="0.3">
      <c r="P28">
        <f t="shared" si="24"/>
        <v>4082</v>
      </c>
      <c r="Q28">
        <f t="shared" ref="Q28:Q29" si="25">_xlfn.CEILING.MATH(H3*8/64)</f>
        <v>123</v>
      </c>
      <c r="R28">
        <v>24</v>
      </c>
      <c r="S28" t="s">
        <v>52</v>
      </c>
    </row>
    <row r="29" spans="1:20" x14ac:dyDescent="0.3">
      <c r="Q29">
        <f t="shared" si="25"/>
        <v>160</v>
      </c>
      <c r="R29">
        <v>24</v>
      </c>
      <c r="S29">
        <f>Q27+2</f>
        <v>88</v>
      </c>
      <c r="T29">
        <f>S29+R28+Q27+P26+O25+N24+I23+H22+8</f>
        <v>2985</v>
      </c>
    </row>
    <row r="30" spans="1:20" x14ac:dyDescent="0.3">
      <c r="R30">
        <v>24</v>
      </c>
      <c r="S30">
        <f t="shared" ref="S30:S31" si="26">Q28+2</f>
        <v>125</v>
      </c>
      <c r="T30">
        <f t="shared" ref="T30:T31" si="27">S30+R29+Q28+P27+O26+N25+I24+H23+8</f>
        <v>3862</v>
      </c>
    </row>
    <row r="31" spans="1:20" x14ac:dyDescent="0.3">
      <c r="S31">
        <f t="shared" si="26"/>
        <v>162</v>
      </c>
      <c r="T31">
        <f t="shared" si="27"/>
        <v>5031</v>
      </c>
    </row>
    <row r="33" spans="8:20" x14ac:dyDescent="0.3">
      <c r="H33" t="s">
        <v>54</v>
      </c>
    </row>
    <row r="34" spans="8:20" x14ac:dyDescent="0.3">
      <c r="H34" t="s">
        <v>55</v>
      </c>
    </row>
    <row r="35" spans="8:20" x14ac:dyDescent="0.3">
      <c r="H35">
        <f>G11</f>
        <v>2</v>
      </c>
      <c r="I35" t="s">
        <v>56</v>
      </c>
      <c r="J35" t="s">
        <v>57</v>
      </c>
      <c r="K35" t="s">
        <v>58</v>
      </c>
      <c r="P35" t="s">
        <v>62</v>
      </c>
    </row>
    <row r="36" spans="8:20" x14ac:dyDescent="0.3">
      <c r="H36">
        <f t="shared" ref="H36:H37" si="28">G12</f>
        <v>3</v>
      </c>
      <c r="I36">
        <f>_xlfn.CEILING.MATH(B2*D2/1088)*24</f>
        <v>120</v>
      </c>
      <c r="J36">
        <f>E11</f>
        <v>8</v>
      </c>
      <c r="K36">
        <f>_xlfn.CEILING.MATH(B2*D2/64)</f>
        <v>78</v>
      </c>
      <c r="L36" t="s">
        <v>59</v>
      </c>
    </row>
    <row r="37" spans="8:20" x14ac:dyDescent="0.3">
      <c r="H37">
        <f t="shared" si="28"/>
        <v>4</v>
      </c>
      <c r="I37">
        <f t="shared" ref="I37:I38" si="29">_xlfn.CEILING.MATH(B3*D3/1088)*24</f>
        <v>168</v>
      </c>
      <c r="K37">
        <f t="shared" ref="K37:K38" si="30">_xlfn.CEILING.MATH(B3*D3/64)</f>
        <v>111</v>
      </c>
      <c r="L37">
        <f>L11</f>
        <v>1243</v>
      </c>
      <c r="M37" t="s">
        <v>60</v>
      </c>
    </row>
    <row r="38" spans="8:20" x14ac:dyDescent="0.3">
      <c r="I38">
        <f t="shared" si="29"/>
        <v>216</v>
      </c>
      <c r="K38">
        <f t="shared" si="30"/>
        <v>144</v>
      </c>
      <c r="L38">
        <f t="shared" ref="L38:L39" si="31">L12</f>
        <v>1579</v>
      </c>
      <c r="M38">
        <f>F11</f>
        <v>2</v>
      </c>
      <c r="N38" t="s">
        <v>51</v>
      </c>
    </row>
    <row r="39" spans="8:20" x14ac:dyDescent="0.3">
      <c r="L39">
        <f t="shared" si="31"/>
        <v>2043</v>
      </c>
      <c r="M39">
        <f t="shared" ref="M39:M40" si="32">F12</f>
        <v>3</v>
      </c>
      <c r="N39">
        <v>24</v>
      </c>
      <c r="O39" t="s">
        <v>61</v>
      </c>
    </row>
    <row r="40" spans="8:20" x14ac:dyDescent="0.3">
      <c r="M40">
        <f t="shared" si="32"/>
        <v>4</v>
      </c>
      <c r="N40">
        <v>24</v>
      </c>
      <c r="O40">
        <f>F11+G11</f>
        <v>4</v>
      </c>
      <c r="P40">
        <f>O40+N39+M38+L37+K36+I36+H35+7</f>
        <v>1480</v>
      </c>
    </row>
    <row r="41" spans="8:20" x14ac:dyDescent="0.3">
      <c r="N41">
        <v>24</v>
      </c>
      <c r="O41">
        <f t="shared" ref="O41:O42" si="33">F12+G12</f>
        <v>6</v>
      </c>
      <c r="P41">
        <f t="shared" ref="P41:P42" si="34">O41+N40+M39+L38+K37+I37+H36+7</f>
        <v>1901</v>
      </c>
    </row>
    <row r="42" spans="8:20" x14ac:dyDescent="0.3">
      <c r="O42">
        <f t="shared" si="33"/>
        <v>8</v>
      </c>
      <c r="P42">
        <f t="shared" si="34"/>
        <v>2450</v>
      </c>
    </row>
    <row r="44" spans="8:20" x14ac:dyDescent="0.3">
      <c r="H44" t="s">
        <v>49</v>
      </c>
    </row>
    <row r="45" spans="8:20" x14ac:dyDescent="0.3">
      <c r="H45" t="s">
        <v>66</v>
      </c>
    </row>
    <row r="46" spans="8:20" x14ac:dyDescent="0.3">
      <c r="H46">
        <f>_xlfn.CEILING.MATH(F5*8/64)</f>
        <v>85</v>
      </c>
      <c r="I46" t="s">
        <v>67</v>
      </c>
      <c r="J46" t="s">
        <v>68</v>
      </c>
    </row>
    <row r="47" spans="8:20" x14ac:dyDescent="0.3">
      <c r="H47">
        <f t="shared" ref="H47:H48" si="35">_xlfn.CEILING.MATH(F6*8/64)</f>
        <v>123</v>
      </c>
      <c r="I47">
        <v>24</v>
      </c>
      <c r="J47">
        <f>_xlfn.CEILING.MATH(B5*C5/1088)*24</f>
        <v>192</v>
      </c>
      <c r="K47" t="s">
        <v>69</v>
      </c>
      <c r="L47" t="s">
        <v>47</v>
      </c>
      <c r="T47" t="s">
        <v>53</v>
      </c>
    </row>
    <row r="48" spans="8:20" x14ac:dyDescent="0.3">
      <c r="H48">
        <f t="shared" si="35"/>
        <v>169</v>
      </c>
      <c r="I48">
        <v>24</v>
      </c>
      <c r="J48">
        <f t="shared" ref="J48:J49" si="36">_xlfn.CEILING.MATH(B6*C6/1088)*24</f>
        <v>240</v>
      </c>
      <c r="K48">
        <f>_xlfn.CEILING.MATH(B5*2/1088)*24</f>
        <v>48</v>
      </c>
      <c r="L48">
        <f>_xlfn.CEILING.MATH(B5*C5/64)</f>
        <v>120</v>
      </c>
      <c r="M48" t="s">
        <v>70</v>
      </c>
    </row>
    <row r="49" spans="8:20" x14ac:dyDescent="0.3">
      <c r="I49">
        <v>24</v>
      </c>
      <c r="J49">
        <f t="shared" si="36"/>
        <v>336</v>
      </c>
      <c r="K49">
        <f t="shared" ref="K49:K50" si="37">_xlfn.CEILING.MATH(B6*2/1088)*24</f>
        <v>48</v>
      </c>
      <c r="L49">
        <f t="shared" ref="L49:L50" si="38">_xlfn.CEILING.MATH(B6*C6/64)</f>
        <v>160</v>
      </c>
      <c r="M49">
        <f>_xlfn.CEILING.MATH(B5*2/64)</f>
        <v>19</v>
      </c>
      <c r="N49" t="s">
        <v>49</v>
      </c>
    </row>
    <row r="50" spans="8:20" x14ac:dyDescent="0.3">
      <c r="K50">
        <f t="shared" si="37"/>
        <v>72</v>
      </c>
      <c r="L50">
        <f t="shared" si="38"/>
        <v>238</v>
      </c>
      <c r="M50">
        <f t="shared" ref="M50:M51" si="39">_xlfn.CEILING.MATH(B6*2/64)</f>
        <v>27</v>
      </c>
      <c r="N50">
        <f>K14</f>
        <v>2354</v>
      </c>
      <c r="O50" t="s">
        <v>50</v>
      </c>
    </row>
    <row r="51" spans="8:20" x14ac:dyDescent="0.3">
      <c r="M51">
        <f t="shared" si="39"/>
        <v>37</v>
      </c>
      <c r="N51">
        <f t="shared" ref="N51:N52" si="40">K15</f>
        <v>3418</v>
      </c>
      <c r="O51">
        <f>E14</f>
        <v>8</v>
      </c>
      <c r="P51" t="s">
        <v>51</v>
      </c>
    </row>
    <row r="52" spans="8:20" x14ac:dyDescent="0.3">
      <c r="N52">
        <f t="shared" si="40"/>
        <v>4690</v>
      </c>
      <c r="O52">
        <f t="shared" ref="O52:O53" si="41">E15</f>
        <v>15</v>
      </c>
      <c r="P52">
        <v>24</v>
      </c>
      <c r="Q52" t="s">
        <v>71</v>
      </c>
    </row>
    <row r="53" spans="8:20" x14ac:dyDescent="0.3">
      <c r="O53">
        <f t="shared" si="41"/>
        <v>20</v>
      </c>
      <c r="P53">
        <v>24</v>
      </c>
      <c r="Q53">
        <f>O51+F14</f>
        <v>10</v>
      </c>
      <c r="R53" t="s">
        <v>72</v>
      </c>
    </row>
    <row r="54" spans="8:20" x14ac:dyDescent="0.3">
      <c r="P54">
        <v>24</v>
      </c>
      <c r="Q54">
        <f t="shared" ref="Q54:Q55" si="42">O52+F15</f>
        <v>18</v>
      </c>
      <c r="R54">
        <v>24</v>
      </c>
      <c r="S54" t="s">
        <v>73</v>
      </c>
    </row>
    <row r="55" spans="8:20" x14ac:dyDescent="0.3">
      <c r="Q55">
        <f t="shared" si="42"/>
        <v>24</v>
      </c>
      <c r="R55">
        <v>24</v>
      </c>
      <c r="S55">
        <f>I61</f>
        <v>95</v>
      </c>
      <c r="T55">
        <f>S55+R54+Q53+P52+O51+N50+M49+L48+K48+J47+H46+11</f>
        <v>2990</v>
      </c>
    </row>
    <row r="56" spans="8:20" x14ac:dyDescent="0.3">
      <c r="R56">
        <v>24</v>
      </c>
      <c r="S56">
        <f t="shared" ref="S56:S57" si="43">I62</f>
        <v>140</v>
      </c>
      <c r="T56">
        <f t="shared" ref="T56:T57" si="44">S56+R55+Q54+P53+O52+N51+M50+L49+K49+J48+H47+11</f>
        <v>4248</v>
      </c>
    </row>
    <row r="57" spans="8:20" x14ac:dyDescent="0.3">
      <c r="S57">
        <f t="shared" si="43"/>
        <v>191</v>
      </c>
      <c r="T57">
        <f t="shared" si="44"/>
        <v>5836</v>
      </c>
    </row>
    <row r="58" spans="8:20" x14ac:dyDescent="0.3">
      <c r="H58" t="s">
        <v>59</v>
      </c>
    </row>
    <row r="59" spans="8:20" x14ac:dyDescent="0.3">
      <c r="H59" t="s">
        <v>55</v>
      </c>
    </row>
    <row r="60" spans="8:20" x14ac:dyDescent="0.3">
      <c r="H60">
        <f>_xlfn.CEILING.MATH(G5*8/64)</f>
        <v>89</v>
      </c>
      <c r="I60" t="s">
        <v>75</v>
      </c>
    </row>
    <row r="61" spans="8:20" x14ac:dyDescent="0.3">
      <c r="H61">
        <f t="shared" ref="H61:H62" si="45">_xlfn.CEILING.MATH(G6*8/64)</f>
        <v>129</v>
      </c>
      <c r="I61">
        <f>_xlfn.CEILING.MATH(I5*8/64)</f>
        <v>95</v>
      </c>
      <c r="J61" t="s">
        <v>76</v>
      </c>
    </row>
    <row r="62" spans="8:20" x14ac:dyDescent="0.3">
      <c r="H62">
        <f t="shared" si="45"/>
        <v>177</v>
      </c>
      <c r="I62">
        <f t="shared" ref="I62:I63" si="46">_xlfn.CEILING.MATH(I6*8/64)</f>
        <v>140</v>
      </c>
      <c r="J62">
        <f>L14</f>
        <v>1179</v>
      </c>
      <c r="K62" t="s">
        <v>77</v>
      </c>
    </row>
    <row r="63" spans="8:20" x14ac:dyDescent="0.3">
      <c r="I63">
        <f t="shared" si="46"/>
        <v>191</v>
      </c>
      <c r="J63">
        <f t="shared" ref="J63:J64" si="47">L15</f>
        <v>1711</v>
      </c>
      <c r="K63">
        <f>E14</f>
        <v>8</v>
      </c>
      <c r="L63" t="s">
        <v>78</v>
      </c>
      <c r="M63" t="s">
        <v>79</v>
      </c>
    </row>
    <row r="64" spans="8:20" x14ac:dyDescent="0.3">
      <c r="J64">
        <f t="shared" si="47"/>
        <v>2347</v>
      </c>
      <c r="K64">
        <f t="shared" ref="K64:K65" si="48">E15</f>
        <v>15</v>
      </c>
      <c r="L64">
        <v>24</v>
      </c>
      <c r="M64">
        <f>_xlfn.CEILING.MATH(F5*8/64)</f>
        <v>85</v>
      </c>
      <c r="N64" t="s">
        <v>68</v>
      </c>
      <c r="O64" t="s">
        <v>69</v>
      </c>
    </row>
    <row r="65" spans="11:21" x14ac:dyDescent="0.3">
      <c r="K65">
        <f t="shared" si="48"/>
        <v>20</v>
      </c>
      <c r="L65">
        <v>24</v>
      </c>
      <c r="M65">
        <f t="shared" ref="M65:M66" si="49">_xlfn.CEILING.MATH(F6*8/64)</f>
        <v>123</v>
      </c>
      <c r="N65">
        <f>_xlfn.CEILING.MATH(B5*C5/1088)*24</f>
        <v>192</v>
      </c>
      <c r="O65">
        <f>_xlfn.CEILING.MATH(B5*2/64)</f>
        <v>19</v>
      </c>
      <c r="P65" t="s">
        <v>80</v>
      </c>
    </row>
    <row r="66" spans="11:21" x14ac:dyDescent="0.3">
      <c r="L66">
        <v>24</v>
      </c>
      <c r="M66">
        <f t="shared" si="49"/>
        <v>169</v>
      </c>
      <c r="N66">
        <f t="shared" ref="N66:N67" si="50">_xlfn.CEILING.MATH(B6*C6/1088)*24</f>
        <v>240</v>
      </c>
      <c r="O66">
        <f t="shared" ref="O66:O67" si="51">_xlfn.CEILING.MATH(B6*2/64)</f>
        <v>27</v>
      </c>
      <c r="P66">
        <f>O65</f>
        <v>19</v>
      </c>
      <c r="Q66" t="s">
        <v>81</v>
      </c>
      <c r="U66" t="s">
        <v>62</v>
      </c>
    </row>
    <row r="67" spans="11:21" x14ac:dyDescent="0.3">
      <c r="N67">
        <f t="shared" si="50"/>
        <v>336</v>
      </c>
      <c r="O67">
        <f t="shared" si="51"/>
        <v>37</v>
      </c>
      <c r="P67">
        <f t="shared" ref="P67:P68" si="52">O66</f>
        <v>27</v>
      </c>
      <c r="Q67">
        <f>K14</f>
        <v>2354</v>
      </c>
      <c r="R67" t="s">
        <v>78</v>
      </c>
    </row>
    <row r="68" spans="11:21" x14ac:dyDescent="0.3">
      <c r="P68">
        <f t="shared" si="52"/>
        <v>37</v>
      </c>
      <c r="Q68">
        <f t="shared" ref="Q68:Q69" si="53">K15</f>
        <v>3418</v>
      </c>
      <c r="R68">
        <v>24</v>
      </c>
      <c r="S68" t="s">
        <v>82</v>
      </c>
    </row>
    <row r="69" spans="11:21" x14ac:dyDescent="0.3">
      <c r="Q69">
        <f t="shared" si="53"/>
        <v>4690</v>
      </c>
      <c r="R69">
        <v>24</v>
      </c>
      <c r="S69">
        <v>24</v>
      </c>
      <c r="T69" t="s">
        <v>83</v>
      </c>
    </row>
    <row r="70" spans="11:21" x14ac:dyDescent="0.3">
      <c r="R70">
        <v>24</v>
      </c>
      <c r="S70">
        <v>24</v>
      </c>
      <c r="T70">
        <f>J5*8/64</f>
        <v>2</v>
      </c>
      <c r="U70">
        <f>T70+S69+R68+Q67+P66+N65+M64+J62+I61+H60</f>
        <v>4063</v>
      </c>
    </row>
    <row r="71" spans="11:21" x14ac:dyDescent="0.3">
      <c r="S71">
        <v>24</v>
      </c>
      <c r="T71">
        <f t="shared" ref="T71:T72" si="54">J6*8/64</f>
        <v>3</v>
      </c>
      <c r="U71">
        <f t="shared" ref="U71:U75" si="55">T71+S70+R69+Q68+P67+N66+M65+J63+I62+H61</f>
        <v>5839</v>
      </c>
    </row>
    <row r="72" spans="11:21" x14ac:dyDescent="0.3">
      <c r="T72">
        <f t="shared" si="54"/>
        <v>4</v>
      </c>
      <c r="U72">
        <f t="shared" si="55"/>
        <v>7999</v>
      </c>
    </row>
    <row r="73" spans="11:21" x14ac:dyDescent="0.3">
      <c r="U73">
        <f t="shared" si="55"/>
        <v>0</v>
      </c>
    </row>
    <row r="74" spans="11:21" x14ac:dyDescent="0.3">
      <c r="U74">
        <f t="shared" si="55"/>
        <v>0</v>
      </c>
    </row>
    <row r="75" spans="11:21" x14ac:dyDescent="0.3">
      <c r="U75">
        <f t="shared" si="5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1A84-46F5-4A4B-BE92-7C299CB01578}">
  <dimension ref="A1:J16"/>
  <sheetViews>
    <sheetView tabSelected="1" workbookViewId="0">
      <selection activeCell="D13" sqref="D13"/>
    </sheetView>
  </sheetViews>
  <sheetFormatPr defaultRowHeight="14.4" x14ac:dyDescent="0.3"/>
  <cols>
    <col min="1" max="1" width="14.5546875" customWidth="1"/>
    <col min="3" max="3" width="10.88671875" customWidth="1"/>
    <col min="4" max="4" width="10.5546875" customWidth="1"/>
  </cols>
  <sheetData>
    <row r="1" spans="1:10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t="s">
        <v>1</v>
      </c>
      <c r="B2">
        <v>618</v>
      </c>
      <c r="C2">
        <v>11</v>
      </c>
      <c r="D2">
        <v>8</v>
      </c>
      <c r="E2">
        <v>4</v>
      </c>
      <c r="F2">
        <v>634</v>
      </c>
      <c r="G2">
        <v>16</v>
      </c>
      <c r="H2">
        <v>682</v>
      </c>
      <c r="I2">
        <v>16</v>
      </c>
      <c r="J2">
        <v>16</v>
      </c>
    </row>
    <row r="3" spans="1:10" x14ac:dyDescent="0.3">
      <c r="A3" t="s">
        <v>2</v>
      </c>
      <c r="B3">
        <v>786</v>
      </c>
      <c r="C3">
        <v>13</v>
      </c>
      <c r="D3">
        <v>9</v>
      </c>
      <c r="E3">
        <v>4</v>
      </c>
      <c r="F3">
        <v>909</v>
      </c>
      <c r="G3">
        <v>24</v>
      </c>
      <c r="H3">
        <v>981</v>
      </c>
      <c r="I3">
        <v>24</v>
      </c>
      <c r="J3">
        <v>24</v>
      </c>
    </row>
    <row r="4" spans="1:10" x14ac:dyDescent="0.3">
      <c r="A4" t="s">
        <v>3</v>
      </c>
      <c r="B4">
        <v>1018</v>
      </c>
      <c r="C4">
        <v>14</v>
      </c>
      <c r="D4">
        <v>9</v>
      </c>
      <c r="E4">
        <v>4</v>
      </c>
      <c r="F4">
        <v>1178</v>
      </c>
      <c r="G4">
        <v>32</v>
      </c>
      <c r="H4">
        <v>1274</v>
      </c>
      <c r="I4">
        <v>32</v>
      </c>
      <c r="J4">
        <v>32</v>
      </c>
    </row>
    <row r="5" spans="1:10" x14ac:dyDescent="0.3">
      <c r="A5" t="s">
        <v>4</v>
      </c>
      <c r="B5">
        <v>586</v>
      </c>
      <c r="C5">
        <v>13</v>
      </c>
      <c r="D5">
        <v>9</v>
      </c>
      <c r="E5">
        <v>4</v>
      </c>
      <c r="F5">
        <v>676</v>
      </c>
      <c r="G5">
        <v>708</v>
      </c>
      <c r="H5">
        <v>0</v>
      </c>
      <c r="I5">
        <v>754</v>
      </c>
      <c r="J5">
        <v>16</v>
      </c>
    </row>
    <row r="6" spans="1:10" x14ac:dyDescent="0.3">
      <c r="A6" t="s">
        <v>5</v>
      </c>
      <c r="B6">
        <v>852</v>
      </c>
      <c r="C6">
        <v>12</v>
      </c>
      <c r="D6">
        <v>9</v>
      </c>
      <c r="E6">
        <v>5</v>
      </c>
      <c r="F6">
        <v>983</v>
      </c>
      <c r="G6">
        <v>1031</v>
      </c>
      <c r="H6">
        <v>0</v>
      </c>
      <c r="I6">
        <v>1119</v>
      </c>
      <c r="J6">
        <v>24</v>
      </c>
    </row>
    <row r="7" spans="1:10" x14ac:dyDescent="0.3">
      <c r="A7" t="s">
        <v>6</v>
      </c>
      <c r="B7">
        <v>1170</v>
      </c>
      <c r="C7">
        <v>13</v>
      </c>
      <c r="D7">
        <v>9</v>
      </c>
      <c r="E7">
        <v>5</v>
      </c>
      <c r="F7">
        <v>1349</v>
      </c>
      <c r="G7">
        <v>1413</v>
      </c>
      <c r="H7">
        <v>0</v>
      </c>
      <c r="I7">
        <v>1525</v>
      </c>
      <c r="J7">
        <v>32</v>
      </c>
    </row>
    <row r="9" spans="1:10" x14ac:dyDescent="0.3">
      <c r="B9" s="6" t="s">
        <v>27</v>
      </c>
      <c r="C9" s="6"/>
      <c r="D9" s="6"/>
      <c r="E9" s="6" t="s">
        <v>28</v>
      </c>
      <c r="F9" s="6"/>
      <c r="G9" s="6"/>
    </row>
    <row r="10" spans="1:10" x14ac:dyDescent="0.3">
      <c r="A10" s="3" t="s">
        <v>24</v>
      </c>
      <c r="B10" s="3" t="s">
        <v>25</v>
      </c>
      <c r="C10" s="3" t="s">
        <v>37</v>
      </c>
      <c r="D10" s="3" t="s">
        <v>26</v>
      </c>
      <c r="E10" s="3"/>
      <c r="F10" s="3"/>
      <c r="G10" s="3"/>
    </row>
    <row r="11" spans="1:10" x14ac:dyDescent="0.3">
      <c r="A11" t="s">
        <v>1</v>
      </c>
      <c r="C11">
        <v>8</v>
      </c>
    </row>
    <row r="12" spans="1:10" x14ac:dyDescent="0.3">
      <c r="A12" t="s">
        <v>2</v>
      </c>
      <c r="B12">
        <v>49237</v>
      </c>
      <c r="C12">
        <v>8</v>
      </c>
      <c r="D12" t="s">
        <v>84</v>
      </c>
    </row>
    <row r="13" spans="1:10" x14ac:dyDescent="0.3">
      <c r="A13" t="s">
        <v>3</v>
      </c>
      <c r="C13">
        <v>8</v>
      </c>
    </row>
    <row r="14" spans="1:10" x14ac:dyDescent="0.3">
      <c r="A14" t="s">
        <v>4</v>
      </c>
      <c r="B14">
        <v>39152</v>
      </c>
      <c r="C14">
        <v>8</v>
      </c>
      <c r="D14" t="s">
        <v>65</v>
      </c>
    </row>
    <row r="15" spans="1:10" x14ac:dyDescent="0.3">
      <c r="A15" t="s">
        <v>5</v>
      </c>
      <c r="B15">
        <v>49085</v>
      </c>
      <c r="C15">
        <v>8</v>
      </c>
      <c r="D15" t="s">
        <v>39</v>
      </c>
    </row>
    <row r="16" spans="1:10" x14ac:dyDescent="0.3">
      <c r="A16" t="s">
        <v>6</v>
      </c>
      <c r="B16">
        <v>70885</v>
      </c>
      <c r="C16">
        <v>8</v>
      </c>
      <c r="D16" t="s">
        <v>38</v>
      </c>
    </row>
  </sheetData>
  <mergeCells count="2">
    <mergeCell ref="B9:D9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Cycle_estimation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2019-04-20T12:41:38Z</dcterms:created>
  <dcterms:modified xsi:type="dcterms:W3CDTF">2019-04-21T19:54:51Z</dcterms:modified>
</cp:coreProperties>
</file>