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F8" i="1"/>
  <c r="L9" i="2"/>
  <c r="K9"/>
  <c r="J9"/>
  <c r="I9"/>
  <c r="H9"/>
  <c r="G9"/>
  <c r="F9"/>
  <c r="E9"/>
  <c r="D9"/>
  <c r="C9"/>
  <c r="L7"/>
  <c r="K7"/>
  <c r="J7"/>
  <c r="I7"/>
  <c r="H7"/>
  <c r="G7"/>
  <c r="F7"/>
  <c r="E7"/>
  <c r="D7"/>
  <c r="C7"/>
  <c r="L5"/>
  <c r="K5"/>
  <c r="J5"/>
  <c r="I5"/>
  <c r="H5"/>
  <c r="G5"/>
  <c r="F5"/>
  <c r="E5"/>
  <c r="D5"/>
  <c r="C5"/>
  <c r="E27" i="1"/>
  <c r="E26"/>
  <c r="E25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69"/>
  <c r="E30"/>
  <c r="E32"/>
  <c r="E61" s="1"/>
  <c r="H61" s="1"/>
  <c r="E95" s="1"/>
  <c r="E31"/>
  <c r="E47" s="1"/>
  <c r="H47" s="1"/>
  <c r="E81" s="1"/>
  <c r="F14"/>
  <c r="F10"/>
  <c r="F7"/>
  <c r="F6"/>
  <c r="F11"/>
  <c r="F13" s="1"/>
  <c r="F16" s="1"/>
  <c r="F18" s="1"/>
  <c r="C14"/>
  <c r="C16"/>
  <c r="C13"/>
  <c r="C11"/>
  <c r="E59" l="1"/>
  <c r="H59" s="1"/>
  <c r="E93" s="1"/>
  <c r="E57"/>
  <c r="H57" s="1"/>
  <c r="E91" s="1"/>
  <c r="E63"/>
  <c r="H63" s="1"/>
  <c r="E97" s="1"/>
  <c r="E55"/>
  <c r="H55" s="1"/>
  <c r="E89" s="1"/>
  <c r="E58"/>
  <c r="H58" s="1"/>
  <c r="E92" s="1"/>
  <c r="E56"/>
  <c r="H56" s="1"/>
  <c r="E90" s="1"/>
  <c r="E64"/>
  <c r="H64" s="1"/>
  <c r="E98" s="1"/>
  <c r="E62"/>
  <c r="H62" s="1"/>
  <c r="E96" s="1"/>
  <c r="E60"/>
  <c r="H60" s="1"/>
  <c r="E94" s="1"/>
  <c r="E45"/>
  <c r="H45" s="1"/>
  <c r="E79" s="1"/>
  <c r="E53"/>
  <c r="H53" s="1"/>
  <c r="E87" s="1"/>
  <c r="E51"/>
  <c r="H51" s="1"/>
  <c r="E85" s="1"/>
  <c r="E49"/>
  <c r="H49" s="1"/>
  <c r="E83" s="1"/>
  <c r="E54"/>
  <c r="H54" s="1"/>
  <c r="E88" s="1"/>
  <c r="E52"/>
  <c r="H52" s="1"/>
  <c r="E86" s="1"/>
  <c r="E50"/>
  <c r="H50" s="1"/>
  <c r="E84" s="1"/>
  <c r="E48"/>
  <c r="H48" s="1"/>
  <c r="E82" s="1"/>
  <c r="E46"/>
  <c r="H46" s="1"/>
  <c r="E80" s="1"/>
  <c r="E36"/>
  <c r="H36" s="1"/>
  <c r="E70" s="1"/>
  <c r="E38"/>
  <c r="H38" s="1"/>
  <c r="E72" s="1"/>
  <c r="E40"/>
  <c r="H40" s="1"/>
  <c r="E74" s="1"/>
  <c r="E42"/>
  <c r="H42" s="1"/>
  <c r="E76" s="1"/>
  <c r="E44"/>
  <c r="H44" s="1"/>
  <c r="E78" s="1"/>
  <c r="E37"/>
  <c r="H37" s="1"/>
  <c r="E71" s="1"/>
  <c r="E41"/>
  <c r="H41" s="1"/>
  <c r="E75" s="1"/>
  <c r="E43"/>
  <c r="H43" s="1"/>
  <c r="E77" s="1"/>
  <c r="E35"/>
  <c r="H35" s="1"/>
  <c r="E69" s="1"/>
  <c r="E39"/>
  <c r="H39" s="1"/>
  <c r="E73" s="1"/>
  <c r="E100" l="1"/>
</calcChain>
</file>

<file path=xl/sharedStrings.xml><?xml version="1.0" encoding="utf-8"?>
<sst xmlns="http://schemas.openxmlformats.org/spreadsheetml/2006/main" count="81" uniqueCount="63">
  <si>
    <t>Investimento iniziale differenziale</t>
  </si>
  <si>
    <t>Caso base</t>
  </si>
  <si>
    <t>Specchi</t>
  </si>
  <si>
    <t>Struttura</t>
  </si>
  <si>
    <t>Fondazioni</t>
  </si>
  <si>
    <t>Ricevitore</t>
  </si>
  <si>
    <t>Altre componenti (attuatori, tubi, elettronica, …)</t>
  </si>
  <si>
    <t>Totale campo solare</t>
  </si>
  <si>
    <t>€/kW</t>
  </si>
  <si>
    <t>Caso investimento</t>
  </si>
  <si>
    <t>Investimento campo solare</t>
  </si>
  <si>
    <t>Altri costi di investimento</t>
  </si>
  <si>
    <t>Totale investimento</t>
  </si>
  <si>
    <t>Delta investimento</t>
  </si>
  <si>
    <t xml:space="preserve">N.B. L'investimento di sostituzione è conveniente se la perdita di efficienza (in parte mitigata dalla riduzione di costo di esercizio) non è tale da superare in valore assoluto il delta investimento </t>
  </si>
  <si>
    <t>Produzione elettrica</t>
  </si>
  <si>
    <t>MWh/anno</t>
  </si>
  <si>
    <t>Costi di esercizio annui</t>
  </si>
  <si>
    <t>anni 1-10</t>
  </si>
  <si>
    <t>anni 11-20</t>
  </si>
  <si>
    <t>anni 21-30</t>
  </si>
  <si>
    <t>Perdita di produzione (MWh/anno)</t>
  </si>
  <si>
    <t>Valorizzazione (€/kWh)</t>
  </si>
  <si>
    <t>anni 1-25</t>
  </si>
  <si>
    <t>anni 26-30</t>
  </si>
  <si>
    <t>Perdita di produzione (€/anno)</t>
  </si>
  <si>
    <t>anno 1</t>
  </si>
  <si>
    <t>anno 2</t>
  </si>
  <si>
    <t>anno 3</t>
  </si>
  <si>
    <t>anno 4</t>
  </si>
  <si>
    <t>anno 5</t>
  </si>
  <si>
    <t>anno 6</t>
  </si>
  <si>
    <t>anno 7</t>
  </si>
  <si>
    <t>anno 8</t>
  </si>
  <si>
    <t>anno 9</t>
  </si>
  <si>
    <t>anno 10</t>
  </si>
  <si>
    <t>anno 11</t>
  </si>
  <si>
    <t>anno 12</t>
  </si>
  <si>
    <t>anno 13</t>
  </si>
  <si>
    <t>anno 14</t>
  </si>
  <si>
    <t>anno 15</t>
  </si>
  <si>
    <t>anno 16</t>
  </si>
  <si>
    <t>anno 17</t>
  </si>
  <si>
    <t>anno 18</t>
  </si>
  <si>
    <t>anno 19</t>
  </si>
  <si>
    <t>anno 20</t>
  </si>
  <si>
    <t>anno 21</t>
  </si>
  <si>
    <t>anno 22</t>
  </si>
  <si>
    <t>anno 23</t>
  </si>
  <si>
    <t>anno 24</t>
  </si>
  <si>
    <t>anno 25</t>
  </si>
  <si>
    <t>anno 26</t>
  </si>
  <si>
    <t>anno 27</t>
  </si>
  <si>
    <t>anno 28</t>
  </si>
  <si>
    <t>anno 29</t>
  </si>
  <si>
    <t>anno 30</t>
  </si>
  <si>
    <t>Risparmio costi di esercizio (€/anno)</t>
  </si>
  <si>
    <t>Delta (R-C)</t>
  </si>
  <si>
    <t>Sconto K=8%</t>
  </si>
  <si>
    <t>anno</t>
  </si>
  <si>
    <t>Tasso di sconto</t>
  </si>
  <si>
    <t>Delta R-C scontato</t>
  </si>
  <si>
    <t>Pocihè la somma scontata delle perdite è inferiore (in valore assoluto) al minore investimento iniziale - NON CONVIENE SOSTITUIRE LA TECNOLOGIA</t>
  </si>
</sst>
</file>

<file path=xl/styles.xml><?xml version="1.0" encoding="utf-8"?>
<styleSheet xmlns="http://schemas.openxmlformats.org/spreadsheetml/2006/main">
  <numFmts count="4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_-* #,##0_-;\-* #,##0_-;_-* &quot;-&quot;??_-;_-@_-"/>
    <numFmt numFmtId="165" formatCode="_-&quot;€&quot;\ * #,##0_-;\-&quot;€&quot;\ * #,##0_-;_-&quot;€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right"/>
    </xf>
    <xf numFmtId="165" fontId="0" fillId="0" borderId="0" xfId="2" applyNumberFormat="1" applyFont="1"/>
    <xf numFmtId="165" fontId="0" fillId="0" borderId="0" xfId="0" applyNumberFormat="1"/>
    <xf numFmtId="164" fontId="0" fillId="2" borderId="0" xfId="1" applyNumberFormat="1" applyFont="1" applyFill="1"/>
    <xf numFmtId="164" fontId="2" fillId="0" borderId="0" xfId="1" applyNumberFormat="1" applyFont="1"/>
    <xf numFmtId="164" fontId="0" fillId="0" borderId="0" xfId="0" applyNumberFormat="1"/>
    <xf numFmtId="0" fontId="2" fillId="2" borderId="0" xfId="0" applyFont="1" applyFill="1"/>
    <xf numFmtId="165" fontId="2" fillId="2" borderId="0" xfId="0" applyNumberFormat="1" applyFont="1" applyFill="1"/>
    <xf numFmtId="164" fontId="0" fillId="0" borderId="0" xfId="1" applyNumberFormat="1" applyFont="1" applyAlignment="1">
      <alignment horizontal="left"/>
    </xf>
    <xf numFmtId="164" fontId="2" fillId="0" borderId="0" xfId="0" applyNumberFormat="1" applyFont="1"/>
    <xf numFmtId="0" fontId="0" fillId="0" borderId="0" xfId="0" applyAlignment="1">
      <alignment horizontal="center"/>
    </xf>
    <xf numFmtId="164" fontId="0" fillId="2" borderId="0" xfId="0" applyNumberFormat="1" applyFill="1"/>
    <xf numFmtId="2" fontId="0" fillId="0" borderId="0" xfId="0" applyNumberFormat="1" applyAlignment="1">
      <alignment horizontal="center"/>
    </xf>
    <xf numFmtId="164" fontId="2" fillId="2" borderId="0" xfId="0" applyNumberFormat="1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3">
    <cellStyle name="Migliaia" xfId="1" builtinId="3"/>
    <cellStyle name="Normale" xfId="0" builtinId="0"/>
    <cellStyle name="Valuta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02"/>
  <sheetViews>
    <sheetView tabSelected="1" workbookViewId="0">
      <selection activeCell="B2" sqref="B2"/>
    </sheetView>
  </sheetViews>
  <sheetFormatPr defaultRowHeight="15"/>
  <cols>
    <col min="1" max="1" width="4.42578125" customWidth="1"/>
    <col min="2" max="2" width="45" bestFit="1" customWidth="1"/>
    <col min="3" max="3" width="17.85546875" bestFit="1" customWidth="1"/>
    <col min="5" max="5" width="45" bestFit="1" customWidth="1"/>
    <col min="6" max="6" width="16.7109375" bestFit="1" customWidth="1"/>
    <col min="7" max="7" width="33.85546875" bestFit="1" customWidth="1"/>
    <col min="8" max="8" width="22.5703125" customWidth="1"/>
  </cols>
  <sheetData>
    <row r="2" spans="2:6">
      <c r="B2" t="s">
        <v>0</v>
      </c>
    </row>
    <row r="4" spans="2:6">
      <c r="B4" s="1" t="s">
        <v>1</v>
      </c>
      <c r="E4" s="1" t="s">
        <v>9</v>
      </c>
    </row>
    <row r="5" spans="2:6">
      <c r="C5" s="3" t="s">
        <v>8</v>
      </c>
      <c r="F5" s="3" t="s">
        <v>8</v>
      </c>
    </row>
    <row r="6" spans="2:6">
      <c r="B6" t="s">
        <v>2</v>
      </c>
      <c r="C6" s="2">
        <v>560</v>
      </c>
      <c r="E6" t="s">
        <v>2</v>
      </c>
      <c r="F6" s="6">
        <f>C6*1.1</f>
        <v>616</v>
      </c>
    </row>
    <row r="7" spans="2:6">
      <c r="B7" t="s">
        <v>3</v>
      </c>
      <c r="C7" s="2">
        <v>860</v>
      </c>
      <c r="E7" t="s">
        <v>3</v>
      </c>
      <c r="F7" s="6">
        <f>C7*0.6</f>
        <v>516</v>
      </c>
    </row>
    <row r="8" spans="2:6">
      <c r="B8" t="s">
        <v>4</v>
      </c>
      <c r="C8" s="2">
        <v>170</v>
      </c>
      <c r="E8" t="s">
        <v>4</v>
      </c>
      <c r="F8" s="6">
        <f>C8*0.9</f>
        <v>153</v>
      </c>
    </row>
    <row r="9" spans="2:6">
      <c r="B9" t="s">
        <v>5</v>
      </c>
      <c r="C9" s="2">
        <v>600</v>
      </c>
      <c r="E9" t="s">
        <v>5</v>
      </c>
      <c r="F9" s="2">
        <v>600</v>
      </c>
    </row>
    <row r="10" spans="2:6">
      <c r="B10" t="s">
        <v>6</v>
      </c>
      <c r="C10" s="2">
        <v>510</v>
      </c>
      <c r="E10" t="s">
        <v>6</v>
      </c>
      <c r="F10" s="6">
        <f>C10*1.05</f>
        <v>535.5</v>
      </c>
    </row>
    <row r="11" spans="2:6">
      <c r="B11" t="s">
        <v>7</v>
      </c>
      <c r="C11" s="2">
        <f>SUM(C6:C10)</f>
        <v>2700</v>
      </c>
      <c r="E11" t="s">
        <v>7</v>
      </c>
      <c r="F11" s="7">
        <f>SUM(F6:F10)</f>
        <v>2420.5</v>
      </c>
    </row>
    <row r="13" spans="2:6">
      <c r="B13" s="1" t="s">
        <v>10</v>
      </c>
      <c r="C13" s="4">
        <f>C11*100000</f>
        <v>270000000</v>
      </c>
      <c r="E13" s="1" t="s">
        <v>10</v>
      </c>
      <c r="F13" s="4">
        <f>F11*100000</f>
        <v>242050000</v>
      </c>
    </row>
    <row r="14" spans="2:6">
      <c r="B14" t="s">
        <v>11</v>
      </c>
      <c r="C14" s="5">
        <f>C16-C13</f>
        <v>145384615.38461536</v>
      </c>
      <c r="E14" t="s">
        <v>11</v>
      </c>
      <c r="F14" s="5">
        <f>C14</f>
        <v>145384615.38461536</v>
      </c>
    </row>
    <row r="16" spans="2:6">
      <c r="B16" s="1" t="s">
        <v>12</v>
      </c>
      <c r="C16" s="5">
        <f>C13/0.65</f>
        <v>415384615.38461536</v>
      </c>
      <c r="E16" s="1" t="s">
        <v>12</v>
      </c>
      <c r="F16" s="5">
        <f>F13+F14</f>
        <v>387434615.38461536</v>
      </c>
    </row>
    <row r="18" spans="2:6">
      <c r="E18" s="9" t="s">
        <v>13</v>
      </c>
      <c r="F18" s="10">
        <f>F16-C16</f>
        <v>-27950000</v>
      </c>
    </row>
    <row r="20" spans="2:6">
      <c r="B20" t="s">
        <v>14</v>
      </c>
    </row>
    <row r="22" spans="2:6">
      <c r="B22" s="1" t="s">
        <v>15</v>
      </c>
      <c r="E22" t="s">
        <v>15</v>
      </c>
    </row>
    <row r="24" spans="2:6">
      <c r="B24" t="s">
        <v>16</v>
      </c>
      <c r="E24" t="s">
        <v>16</v>
      </c>
    </row>
    <row r="25" spans="2:6">
      <c r="B25" s="11">
        <v>125000</v>
      </c>
      <c r="E25" s="8">
        <f>B25*0.95</f>
        <v>118750</v>
      </c>
      <c r="F25" t="s">
        <v>18</v>
      </c>
    </row>
    <row r="26" spans="2:6">
      <c r="E26" s="8">
        <f>B25*0.9</f>
        <v>112500</v>
      </c>
      <c r="F26" t="s">
        <v>19</v>
      </c>
    </row>
    <row r="27" spans="2:6">
      <c r="B27" t="s">
        <v>22</v>
      </c>
      <c r="E27" s="8">
        <f>B25*0.85</f>
        <v>106250</v>
      </c>
      <c r="F27" t="s">
        <v>20</v>
      </c>
    </row>
    <row r="28" spans="2:6">
      <c r="B28">
        <v>0.26</v>
      </c>
      <c r="C28" t="s">
        <v>23</v>
      </c>
    </row>
    <row r="29" spans="2:6">
      <c r="B29">
        <v>0.21</v>
      </c>
      <c r="C29" t="s">
        <v>24</v>
      </c>
      <c r="E29" t="s">
        <v>21</v>
      </c>
    </row>
    <row r="30" spans="2:6">
      <c r="E30" s="8">
        <f>E25-B25</f>
        <v>-6250</v>
      </c>
      <c r="F30" t="s">
        <v>18</v>
      </c>
    </row>
    <row r="31" spans="2:6">
      <c r="E31" s="8">
        <f>E26-B25</f>
        <v>-12500</v>
      </c>
      <c r="F31" t="s">
        <v>19</v>
      </c>
    </row>
    <row r="32" spans="2:6">
      <c r="E32" s="8">
        <f>E27-B25</f>
        <v>-18750</v>
      </c>
      <c r="F32" t="s">
        <v>20</v>
      </c>
    </row>
    <row r="34" spans="2:8">
      <c r="B34" t="s">
        <v>17</v>
      </c>
      <c r="E34" t="s">
        <v>25</v>
      </c>
      <c r="G34" t="s">
        <v>56</v>
      </c>
      <c r="H34" s="3" t="s">
        <v>57</v>
      </c>
    </row>
    <row r="35" spans="2:8">
      <c r="B35" s="4">
        <v>400000</v>
      </c>
      <c r="E35" s="8">
        <f>$E$30*$B$28*1000</f>
        <v>-1625000</v>
      </c>
      <c r="F35" t="s">
        <v>26</v>
      </c>
      <c r="G35" s="4">
        <v>0</v>
      </c>
      <c r="H35" s="12">
        <f>E35+G35</f>
        <v>-1625000</v>
      </c>
    </row>
    <row r="36" spans="2:8">
      <c r="E36" s="8">
        <f t="shared" ref="E36:E44" si="0">$E$30*$B$28*1000</f>
        <v>-1625000</v>
      </c>
      <c r="F36" t="s">
        <v>27</v>
      </c>
      <c r="G36" s="4">
        <v>0</v>
      </c>
      <c r="H36" s="12">
        <f t="shared" ref="H36:H64" si="1">E36+G36</f>
        <v>-1625000</v>
      </c>
    </row>
    <row r="37" spans="2:8">
      <c r="E37" s="8">
        <f t="shared" si="0"/>
        <v>-1625000</v>
      </c>
      <c r="F37" t="s">
        <v>28</v>
      </c>
      <c r="G37" s="4">
        <v>0</v>
      </c>
      <c r="H37" s="12">
        <f t="shared" si="1"/>
        <v>-1625000</v>
      </c>
    </row>
    <row r="38" spans="2:8">
      <c r="E38" s="8">
        <f t="shared" si="0"/>
        <v>-1625000</v>
      </c>
      <c r="F38" t="s">
        <v>29</v>
      </c>
      <c r="G38" s="4">
        <v>0</v>
      </c>
      <c r="H38" s="12">
        <f t="shared" si="1"/>
        <v>-1625000</v>
      </c>
    </row>
    <row r="39" spans="2:8">
      <c r="E39" s="8">
        <f t="shared" si="0"/>
        <v>-1625000</v>
      </c>
      <c r="F39" t="s">
        <v>30</v>
      </c>
      <c r="G39" s="4">
        <v>0</v>
      </c>
      <c r="H39" s="12">
        <f t="shared" si="1"/>
        <v>-1625000</v>
      </c>
    </row>
    <row r="40" spans="2:8">
      <c r="E40" s="8">
        <f t="shared" si="0"/>
        <v>-1625000</v>
      </c>
      <c r="F40" t="s">
        <v>31</v>
      </c>
      <c r="G40" s="4">
        <v>0</v>
      </c>
      <c r="H40" s="12">
        <f t="shared" si="1"/>
        <v>-1625000</v>
      </c>
    </row>
    <row r="41" spans="2:8">
      <c r="E41" s="8">
        <f t="shared" si="0"/>
        <v>-1625000</v>
      </c>
      <c r="F41" t="s">
        <v>32</v>
      </c>
      <c r="G41" s="4">
        <v>0</v>
      </c>
      <c r="H41" s="12">
        <f t="shared" si="1"/>
        <v>-1625000</v>
      </c>
    </row>
    <row r="42" spans="2:8">
      <c r="E42" s="8">
        <f t="shared" si="0"/>
        <v>-1625000</v>
      </c>
      <c r="F42" t="s">
        <v>33</v>
      </c>
      <c r="G42" s="4">
        <v>0</v>
      </c>
      <c r="H42" s="12">
        <f t="shared" si="1"/>
        <v>-1625000</v>
      </c>
    </row>
    <row r="43" spans="2:8">
      <c r="E43" s="8">
        <f t="shared" si="0"/>
        <v>-1625000</v>
      </c>
      <c r="F43" t="s">
        <v>34</v>
      </c>
      <c r="G43" s="4">
        <v>0</v>
      </c>
      <c r="H43" s="12">
        <f t="shared" si="1"/>
        <v>-1625000</v>
      </c>
    </row>
    <row r="44" spans="2:8">
      <c r="E44" s="8">
        <f t="shared" si="0"/>
        <v>-1625000</v>
      </c>
      <c r="F44" t="s">
        <v>35</v>
      </c>
      <c r="G44" s="4">
        <v>0</v>
      </c>
      <c r="H44" s="12">
        <f t="shared" si="1"/>
        <v>-1625000</v>
      </c>
    </row>
    <row r="45" spans="2:8">
      <c r="E45" s="8">
        <f>$E$31*$B$28*1000</f>
        <v>-3250000</v>
      </c>
      <c r="F45" t="s">
        <v>36</v>
      </c>
      <c r="G45" s="4">
        <v>0</v>
      </c>
      <c r="H45" s="12">
        <f t="shared" si="1"/>
        <v>-3250000</v>
      </c>
    </row>
    <row r="46" spans="2:8">
      <c r="E46" s="8">
        <f t="shared" ref="E46:E54" si="2">$E$31*$B$28*1000</f>
        <v>-3250000</v>
      </c>
      <c r="F46" t="s">
        <v>37</v>
      </c>
      <c r="G46" s="4">
        <v>0</v>
      </c>
      <c r="H46" s="12">
        <f t="shared" si="1"/>
        <v>-3250000</v>
      </c>
    </row>
    <row r="47" spans="2:8">
      <c r="E47" s="8">
        <f t="shared" si="2"/>
        <v>-3250000</v>
      </c>
      <c r="F47" t="s">
        <v>38</v>
      </c>
      <c r="G47" s="4">
        <v>0</v>
      </c>
      <c r="H47" s="12">
        <f t="shared" si="1"/>
        <v>-3250000</v>
      </c>
    </row>
    <row r="48" spans="2:8">
      <c r="E48" s="8">
        <f t="shared" si="2"/>
        <v>-3250000</v>
      </c>
      <c r="F48" t="s">
        <v>39</v>
      </c>
      <c r="G48" s="4">
        <v>0</v>
      </c>
      <c r="H48" s="12">
        <f t="shared" si="1"/>
        <v>-3250000</v>
      </c>
    </row>
    <row r="49" spans="5:8">
      <c r="E49" s="8">
        <f t="shared" si="2"/>
        <v>-3250000</v>
      </c>
      <c r="F49" t="s">
        <v>40</v>
      </c>
      <c r="G49" s="4">
        <v>0</v>
      </c>
      <c r="H49" s="12">
        <f t="shared" si="1"/>
        <v>-3250000</v>
      </c>
    </row>
    <row r="50" spans="5:8">
      <c r="E50" s="8">
        <f t="shared" si="2"/>
        <v>-3250000</v>
      </c>
      <c r="F50" t="s">
        <v>41</v>
      </c>
      <c r="G50" s="4">
        <v>0</v>
      </c>
      <c r="H50" s="12">
        <f t="shared" si="1"/>
        <v>-3250000</v>
      </c>
    </row>
    <row r="51" spans="5:8">
      <c r="E51" s="8">
        <f t="shared" si="2"/>
        <v>-3250000</v>
      </c>
      <c r="F51" t="s">
        <v>42</v>
      </c>
      <c r="G51" s="4">
        <v>0</v>
      </c>
      <c r="H51" s="12">
        <f t="shared" si="1"/>
        <v>-3250000</v>
      </c>
    </row>
    <row r="52" spans="5:8">
      <c r="E52" s="8">
        <f t="shared" si="2"/>
        <v>-3250000</v>
      </c>
      <c r="F52" t="s">
        <v>43</v>
      </c>
      <c r="G52" s="4">
        <v>0</v>
      </c>
      <c r="H52" s="12">
        <f t="shared" si="1"/>
        <v>-3250000</v>
      </c>
    </row>
    <row r="53" spans="5:8">
      <c r="E53" s="8">
        <f t="shared" si="2"/>
        <v>-3250000</v>
      </c>
      <c r="F53" t="s">
        <v>44</v>
      </c>
      <c r="G53" s="4">
        <v>0</v>
      </c>
      <c r="H53" s="12">
        <f t="shared" si="1"/>
        <v>-3250000</v>
      </c>
    </row>
    <row r="54" spans="5:8">
      <c r="E54" s="8">
        <f t="shared" si="2"/>
        <v>-3250000</v>
      </c>
      <c r="F54" t="s">
        <v>45</v>
      </c>
      <c r="G54" s="4">
        <v>0</v>
      </c>
      <c r="H54" s="12">
        <f t="shared" si="1"/>
        <v>-3250000</v>
      </c>
    </row>
    <row r="55" spans="5:8">
      <c r="E55" s="8">
        <f>$E$32*$B$28*1000</f>
        <v>-4875000</v>
      </c>
      <c r="F55" t="s">
        <v>46</v>
      </c>
      <c r="G55" s="4">
        <v>0</v>
      </c>
      <c r="H55" s="12">
        <f t="shared" si="1"/>
        <v>-4875000</v>
      </c>
    </row>
    <row r="56" spans="5:8">
      <c r="E56" s="8">
        <f t="shared" ref="E56:E59" si="3">$E$32*$B$28*1000</f>
        <v>-4875000</v>
      </c>
      <c r="F56" t="s">
        <v>47</v>
      </c>
      <c r="G56" s="4">
        <v>0</v>
      </c>
      <c r="H56" s="12">
        <f t="shared" si="1"/>
        <v>-4875000</v>
      </c>
    </row>
    <row r="57" spans="5:8">
      <c r="E57" s="8">
        <f t="shared" si="3"/>
        <v>-4875000</v>
      </c>
      <c r="F57" t="s">
        <v>48</v>
      </c>
      <c r="G57" s="4">
        <v>0</v>
      </c>
      <c r="H57" s="12">
        <f t="shared" si="1"/>
        <v>-4875000</v>
      </c>
    </row>
    <row r="58" spans="5:8">
      <c r="E58" s="8">
        <f t="shared" si="3"/>
        <v>-4875000</v>
      </c>
      <c r="F58" t="s">
        <v>49</v>
      </c>
      <c r="G58" s="4">
        <v>0</v>
      </c>
      <c r="H58" s="12">
        <f t="shared" si="1"/>
        <v>-4875000</v>
      </c>
    </row>
    <row r="59" spans="5:8">
      <c r="E59" s="8">
        <f t="shared" si="3"/>
        <v>-4875000</v>
      </c>
      <c r="F59" t="s">
        <v>50</v>
      </c>
      <c r="G59" s="4">
        <v>0</v>
      </c>
      <c r="H59" s="12">
        <f t="shared" si="1"/>
        <v>-4875000</v>
      </c>
    </row>
    <row r="60" spans="5:8">
      <c r="E60" s="14">
        <f>$E$32*$B$29*1000</f>
        <v>-3937500</v>
      </c>
      <c r="F60" t="s">
        <v>51</v>
      </c>
      <c r="G60" s="4">
        <v>0</v>
      </c>
      <c r="H60" s="12">
        <f t="shared" si="1"/>
        <v>-3937500</v>
      </c>
    </row>
    <row r="61" spans="5:8">
      <c r="E61" s="8">
        <f t="shared" ref="E61:E64" si="4">$E$32*$B$29*1000</f>
        <v>-3937500</v>
      </c>
      <c r="F61" t="s">
        <v>52</v>
      </c>
      <c r="G61" s="4">
        <v>0</v>
      </c>
      <c r="H61" s="12">
        <f t="shared" si="1"/>
        <v>-3937500</v>
      </c>
    </row>
    <row r="62" spans="5:8">
      <c r="E62" s="8">
        <f t="shared" si="4"/>
        <v>-3937500</v>
      </c>
      <c r="F62" t="s">
        <v>53</v>
      </c>
      <c r="G62" s="4">
        <v>0</v>
      </c>
      <c r="H62" s="12">
        <f t="shared" si="1"/>
        <v>-3937500</v>
      </c>
    </row>
    <row r="63" spans="5:8">
      <c r="E63" s="8">
        <f t="shared" si="4"/>
        <v>-3937500</v>
      </c>
      <c r="F63" t="s">
        <v>54</v>
      </c>
      <c r="G63" s="4">
        <v>0</v>
      </c>
      <c r="H63" s="12">
        <f t="shared" si="1"/>
        <v>-3937500</v>
      </c>
    </row>
    <row r="64" spans="5:8">
      <c r="E64" s="8">
        <f t="shared" si="4"/>
        <v>-3937500</v>
      </c>
      <c r="F64" t="s">
        <v>55</v>
      </c>
      <c r="G64" s="4">
        <v>0</v>
      </c>
      <c r="H64" s="12">
        <f t="shared" si="1"/>
        <v>-3937500</v>
      </c>
    </row>
    <row r="67" spans="5:7">
      <c r="G67" t="s">
        <v>58</v>
      </c>
    </row>
    <row r="68" spans="5:7">
      <c r="E68" s="1" t="s">
        <v>61</v>
      </c>
      <c r="F68" s="13" t="s">
        <v>59</v>
      </c>
      <c r="G68" t="s">
        <v>60</v>
      </c>
    </row>
    <row r="69" spans="5:7">
      <c r="E69" s="8">
        <f>H35*G69</f>
        <v>-1504629.6296296294</v>
      </c>
      <c r="F69" s="13">
        <v>1</v>
      </c>
      <c r="G69" s="15">
        <f t="shared" ref="G69:G98" si="5">1/((1+0.08)^F69)</f>
        <v>0.92592592592592582</v>
      </c>
    </row>
    <row r="70" spans="5:7">
      <c r="E70" s="8">
        <f t="shared" ref="E70:E98" si="6">H36*G70</f>
        <v>-1393175.5829903977</v>
      </c>
      <c r="F70" s="13">
        <v>2</v>
      </c>
      <c r="G70" s="15">
        <f t="shared" si="5"/>
        <v>0.85733882030178321</v>
      </c>
    </row>
    <row r="71" spans="5:7">
      <c r="E71" s="8">
        <f t="shared" si="6"/>
        <v>-1289977.3916577755</v>
      </c>
      <c r="F71" s="13">
        <v>3</v>
      </c>
      <c r="G71" s="15">
        <f t="shared" si="5"/>
        <v>0.79383224102016958</v>
      </c>
    </row>
    <row r="72" spans="5:7">
      <c r="E72" s="8">
        <f t="shared" si="6"/>
        <v>-1194423.5107942366</v>
      </c>
      <c r="F72" s="13">
        <v>4</v>
      </c>
      <c r="G72" s="15">
        <f t="shared" si="5"/>
        <v>0.73502985279645328</v>
      </c>
    </row>
    <row r="73" spans="5:7">
      <c r="E73" s="8">
        <f t="shared" si="6"/>
        <v>-1105947.6951798487</v>
      </c>
      <c r="F73" s="13">
        <v>5</v>
      </c>
      <c r="G73" s="15">
        <f t="shared" si="5"/>
        <v>0.68058319703375303</v>
      </c>
    </row>
    <row r="74" spans="5:7">
      <c r="E74" s="8">
        <f t="shared" si="6"/>
        <v>-1024025.6436850448</v>
      </c>
      <c r="F74" s="13">
        <v>6</v>
      </c>
      <c r="G74" s="15">
        <f t="shared" si="5"/>
        <v>0.63016962688310452</v>
      </c>
    </row>
    <row r="75" spans="5:7">
      <c r="E75" s="8">
        <f t="shared" si="6"/>
        <v>-948171.89230096748</v>
      </c>
      <c r="F75" s="13">
        <v>7</v>
      </c>
      <c r="G75" s="15">
        <f t="shared" si="5"/>
        <v>0.58349039526213387</v>
      </c>
    </row>
    <row r="76" spans="5:7">
      <c r="E76" s="8">
        <f t="shared" si="6"/>
        <v>-877936.93731571059</v>
      </c>
      <c r="F76" s="13">
        <v>8</v>
      </c>
      <c r="G76" s="15">
        <f t="shared" si="5"/>
        <v>0.54026888450197574</v>
      </c>
    </row>
    <row r="77" spans="5:7">
      <c r="E77" s="8">
        <f t="shared" si="6"/>
        <v>-812904.57158862101</v>
      </c>
      <c r="F77" s="13">
        <v>9</v>
      </c>
      <c r="G77" s="15">
        <f t="shared" si="5"/>
        <v>0.50024896713145905</v>
      </c>
    </row>
    <row r="78" spans="5:7">
      <c r="E78" s="8">
        <f t="shared" si="6"/>
        <v>-752689.41813761194</v>
      </c>
      <c r="F78" s="13">
        <v>10</v>
      </c>
      <c r="G78" s="15">
        <f t="shared" si="5"/>
        <v>0.46319348808468425</v>
      </c>
    </row>
    <row r="79" spans="5:7">
      <c r="E79" s="8">
        <f t="shared" si="6"/>
        <v>-1393869.2928474294</v>
      </c>
      <c r="F79" s="13">
        <v>11</v>
      </c>
      <c r="G79" s="15">
        <f t="shared" si="5"/>
        <v>0.42888285933767062</v>
      </c>
    </row>
    <row r="80" spans="5:7">
      <c r="E80" s="8">
        <f t="shared" si="6"/>
        <v>-1290619.7155994715</v>
      </c>
      <c r="F80" s="13">
        <v>12</v>
      </c>
      <c r="G80" s="15">
        <f t="shared" si="5"/>
        <v>0.39711375864599124</v>
      </c>
    </row>
    <row r="81" spans="5:7">
      <c r="E81" s="8">
        <f t="shared" si="6"/>
        <v>-1195018.2551846958</v>
      </c>
      <c r="F81" s="13">
        <v>13</v>
      </c>
      <c r="G81" s="15">
        <f t="shared" si="5"/>
        <v>0.36769792467221413</v>
      </c>
    </row>
    <row r="82" spans="5:7">
      <c r="E82" s="8">
        <f t="shared" si="6"/>
        <v>-1106498.3844302739</v>
      </c>
      <c r="F82" s="13">
        <v>14</v>
      </c>
      <c r="G82" s="15">
        <f t="shared" si="5"/>
        <v>0.34046104136316119</v>
      </c>
    </row>
    <row r="83" spans="5:7">
      <c r="E83" s="8">
        <f t="shared" si="6"/>
        <v>-1024535.5411391422</v>
      </c>
      <c r="F83" s="13">
        <v>15</v>
      </c>
      <c r="G83" s="15">
        <f t="shared" si="5"/>
        <v>0.31524170496588994</v>
      </c>
    </row>
    <row r="84" spans="5:7">
      <c r="E84" s="8">
        <f t="shared" si="6"/>
        <v>-948644.01957328001</v>
      </c>
      <c r="F84" s="13">
        <v>16</v>
      </c>
      <c r="G84" s="15">
        <f t="shared" si="5"/>
        <v>0.29189046756100923</v>
      </c>
    </row>
    <row r="85" spans="5:7">
      <c r="E85" s="8">
        <f t="shared" si="6"/>
        <v>-878374.09219748154</v>
      </c>
      <c r="F85" s="13">
        <v>17</v>
      </c>
      <c r="G85" s="15">
        <f t="shared" si="5"/>
        <v>0.27026895144537894</v>
      </c>
    </row>
    <row r="86" spans="5:7">
      <c r="E86" s="8">
        <f t="shared" si="6"/>
        <v>-813309.34462729748</v>
      </c>
      <c r="F86" s="13">
        <v>18</v>
      </c>
      <c r="G86" s="15">
        <f t="shared" si="5"/>
        <v>0.25024902911609154</v>
      </c>
    </row>
    <row r="87" spans="5:7">
      <c r="E87" s="8">
        <f t="shared" si="6"/>
        <v>-753064.20798823843</v>
      </c>
      <c r="F87" s="13">
        <v>19</v>
      </c>
      <c r="G87" s="15">
        <f t="shared" si="5"/>
        <v>0.23171206399638106</v>
      </c>
    </row>
    <row r="88" spans="5:7">
      <c r="E88" s="8">
        <f t="shared" si="6"/>
        <v>-697281.67406318372</v>
      </c>
      <c r="F88" s="13">
        <v>20</v>
      </c>
      <c r="G88" s="15">
        <f t="shared" si="5"/>
        <v>0.21454820740405653</v>
      </c>
    </row>
    <row r="89" spans="5:7">
      <c r="E89" s="8">
        <f t="shared" si="6"/>
        <v>-968446.7695321996</v>
      </c>
      <c r="F89" s="13">
        <v>21</v>
      </c>
      <c r="G89" s="15">
        <f t="shared" si="5"/>
        <v>0.19865574759634863</v>
      </c>
    </row>
    <row r="90" spans="5:7">
      <c r="E90" s="8">
        <f t="shared" si="6"/>
        <v>-896709.97178907355</v>
      </c>
      <c r="F90" s="13">
        <v>22</v>
      </c>
      <c r="G90" s="15">
        <f t="shared" si="5"/>
        <v>0.18394050703365611</v>
      </c>
    </row>
    <row r="91" spans="5:7">
      <c r="E91" s="8">
        <f t="shared" si="6"/>
        <v>-830287.01091580885</v>
      </c>
      <c r="F91" s="13">
        <v>23</v>
      </c>
      <c r="G91" s="15">
        <f t="shared" si="5"/>
        <v>0.17031528429042234</v>
      </c>
    </row>
    <row r="92" spans="5:7">
      <c r="E92" s="8">
        <f t="shared" si="6"/>
        <v>-768784.26936648961</v>
      </c>
      <c r="F92" s="13">
        <v>24</v>
      </c>
      <c r="G92" s="15">
        <f t="shared" si="5"/>
        <v>0.1576993373059466</v>
      </c>
    </row>
    <row r="93" spans="5:7">
      <c r="E93" s="8">
        <f t="shared" si="6"/>
        <v>-711837.28645045334</v>
      </c>
      <c r="F93" s="13">
        <v>25</v>
      </c>
      <c r="G93" s="15">
        <f t="shared" si="5"/>
        <v>0.1460179049129135</v>
      </c>
    </row>
    <row r="94" spans="5:7">
      <c r="E94" s="8">
        <f t="shared" si="6"/>
        <v>-532356.94499499712</v>
      </c>
      <c r="F94" s="13">
        <v>26</v>
      </c>
      <c r="G94" s="15">
        <f t="shared" si="5"/>
        <v>0.13520176380825324</v>
      </c>
    </row>
    <row r="95" spans="5:7">
      <c r="E95" s="8">
        <f t="shared" si="6"/>
        <v>-492923.09721758997</v>
      </c>
      <c r="F95" s="13">
        <v>27</v>
      </c>
      <c r="G95" s="15">
        <f t="shared" si="5"/>
        <v>0.12518681834097523</v>
      </c>
    </row>
    <row r="96" spans="5:7">
      <c r="E96" s="8">
        <f t="shared" si="6"/>
        <v>-456410.27520147216</v>
      </c>
      <c r="F96" s="13">
        <v>28</v>
      </c>
      <c r="G96" s="15">
        <f t="shared" si="5"/>
        <v>0.11591372068608817</v>
      </c>
    </row>
    <row r="97" spans="4:7">
      <c r="E97" s="8">
        <f t="shared" si="6"/>
        <v>-422602.1066680298</v>
      </c>
      <c r="F97" s="13">
        <v>29</v>
      </c>
      <c r="G97" s="15">
        <f t="shared" si="5"/>
        <v>0.10732751915378534</v>
      </c>
    </row>
    <row r="98" spans="4:7">
      <c r="E98" s="8">
        <f t="shared" si="6"/>
        <v>-391298.24691484234</v>
      </c>
      <c r="F98" s="13">
        <v>30</v>
      </c>
      <c r="G98" s="15">
        <f t="shared" si="5"/>
        <v>9.9377332549801231E-2</v>
      </c>
    </row>
    <row r="100" spans="4:7">
      <c r="E100" s="16">
        <f>SUM(E69:E98)</f>
        <v>-27476752.779981289</v>
      </c>
    </row>
    <row r="102" spans="4:7">
      <c r="D102" t="s">
        <v>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L9"/>
  <sheetViews>
    <sheetView workbookViewId="0">
      <selection activeCell="B4" sqref="B4:L9"/>
    </sheetView>
  </sheetViews>
  <sheetFormatPr defaultRowHeight="15"/>
  <sheetData>
    <row r="4" spans="2:12">
      <c r="B4" s="17" t="s">
        <v>59</v>
      </c>
      <c r="C4" s="18">
        <v>1</v>
      </c>
      <c r="D4" s="18">
        <v>2</v>
      </c>
      <c r="E4" s="18">
        <v>3</v>
      </c>
      <c r="F4" s="18">
        <v>4</v>
      </c>
      <c r="G4" s="18">
        <v>5</v>
      </c>
      <c r="H4" s="18">
        <v>6</v>
      </c>
      <c r="I4" s="18">
        <v>7</v>
      </c>
      <c r="J4" s="18">
        <v>8</v>
      </c>
      <c r="K4" s="18">
        <v>9</v>
      </c>
      <c r="L4" s="18">
        <v>10</v>
      </c>
    </row>
    <row r="5" spans="2:12">
      <c r="B5" s="17"/>
      <c r="C5" s="19">
        <f t="shared" ref="C5:L5" si="0">1/((1+0.08)^C4)</f>
        <v>0.92592592592592582</v>
      </c>
      <c r="D5" s="19">
        <f t="shared" si="0"/>
        <v>0.85733882030178321</v>
      </c>
      <c r="E5" s="19">
        <f t="shared" si="0"/>
        <v>0.79383224102016958</v>
      </c>
      <c r="F5" s="19">
        <f t="shared" si="0"/>
        <v>0.73502985279645328</v>
      </c>
      <c r="G5" s="19">
        <f t="shared" si="0"/>
        <v>0.68058319703375303</v>
      </c>
      <c r="H5" s="19">
        <f t="shared" si="0"/>
        <v>0.63016962688310452</v>
      </c>
      <c r="I5" s="19">
        <f t="shared" si="0"/>
        <v>0.58349039526213387</v>
      </c>
      <c r="J5" s="19">
        <f t="shared" si="0"/>
        <v>0.54026888450197574</v>
      </c>
      <c r="K5" s="19">
        <f t="shared" si="0"/>
        <v>0.50024896713145905</v>
      </c>
      <c r="L5" s="19">
        <f t="shared" si="0"/>
        <v>0.46319348808468425</v>
      </c>
    </row>
    <row r="6" spans="2:12">
      <c r="B6" s="17" t="s">
        <v>59</v>
      </c>
      <c r="C6" s="18">
        <v>11</v>
      </c>
      <c r="D6" s="18">
        <v>12</v>
      </c>
      <c r="E6" s="18">
        <v>13</v>
      </c>
      <c r="F6" s="18">
        <v>14</v>
      </c>
      <c r="G6" s="18">
        <v>15</v>
      </c>
      <c r="H6" s="18">
        <v>16</v>
      </c>
      <c r="I6" s="18">
        <v>17</v>
      </c>
      <c r="J6" s="18">
        <v>18</v>
      </c>
      <c r="K6" s="18">
        <v>19</v>
      </c>
      <c r="L6" s="18">
        <v>20</v>
      </c>
    </row>
    <row r="7" spans="2:12">
      <c r="B7" s="17"/>
      <c r="C7" s="19">
        <f t="shared" ref="C7:L7" si="1">1/((1+0.08)^C6)</f>
        <v>0.42888285933767062</v>
      </c>
      <c r="D7" s="19">
        <f t="shared" si="1"/>
        <v>0.39711375864599124</v>
      </c>
      <c r="E7" s="19">
        <f t="shared" si="1"/>
        <v>0.36769792467221413</v>
      </c>
      <c r="F7" s="19">
        <f t="shared" si="1"/>
        <v>0.34046104136316119</v>
      </c>
      <c r="G7" s="19">
        <f t="shared" si="1"/>
        <v>0.31524170496588994</v>
      </c>
      <c r="H7" s="19">
        <f t="shared" si="1"/>
        <v>0.29189046756100923</v>
      </c>
      <c r="I7" s="19">
        <f t="shared" si="1"/>
        <v>0.27026895144537894</v>
      </c>
      <c r="J7" s="19">
        <f t="shared" si="1"/>
        <v>0.25024902911609154</v>
      </c>
      <c r="K7" s="19">
        <f t="shared" si="1"/>
        <v>0.23171206399638106</v>
      </c>
      <c r="L7" s="19">
        <f t="shared" si="1"/>
        <v>0.21454820740405653</v>
      </c>
    </row>
    <row r="8" spans="2:12">
      <c r="B8" s="17" t="s">
        <v>59</v>
      </c>
      <c r="C8" s="18">
        <v>21</v>
      </c>
      <c r="D8" s="18">
        <v>22</v>
      </c>
      <c r="E8" s="18">
        <v>23</v>
      </c>
      <c r="F8" s="18">
        <v>24</v>
      </c>
      <c r="G8" s="18">
        <v>25</v>
      </c>
      <c r="H8" s="18">
        <v>26</v>
      </c>
      <c r="I8" s="18">
        <v>27</v>
      </c>
      <c r="J8" s="18">
        <v>28</v>
      </c>
      <c r="K8" s="18">
        <v>29</v>
      </c>
      <c r="L8" s="18">
        <v>30</v>
      </c>
    </row>
    <row r="9" spans="2:12">
      <c r="B9" s="17"/>
      <c r="C9" s="19">
        <f t="shared" ref="C9:L9" si="2">1/((1+0.08)^C8)</f>
        <v>0.19865574759634863</v>
      </c>
      <c r="D9" s="19">
        <f t="shared" si="2"/>
        <v>0.18394050703365611</v>
      </c>
      <c r="E9" s="19">
        <f t="shared" si="2"/>
        <v>0.17031528429042234</v>
      </c>
      <c r="F9" s="19">
        <f t="shared" si="2"/>
        <v>0.1576993373059466</v>
      </c>
      <c r="G9" s="19">
        <f t="shared" si="2"/>
        <v>0.1460179049129135</v>
      </c>
      <c r="H9" s="19">
        <f t="shared" si="2"/>
        <v>0.13520176380825324</v>
      </c>
      <c r="I9" s="19">
        <f t="shared" si="2"/>
        <v>0.12518681834097523</v>
      </c>
      <c r="J9" s="19">
        <f t="shared" si="2"/>
        <v>0.11591372068608817</v>
      </c>
      <c r="K9" s="19">
        <f t="shared" si="2"/>
        <v>0.10732751915378534</v>
      </c>
      <c r="L9" s="19">
        <f t="shared" si="2"/>
        <v>9.9377332549801231E-2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Utente Windows</cp:lastModifiedBy>
  <dcterms:created xsi:type="dcterms:W3CDTF">2009-07-05T09:44:50Z</dcterms:created>
  <dcterms:modified xsi:type="dcterms:W3CDTF">2009-07-13T16:29:16Z</dcterms:modified>
</cp:coreProperties>
</file>