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ESERCIZIO 1" sheetId="1" r:id="rId1"/>
    <sheet name="ESERCIZIO 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11" i="2"/>
  <c r="C11"/>
  <c r="D12"/>
  <c r="D17" s="1"/>
  <c r="C12"/>
  <c r="H31"/>
  <c r="H32" s="1"/>
  <c r="G31"/>
  <c r="G32" s="1"/>
  <c r="H28"/>
  <c r="G28"/>
  <c r="D24"/>
  <c r="C24"/>
  <c r="D23"/>
  <c r="H23" s="1"/>
  <c r="C23"/>
  <c r="G23" s="1"/>
  <c r="D20"/>
  <c r="H20" s="1"/>
  <c r="C20"/>
  <c r="G20" s="1"/>
  <c r="D18"/>
  <c r="C18"/>
  <c r="C17"/>
  <c r="G17" s="1"/>
  <c r="D14"/>
  <c r="H14" s="1"/>
  <c r="C14"/>
  <c r="G14" s="1"/>
  <c r="G11"/>
  <c r="H8"/>
  <c r="G8"/>
  <c r="H5"/>
  <c r="G5"/>
  <c r="C53" i="1"/>
  <c r="H33"/>
  <c r="G33"/>
  <c r="F33"/>
  <c r="E33"/>
  <c r="D33"/>
  <c r="C33"/>
  <c r="H40"/>
  <c r="G40"/>
  <c r="F40"/>
  <c r="E40"/>
  <c r="D40"/>
  <c r="C40"/>
  <c r="H39"/>
  <c r="H42" s="1"/>
  <c r="G39"/>
  <c r="G42" s="1"/>
  <c r="F39"/>
  <c r="F42" s="1"/>
  <c r="E39"/>
  <c r="E42" s="1"/>
  <c r="D39"/>
  <c r="D42" s="1"/>
  <c r="C39"/>
  <c r="C42" s="1"/>
  <c r="C23"/>
  <c r="C52" s="1"/>
  <c r="D20"/>
  <c r="E20"/>
  <c r="F20"/>
  <c r="G20"/>
  <c r="H20"/>
  <c r="C20"/>
  <c r="D18"/>
  <c r="E18"/>
  <c r="F18"/>
  <c r="G18"/>
  <c r="H18"/>
  <c r="C18"/>
  <c r="D17"/>
  <c r="E17"/>
  <c r="F17"/>
  <c r="G17"/>
  <c r="H17"/>
  <c r="C17"/>
  <c r="H11"/>
  <c r="F11"/>
  <c r="G11"/>
  <c r="E11"/>
  <c r="D11"/>
  <c r="C11"/>
  <c r="H11" i="2" l="1"/>
  <c r="H17"/>
  <c r="C45" i="1"/>
</calcChain>
</file>

<file path=xl/sharedStrings.xml><?xml version="1.0" encoding="utf-8"?>
<sst xmlns="http://schemas.openxmlformats.org/spreadsheetml/2006/main" count="65" uniqueCount="46">
  <si>
    <t>Alternativa A</t>
  </si>
  <si>
    <t>I(0)</t>
  </si>
  <si>
    <t>Margine di contribuzione</t>
  </si>
  <si>
    <t>Altri costi</t>
  </si>
  <si>
    <t>Anno</t>
  </si>
  <si>
    <t>Qv * 20 €/u</t>
  </si>
  <si>
    <t>Spazi pubblicitari</t>
  </si>
  <si>
    <t>Personale</t>
  </si>
  <si>
    <t>Campagne di rinforzo</t>
  </si>
  <si>
    <t>FF(t)</t>
  </si>
  <si>
    <t>k (20%)</t>
  </si>
  <si>
    <t>FF(scontati)</t>
  </si>
  <si>
    <t>NPV</t>
  </si>
  <si>
    <t>Alternativa B</t>
  </si>
  <si>
    <t>Guardando all'NPV scelgo la A</t>
  </si>
  <si>
    <t>Calcolo il PI</t>
  </si>
  <si>
    <t>PI(A)</t>
  </si>
  <si>
    <t>PI (B)</t>
  </si>
  <si>
    <t>In presenza di vincoi di budget mi converrebbe la B</t>
  </si>
  <si>
    <t>Domanda 2</t>
  </si>
  <si>
    <t>Domanda 1</t>
  </si>
  <si>
    <t>ESERCIZIO TOGNON</t>
  </si>
  <si>
    <t>Utile netto</t>
  </si>
  <si>
    <t>ROE</t>
  </si>
  <si>
    <t>Patrimonio netto</t>
  </si>
  <si>
    <t>Utile operativo</t>
  </si>
  <si>
    <t>ROI</t>
  </si>
  <si>
    <t>Capitale investito (totale attivo)</t>
  </si>
  <si>
    <t>Oneri - Proventi</t>
  </si>
  <si>
    <t>r</t>
  </si>
  <si>
    <t>Mezzi di terzi</t>
  </si>
  <si>
    <t>s</t>
  </si>
  <si>
    <t>Utile lordo da attività in funzion.</t>
  </si>
  <si>
    <t>MT/E</t>
  </si>
  <si>
    <t>ROS</t>
  </si>
  <si>
    <t>Ricavi</t>
  </si>
  <si>
    <t>ROT</t>
  </si>
  <si>
    <t>Attività correnti</t>
  </si>
  <si>
    <t>rc</t>
  </si>
  <si>
    <t>Passività correnti</t>
  </si>
  <si>
    <t>Flussi di cassa da att. operative</t>
  </si>
  <si>
    <t>Eq. Fin. L.</t>
  </si>
  <si>
    <t>Passività non correnti</t>
  </si>
  <si>
    <t>anni cassa</t>
  </si>
  <si>
    <t>RDB</t>
  </si>
  <si>
    <t>n.d.</t>
  </si>
</sst>
</file>

<file path=xl/styles.xml><?xml version="1.0" encoding="utf-8"?>
<styleSheet xmlns="http://schemas.openxmlformats.org/spreadsheetml/2006/main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44" fontId="0" fillId="0" borderId="0" xfId="2" applyFont="1"/>
    <xf numFmtId="43" fontId="0" fillId="0" borderId="0" xfId="1" applyFont="1"/>
    <xf numFmtId="44" fontId="0" fillId="0" borderId="0" xfId="0" applyNumberFormat="1"/>
    <xf numFmtId="0" fontId="2" fillId="0" borderId="0" xfId="0" applyFont="1"/>
    <xf numFmtId="43" fontId="2" fillId="0" borderId="0" xfId="1" applyFont="1"/>
    <xf numFmtId="0" fontId="0" fillId="2" borderId="0" xfId="0" applyFill="1"/>
    <xf numFmtId="0" fontId="2" fillId="2" borderId="0" xfId="0" applyFont="1" applyFill="1"/>
    <xf numFmtId="164" fontId="0" fillId="0" borderId="0" xfId="1" applyNumberFormat="1" applyFont="1"/>
    <xf numFmtId="165" fontId="0" fillId="0" borderId="0" xfId="3" applyNumberFormat="1" applyFont="1"/>
    <xf numFmtId="0" fontId="0" fillId="0" borderId="0" xfId="0" applyFont="1" applyFill="1" applyBorder="1"/>
    <xf numFmtId="0" fontId="0" fillId="0" borderId="0" xfId="0" applyFont="1"/>
    <xf numFmtId="0" fontId="0" fillId="2" borderId="0" xfId="0" applyFont="1" applyFill="1"/>
    <xf numFmtId="2" fontId="0" fillId="2" borderId="0" xfId="0" applyNumberFormat="1" applyFont="1" applyFill="1"/>
    <xf numFmtId="2" fontId="0" fillId="0" borderId="0" xfId="0" applyNumberFormat="1" applyFont="1"/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indent="4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/>
    <xf numFmtId="0" fontId="4" fillId="0" borderId="0" xfId="0" applyFont="1" applyFill="1" applyBorder="1" applyAlignment="1">
      <alignment vertical="top" wrapText="1"/>
    </xf>
    <xf numFmtId="0" fontId="5" fillId="2" borderId="0" xfId="0" applyFont="1" applyFill="1"/>
    <xf numFmtId="164" fontId="4" fillId="2" borderId="0" xfId="1" applyNumberFormat="1" applyFont="1" applyFill="1"/>
    <xf numFmtId="165" fontId="4" fillId="2" borderId="0" xfId="3" applyNumberFormat="1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/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4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vertical="top" wrapText="1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5"/>
  <sheetViews>
    <sheetView tabSelected="1" workbookViewId="0">
      <selection activeCell="E48" sqref="E48"/>
    </sheetView>
  </sheetViews>
  <sheetFormatPr defaultRowHeight="15"/>
  <cols>
    <col min="1" max="1" width="10.85546875" bestFit="1" customWidth="1"/>
    <col min="2" max="2" width="23.5703125" bestFit="1" customWidth="1"/>
    <col min="3" max="4" width="13.140625" bestFit="1" customWidth="1"/>
    <col min="5" max="5" width="14.7109375" bestFit="1" customWidth="1"/>
    <col min="6" max="8" width="13.140625" bestFit="1" customWidth="1"/>
  </cols>
  <sheetData>
    <row r="2" spans="1:10">
      <c r="B2" s="8" t="s">
        <v>21</v>
      </c>
    </row>
    <row r="5" spans="1:10">
      <c r="A5" s="7" t="s">
        <v>20</v>
      </c>
      <c r="C5" s="5" t="s">
        <v>0</v>
      </c>
    </row>
    <row r="7" spans="1:10">
      <c r="B7" t="s">
        <v>1</v>
      </c>
      <c r="C7" s="2">
        <v>450000</v>
      </c>
    </row>
    <row r="10" spans="1:10">
      <c r="B10" s="1" t="s">
        <v>4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</row>
    <row r="11" spans="1:10">
      <c r="B11" t="s">
        <v>2</v>
      </c>
      <c r="C11" s="2">
        <f>25000*20</f>
        <v>500000</v>
      </c>
      <c r="D11" s="2">
        <f>30000*20</f>
        <v>600000</v>
      </c>
      <c r="E11" s="2">
        <f>40000*20</f>
        <v>800000</v>
      </c>
      <c r="F11" s="2">
        <f t="shared" ref="F11:G11" si="0">40000*20</f>
        <v>800000</v>
      </c>
      <c r="G11" s="2">
        <f t="shared" si="0"/>
        <v>800000</v>
      </c>
      <c r="H11" s="2">
        <f>35000*20</f>
        <v>700000</v>
      </c>
      <c r="J11" t="s">
        <v>5</v>
      </c>
    </row>
    <row r="12" spans="1:10">
      <c r="B12" t="s">
        <v>3</v>
      </c>
      <c r="C12" s="2"/>
      <c r="D12" s="2"/>
      <c r="E12" s="2"/>
      <c r="F12" s="2"/>
      <c r="G12" s="2"/>
      <c r="H12" s="2"/>
    </row>
    <row r="13" spans="1:10">
      <c r="B13" s="1" t="s">
        <v>6</v>
      </c>
      <c r="C13" s="2">
        <v>150000</v>
      </c>
      <c r="D13" s="2">
        <v>150000</v>
      </c>
      <c r="E13" s="2">
        <v>150000</v>
      </c>
      <c r="F13" s="2">
        <v>150000</v>
      </c>
      <c r="G13" s="2">
        <v>150000</v>
      </c>
      <c r="H13" s="2">
        <v>150000</v>
      </c>
    </row>
    <row r="14" spans="1:10">
      <c r="B14" s="1" t="s">
        <v>7</v>
      </c>
      <c r="C14" s="2">
        <v>80000</v>
      </c>
      <c r="D14" s="2">
        <v>80000</v>
      </c>
      <c r="E14" s="2">
        <v>80000</v>
      </c>
      <c r="F14" s="2">
        <v>80000</v>
      </c>
      <c r="G14" s="2">
        <v>80000</v>
      </c>
      <c r="H14" s="2">
        <v>80000</v>
      </c>
    </row>
    <row r="15" spans="1:10">
      <c r="B15" s="1" t="s">
        <v>8</v>
      </c>
      <c r="C15" s="2">
        <v>100000</v>
      </c>
      <c r="D15" s="2"/>
      <c r="E15" s="2">
        <v>100000</v>
      </c>
      <c r="F15" s="2"/>
      <c r="G15" s="2">
        <v>100000</v>
      </c>
      <c r="H15" s="2"/>
    </row>
    <row r="16" spans="1:10">
      <c r="C16" s="2"/>
      <c r="D16" s="2"/>
      <c r="E16" s="2"/>
      <c r="F16" s="2"/>
      <c r="G16" s="2"/>
      <c r="H16" s="2"/>
    </row>
    <row r="17" spans="2:8">
      <c r="B17" s="1" t="s">
        <v>9</v>
      </c>
      <c r="C17" s="2">
        <f>C11-C13-C14-C15</f>
        <v>170000</v>
      </c>
      <c r="D17" s="2">
        <f t="shared" ref="D17:H17" si="1">D11-D13-D14-D15</f>
        <v>370000</v>
      </c>
      <c r="E17" s="2">
        <f t="shared" si="1"/>
        <v>470000</v>
      </c>
      <c r="F17" s="2">
        <f t="shared" si="1"/>
        <v>570000</v>
      </c>
      <c r="G17" s="2">
        <f t="shared" si="1"/>
        <v>470000</v>
      </c>
      <c r="H17" s="2">
        <f t="shared" si="1"/>
        <v>470000</v>
      </c>
    </row>
    <row r="18" spans="2:8">
      <c r="B18" s="1" t="s">
        <v>10</v>
      </c>
      <c r="C18" s="3">
        <f>(1/((1+0.2)^C10))</f>
        <v>0.83333333333333337</v>
      </c>
      <c r="D18" s="3">
        <f t="shared" ref="D18:H18" si="2">(1/((1+0.2)^D10))</f>
        <v>0.69444444444444442</v>
      </c>
      <c r="E18" s="3">
        <f t="shared" si="2"/>
        <v>0.57870370370370372</v>
      </c>
      <c r="F18" s="3">
        <f t="shared" si="2"/>
        <v>0.48225308641975312</v>
      </c>
      <c r="G18" s="3">
        <f t="shared" si="2"/>
        <v>0.4018775720164609</v>
      </c>
      <c r="H18" s="3">
        <f t="shared" si="2"/>
        <v>0.33489797668038412</v>
      </c>
    </row>
    <row r="19" spans="2:8">
      <c r="C19" s="2"/>
      <c r="D19" s="2"/>
      <c r="E19" s="2"/>
      <c r="F19" s="2"/>
      <c r="G19" s="2"/>
      <c r="H19" s="2"/>
    </row>
    <row r="20" spans="2:8">
      <c r="B20" s="1" t="s">
        <v>11</v>
      </c>
      <c r="C20" s="2">
        <f>C17*C18</f>
        <v>141666.66666666669</v>
      </c>
      <c r="D20" s="2">
        <f t="shared" ref="D20:H20" si="3">D17*D18</f>
        <v>256944.44444444444</v>
      </c>
      <c r="E20" s="2">
        <f t="shared" si="3"/>
        <v>271990.74074074073</v>
      </c>
      <c r="F20" s="2">
        <f t="shared" si="3"/>
        <v>274884.25925925927</v>
      </c>
      <c r="G20" s="2">
        <f t="shared" si="3"/>
        <v>188882.45884773662</v>
      </c>
      <c r="H20" s="2">
        <f t="shared" si="3"/>
        <v>157402.04903978054</v>
      </c>
    </row>
    <row r="23" spans="2:8">
      <c r="B23" t="s">
        <v>12</v>
      </c>
      <c r="C23" s="4">
        <f>SUM(C20:H20)-C7</f>
        <v>841770.61899862858</v>
      </c>
    </row>
    <row r="27" spans="2:8">
      <c r="C27" s="5" t="s">
        <v>13</v>
      </c>
    </row>
    <row r="29" spans="2:8">
      <c r="B29" t="s">
        <v>1</v>
      </c>
      <c r="C29" s="2">
        <v>210000</v>
      </c>
    </row>
    <row r="32" spans="2:8">
      <c r="B32" s="1" t="s">
        <v>4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</row>
    <row r="33" spans="2:10">
      <c r="B33" t="s">
        <v>2</v>
      </c>
      <c r="C33" s="2">
        <f>10000*20</f>
        <v>200000</v>
      </c>
      <c r="D33" s="2">
        <f>15000*20</f>
        <v>300000</v>
      </c>
      <c r="E33" s="2">
        <f>20000*20</f>
        <v>400000</v>
      </c>
      <c r="F33" s="2">
        <f>25000*20</f>
        <v>500000</v>
      </c>
      <c r="G33" s="2">
        <f>25000*20</f>
        <v>500000</v>
      </c>
      <c r="H33" s="2">
        <f>25000*20</f>
        <v>500000</v>
      </c>
      <c r="J33" t="s">
        <v>5</v>
      </c>
    </row>
    <row r="34" spans="2:10">
      <c r="B34" t="s">
        <v>3</v>
      </c>
      <c r="C34" s="2"/>
      <c r="D34" s="2"/>
      <c r="E34" s="2"/>
      <c r="F34" s="2"/>
      <c r="G34" s="2"/>
      <c r="H34" s="2"/>
    </row>
    <row r="35" spans="2:10">
      <c r="B35" s="1" t="s">
        <v>6</v>
      </c>
      <c r="C35" s="2">
        <v>100000</v>
      </c>
      <c r="D35" s="2">
        <v>100000</v>
      </c>
      <c r="E35" s="2">
        <v>100000</v>
      </c>
      <c r="F35" s="2">
        <v>100000</v>
      </c>
      <c r="G35" s="2">
        <v>100000</v>
      </c>
      <c r="H35" s="2">
        <v>100000</v>
      </c>
    </row>
    <row r="36" spans="2:10">
      <c r="B36" s="1" t="s">
        <v>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2:10">
      <c r="B37" s="1" t="s">
        <v>8</v>
      </c>
      <c r="C37" s="2">
        <v>40000</v>
      </c>
      <c r="D37" s="2">
        <v>40000</v>
      </c>
      <c r="E37" s="2">
        <v>40000</v>
      </c>
      <c r="F37" s="2">
        <v>40000</v>
      </c>
      <c r="G37" s="2">
        <v>40000</v>
      </c>
      <c r="H37" s="2">
        <v>40000</v>
      </c>
    </row>
    <row r="38" spans="2:10">
      <c r="C38" s="2"/>
      <c r="D38" s="2"/>
      <c r="E38" s="2"/>
      <c r="F38" s="2"/>
      <c r="G38" s="2"/>
      <c r="H38" s="2"/>
    </row>
    <row r="39" spans="2:10">
      <c r="B39" s="1" t="s">
        <v>9</v>
      </c>
      <c r="C39" s="2">
        <f>C33-C35-C36-C37</f>
        <v>60000</v>
      </c>
      <c r="D39" s="2">
        <f t="shared" ref="D39:H39" si="4">D33-D35-D36-D37</f>
        <v>160000</v>
      </c>
      <c r="E39" s="2">
        <f t="shared" si="4"/>
        <v>260000</v>
      </c>
      <c r="F39" s="2">
        <f t="shared" si="4"/>
        <v>360000</v>
      </c>
      <c r="G39" s="2">
        <f t="shared" si="4"/>
        <v>360000</v>
      </c>
      <c r="H39" s="2">
        <f t="shared" si="4"/>
        <v>360000</v>
      </c>
    </row>
    <row r="40" spans="2:10">
      <c r="B40" s="1" t="s">
        <v>10</v>
      </c>
      <c r="C40" s="3">
        <f>(1/((1+0.2)^C32))</f>
        <v>0.83333333333333337</v>
      </c>
      <c r="D40" s="3">
        <f t="shared" ref="D40:H40" si="5">(1/((1+0.2)^D32))</f>
        <v>0.69444444444444442</v>
      </c>
      <c r="E40" s="3">
        <f t="shared" si="5"/>
        <v>0.57870370370370372</v>
      </c>
      <c r="F40" s="3">
        <f t="shared" si="5"/>
        <v>0.48225308641975312</v>
      </c>
      <c r="G40" s="3">
        <f t="shared" si="5"/>
        <v>0.4018775720164609</v>
      </c>
      <c r="H40" s="3">
        <f t="shared" si="5"/>
        <v>0.33489797668038412</v>
      </c>
    </row>
    <row r="41" spans="2:10">
      <c r="C41" s="2"/>
      <c r="D41" s="2"/>
      <c r="E41" s="2"/>
      <c r="F41" s="2"/>
      <c r="G41" s="2"/>
      <c r="H41" s="2"/>
    </row>
    <row r="42" spans="2:10">
      <c r="B42" s="1" t="s">
        <v>11</v>
      </c>
      <c r="C42" s="2">
        <f>C39*C40</f>
        <v>50000</v>
      </c>
      <c r="D42" s="2">
        <f t="shared" ref="D42:H42" si="6">D39*D40</f>
        <v>111111.11111111111</v>
      </c>
      <c r="E42" s="2">
        <f t="shared" si="6"/>
        <v>150462.96296296298</v>
      </c>
      <c r="F42" s="2">
        <f t="shared" si="6"/>
        <v>173611.11111111112</v>
      </c>
      <c r="G42" s="2">
        <f t="shared" si="6"/>
        <v>144675.92592592593</v>
      </c>
      <c r="H42" s="2">
        <f t="shared" si="6"/>
        <v>120563.27160493829</v>
      </c>
    </row>
    <row r="45" spans="2:10">
      <c r="B45" t="s">
        <v>12</v>
      </c>
      <c r="C45" s="4">
        <f>SUM(C42:H42)-C29</f>
        <v>540424.38271604944</v>
      </c>
    </row>
    <row r="48" spans="2:10">
      <c r="B48" s="5" t="s">
        <v>14</v>
      </c>
    </row>
    <row r="50" spans="1:3">
      <c r="A50" s="7" t="s">
        <v>19</v>
      </c>
      <c r="B50" s="5" t="s">
        <v>15</v>
      </c>
    </row>
    <row r="52" spans="1:3">
      <c r="B52" t="s">
        <v>16</v>
      </c>
      <c r="C52" s="3">
        <f>(C23+C7)/C7</f>
        <v>2.8706013755525079</v>
      </c>
    </row>
    <row r="53" spans="1:3">
      <c r="B53" t="s">
        <v>17</v>
      </c>
      <c r="C53" s="6">
        <f>(C45+C29)/C29</f>
        <v>3.5734494415049975</v>
      </c>
    </row>
    <row r="55" spans="1:3">
      <c r="B55" s="5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B24" sqref="B24"/>
    </sheetView>
  </sheetViews>
  <sheetFormatPr defaultRowHeight="15"/>
  <cols>
    <col min="1" max="1" width="9.140625" style="12"/>
    <col min="2" max="2" width="30.28515625" style="12" bestFit="1" customWidth="1"/>
    <col min="3" max="4" width="12.5703125" style="12" bestFit="1" customWidth="1"/>
    <col min="5" max="5" width="9.140625" style="12"/>
    <col min="6" max="6" width="10.85546875" style="12" bestFit="1" customWidth="1"/>
    <col min="7" max="7" width="5.85546875" style="12" bestFit="1" customWidth="1"/>
    <col min="8" max="8" width="6.85546875" style="12" bestFit="1" customWidth="1"/>
    <col min="9" max="257" width="9.140625" style="12"/>
    <col min="258" max="258" width="27.85546875" style="12" bestFit="1" customWidth="1"/>
    <col min="259" max="259" width="14.42578125" style="12" bestFit="1" customWidth="1"/>
    <col min="260" max="260" width="14.140625" style="12" bestFit="1" customWidth="1"/>
    <col min="261" max="262" width="9.140625" style="12"/>
    <col min="263" max="264" width="9.28515625" style="12" bestFit="1" customWidth="1"/>
    <col min="265" max="513" width="9.140625" style="12"/>
    <col min="514" max="514" width="27.85546875" style="12" bestFit="1" customWidth="1"/>
    <col min="515" max="515" width="14.42578125" style="12" bestFit="1" customWidth="1"/>
    <col min="516" max="516" width="14.140625" style="12" bestFit="1" customWidth="1"/>
    <col min="517" max="518" width="9.140625" style="12"/>
    <col min="519" max="520" width="9.28515625" style="12" bestFit="1" customWidth="1"/>
    <col min="521" max="769" width="9.140625" style="12"/>
    <col min="770" max="770" width="27.85546875" style="12" bestFit="1" customWidth="1"/>
    <col min="771" max="771" width="14.42578125" style="12" bestFit="1" customWidth="1"/>
    <col min="772" max="772" width="14.140625" style="12" bestFit="1" customWidth="1"/>
    <col min="773" max="774" width="9.140625" style="12"/>
    <col min="775" max="776" width="9.28515625" style="12" bestFit="1" customWidth="1"/>
    <col min="777" max="1025" width="9.140625" style="12"/>
    <col min="1026" max="1026" width="27.85546875" style="12" bestFit="1" customWidth="1"/>
    <col min="1027" max="1027" width="14.42578125" style="12" bestFit="1" customWidth="1"/>
    <col min="1028" max="1028" width="14.140625" style="12" bestFit="1" customWidth="1"/>
    <col min="1029" max="1030" width="9.140625" style="12"/>
    <col min="1031" max="1032" width="9.28515625" style="12" bestFit="1" customWidth="1"/>
    <col min="1033" max="1281" width="9.140625" style="12"/>
    <col min="1282" max="1282" width="27.85546875" style="12" bestFit="1" customWidth="1"/>
    <col min="1283" max="1283" width="14.42578125" style="12" bestFit="1" customWidth="1"/>
    <col min="1284" max="1284" width="14.140625" style="12" bestFit="1" customWidth="1"/>
    <col min="1285" max="1286" width="9.140625" style="12"/>
    <col min="1287" max="1288" width="9.28515625" style="12" bestFit="1" customWidth="1"/>
    <col min="1289" max="1537" width="9.140625" style="12"/>
    <col min="1538" max="1538" width="27.85546875" style="12" bestFit="1" customWidth="1"/>
    <col min="1539" max="1539" width="14.42578125" style="12" bestFit="1" customWidth="1"/>
    <col min="1540" max="1540" width="14.140625" style="12" bestFit="1" customWidth="1"/>
    <col min="1541" max="1542" width="9.140625" style="12"/>
    <col min="1543" max="1544" width="9.28515625" style="12" bestFit="1" customWidth="1"/>
    <col min="1545" max="1793" width="9.140625" style="12"/>
    <col min="1794" max="1794" width="27.85546875" style="12" bestFit="1" customWidth="1"/>
    <col min="1795" max="1795" width="14.42578125" style="12" bestFit="1" customWidth="1"/>
    <col min="1796" max="1796" width="14.140625" style="12" bestFit="1" customWidth="1"/>
    <col min="1797" max="1798" width="9.140625" style="12"/>
    <col min="1799" max="1800" width="9.28515625" style="12" bestFit="1" customWidth="1"/>
    <col min="1801" max="2049" width="9.140625" style="12"/>
    <col min="2050" max="2050" width="27.85546875" style="12" bestFit="1" customWidth="1"/>
    <col min="2051" max="2051" width="14.42578125" style="12" bestFit="1" customWidth="1"/>
    <col min="2052" max="2052" width="14.140625" style="12" bestFit="1" customWidth="1"/>
    <col min="2053" max="2054" width="9.140625" style="12"/>
    <col min="2055" max="2056" width="9.28515625" style="12" bestFit="1" customWidth="1"/>
    <col min="2057" max="2305" width="9.140625" style="12"/>
    <col min="2306" max="2306" width="27.85546875" style="12" bestFit="1" customWidth="1"/>
    <col min="2307" max="2307" width="14.42578125" style="12" bestFit="1" customWidth="1"/>
    <col min="2308" max="2308" width="14.140625" style="12" bestFit="1" customWidth="1"/>
    <col min="2309" max="2310" width="9.140625" style="12"/>
    <col min="2311" max="2312" width="9.28515625" style="12" bestFit="1" customWidth="1"/>
    <col min="2313" max="2561" width="9.140625" style="12"/>
    <col min="2562" max="2562" width="27.85546875" style="12" bestFit="1" customWidth="1"/>
    <col min="2563" max="2563" width="14.42578125" style="12" bestFit="1" customWidth="1"/>
    <col min="2564" max="2564" width="14.140625" style="12" bestFit="1" customWidth="1"/>
    <col min="2565" max="2566" width="9.140625" style="12"/>
    <col min="2567" max="2568" width="9.28515625" style="12" bestFit="1" customWidth="1"/>
    <col min="2569" max="2817" width="9.140625" style="12"/>
    <col min="2818" max="2818" width="27.85546875" style="12" bestFit="1" customWidth="1"/>
    <col min="2819" max="2819" width="14.42578125" style="12" bestFit="1" customWidth="1"/>
    <col min="2820" max="2820" width="14.140625" style="12" bestFit="1" customWidth="1"/>
    <col min="2821" max="2822" width="9.140625" style="12"/>
    <col min="2823" max="2824" width="9.28515625" style="12" bestFit="1" customWidth="1"/>
    <col min="2825" max="3073" width="9.140625" style="12"/>
    <col min="3074" max="3074" width="27.85546875" style="12" bestFit="1" customWidth="1"/>
    <col min="3075" max="3075" width="14.42578125" style="12" bestFit="1" customWidth="1"/>
    <col min="3076" max="3076" width="14.140625" style="12" bestFit="1" customWidth="1"/>
    <col min="3077" max="3078" width="9.140625" style="12"/>
    <col min="3079" max="3080" width="9.28515625" style="12" bestFit="1" customWidth="1"/>
    <col min="3081" max="3329" width="9.140625" style="12"/>
    <col min="3330" max="3330" width="27.85546875" style="12" bestFit="1" customWidth="1"/>
    <col min="3331" max="3331" width="14.42578125" style="12" bestFit="1" customWidth="1"/>
    <col min="3332" max="3332" width="14.140625" style="12" bestFit="1" customWidth="1"/>
    <col min="3333" max="3334" width="9.140625" style="12"/>
    <col min="3335" max="3336" width="9.28515625" style="12" bestFit="1" customWidth="1"/>
    <col min="3337" max="3585" width="9.140625" style="12"/>
    <col min="3586" max="3586" width="27.85546875" style="12" bestFit="1" customWidth="1"/>
    <col min="3587" max="3587" width="14.42578125" style="12" bestFit="1" customWidth="1"/>
    <col min="3588" max="3588" width="14.140625" style="12" bestFit="1" customWidth="1"/>
    <col min="3589" max="3590" width="9.140625" style="12"/>
    <col min="3591" max="3592" width="9.28515625" style="12" bestFit="1" customWidth="1"/>
    <col min="3593" max="3841" width="9.140625" style="12"/>
    <col min="3842" max="3842" width="27.85546875" style="12" bestFit="1" customWidth="1"/>
    <col min="3843" max="3843" width="14.42578125" style="12" bestFit="1" customWidth="1"/>
    <col min="3844" max="3844" width="14.140625" style="12" bestFit="1" customWidth="1"/>
    <col min="3845" max="3846" width="9.140625" style="12"/>
    <col min="3847" max="3848" width="9.28515625" style="12" bestFit="1" customWidth="1"/>
    <col min="3849" max="4097" width="9.140625" style="12"/>
    <col min="4098" max="4098" width="27.85546875" style="12" bestFit="1" customWidth="1"/>
    <col min="4099" max="4099" width="14.42578125" style="12" bestFit="1" customWidth="1"/>
    <col min="4100" max="4100" width="14.140625" style="12" bestFit="1" customWidth="1"/>
    <col min="4101" max="4102" width="9.140625" style="12"/>
    <col min="4103" max="4104" width="9.28515625" style="12" bestFit="1" customWidth="1"/>
    <col min="4105" max="4353" width="9.140625" style="12"/>
    <col min="4354" max="4354" width="27.85546875" style="12" bestFit="1" customWidth="1"/>
    <col min="4355" max="4355" width="14.42578125" style="12" bestFit="1" customWidth="1"/>
    <col min="4356" max="4356" width="14.140625" style="12" bestFit="1" customWidth="1"/>
    <col min="4357" max="4358" width="9.140625" style="12"/>
    <col min="4359" max="4360" width="9.28515625" style="12" bestFit="1" customWidth="1"/>
    <col min="4361" max="4609" width="9.140625" style="12"/>
    <col min="4610" max="4610" width="27.85546875" style="12" bestFit="1" customWidth="1"/>
    <col min="4611" max="4611" width="14.42578125" style="12" bestFit="1" customWidth="1"/>
    <col min="4612" max="4612" width="14.140625" style="12" bestFit="1" customWidth="1"/>
    <col min="4613" max="4614" width="9.140625" style="12"/>
    <col min="4615" max="4616" width="9.28515625" style="12" bestFit="1" customWidth="1"/>
    <col min="4617" max="4865" width="9.140625" style="12"/>
    <col min="4866" max="4866" width="27.85546875" style="12" bestFit="1" customWidth="1"/>
    <col min="4867" max="4867" width="14.42578125" style="12" bestFit="1" customWidth="1"/>
    <col min="4868" max="4868" width="14.140625" style="12" bestFit="1" customWidth="1"/>
    <col min="4869" max="4870" width="9.140625" style="12"/>
    <col min="4871" max="4872" width="9.28515625" style="12" bestFit="1" customWidth="1"/>
    <col min="4873" max="5121" width="9.140625" style="12"/>
    <col min="5122" max="5122" width="27.85546875" style="12" bestFit="1" customWidth="1"/>
    <col min="5123" max="5123" width="14.42578125" style="12" bestFit="1" customWidth="1"/>
    <col min="5124" max="5124" width="14.140625" style="12" bestFit="1" customWidth="1"/>
    <col min="5125" max="5126" width="9.140625" style="12"/>
    <col min="5127" max="5128" width="9.28515625" style="12" bestFit="1" customWidth="1"/>
    <col min="5129" max="5377" width="9.140625" style="12"/>
    <col min="5378" max="5378" width="27.85546875" style="12" bestFit="1" customWidth="1"/>
    <col min="5379" max="5379" width="14.42578125" style="12" bestFit="1" customWidth="1"/>
    <col min="5380" max="5380" width="14.140625" style="12" bestFit="1" customWidth="1"/>
    <col min="5381" max="5382" width="9.140625" style="12"/>
    <col min="5383" max="5384" width="9.28515625" style="12" bestFit="1" customWidth="1"/>
    <col min="5385" max="5633" width="9.140625" style="12"/>
    <col min="5634" max="5634" width="27.85546875" style="12" bestFit="1" customWidth="1"/>
    <col min="5635" max="5635" width="14.42578125" style="12" bestFit="1" customWidth="1"/>
    <col min="5636" max="5636" width="14.140625" style="12" bestFit="1" customWidth="1"/>
    <col min="5637" max="5638" width="9.140625" style="12"/>
    <col min="5639" max="5640" width="9.28515625" style="12" bestFit="1" customWidth="1"/>
    <col min="5641" max="5889" width="9.140625" style="12"/>
    <col min="5890" max="5890" width="27.85546875" style="12" bestFit="1" customWidth="1"/>
    <col min="5891" max="5891" width="14.42578125" style="12" bestFit="1" customWidth="1"/>
    <col min="5892" max="5892" width="14.140625" style="12" bestFit="1" customWidth="1"/>
    <col min="5893" max="5894" width="9.140625" style="12"/>
    <col min="5895" max="5896" width="9.28515625" style="12" bestFit="1" customWidth="1"/>
    <col min="5897" max="6145" width="9.140625" style="12"/>
    <col min="6146" max="6146" width="27.85546875" style="12" bestFit="1" customWidth="1"/>
    <col min="6147" max="6147" width="14.42578125" style="12" bestFit="1" customWidth="1"/>
    <col min="6148" max="6148" width="14.140625" style="12" bestFit="1" customWidth="1"/>
    <col min="6149" max="6150" width="9.140625" style="12"/>
    <col min="6151" max="6152" width="9.28515625" style="12" bestFit="1" customWidth="1"/>
    <col min="6153" max="6401" width="9.140625" style="12"/>
    <col min="6402" max="6402" width="27.85546875" style="12" bestFit="1" customWidth="1"/>
    <col min="6403" max="6403" width="14.42578125" style="12" bestFit="1" customWidth="1"/>
    <col min="6404" max="6404" width="14.140625" style="12" bestFit="1" customWidth="1"/>
    <col min="6405" max="6406" width="9.140625" style="12"/>
    <col min="6407" max="6408" width="9.28515625" style="12" bestFit="1" customWidth="1"/>
    <col min="6409" max="6657" width="9.140625" style="12"/>
    <col min="6658" max="6658" width="27.85546875" style="12" bestFit="1" customWidth="1"/>
    <col min="6659" max="6659" width="14.42578125" style="12" bestFit="1" customWidth="1"/>
    <col min="6660" max="6660" width="14.140625" style="12" bestFit="1" customWidth="1"/>
    <col min="6661" max="6662" width="9.140625" style="12"/>
    <col min="6663" max="6664" width="9.28515625" style="12" bestFit="1" customWidth="1"/>
    <col min="6665" max="6913" width="9.140625" style="12"/>
    <col min="6914" max="6914" width="27.85546875" style="12" bestFit="1" customWidth="1"/>
    <col min="6915" max="6915" width="14.42578125" style="12" bestFit="1" customWidth="1"/>
    <col min="6916" max="6916" width="14.140625" style="12" bestFit="1" customWidth="1"/>
    <col min="6917" max="6918" width="9.140625" style="12"/>
    <col min="6919" max="6920" width="9.28515625" style="12" bestFit="1" customWidth="1"/>
    <col min="6921" max="7169" width="9.140625" style="12"/>
    <col min="7170" max="7170" width="27.85546875" style="12" bestFit="1" customWidth="1"/>
    <col min="7171" max="7171" width="14.42578125" style="12" bestFit="1" customWidth="1"/>
    <col min="7172" max="7172" width="14.140625" style="12" bestFit="1" customWidth="1"/>
    <col min="7173" max="7174" width="9.140625" style="12"/>
    <col min="7175" max="7176" width="9.28515625" style="12" bestFit="1" customWidth="1"/>
    <col min="7177" max="7425" width="9.140625" style="12"/>
    <col min="7426" max="7426" width="27.85546875" style="12" bestFit="1" customWidth="1"/>
    <col min="7427" max="7427" width="14.42578125" style="12" bestFit="1" customWidth="1"/>
    <col min="7428" max="7428" width="14.140625" style="12" bestFit="1" customWidth="1"/>
    <col min="7429" max="7430" width="9.140625" style="12"/>
    <col min="7431" max="7432" width="9.28515625" style="12" bestFit="1" customWidth="1"/>
    <col min="7433" max="7681" width="9.140625" style="12"/>
    <col min="7682" max="7682" width="27.85546875" style="12" bestFit="1" customWidth="1"/>
    <col min="7683" max="7683" width="14.42578125" style="12" bestFit="1" customWidth="1"/>
    <col min="7684" max="7684" width="14.140625" style="12" bestFit="1" customWidth="1"/>
    <col min="7685" max="7686" width="9.140625" style="12"/>
    <col min="7687" max="7688" width="9.28515625" style="12" bestFit="1" customWidth="1"/>
    <col min="7689" max="7937" width="9.140625" style="12"/>
    <col min="7938" max="7938" width="27.85546875" style="12" bestFit="1" customWidth="1"/>
    <col min="7939" max="7939" width="14.42578125" style="12" bestFit="1" customWidth="1"/>
    <col min="7940" max="7940" width="14.140625" style="12" bestFit="1" customWidth="1"/>
    <col min="7941" max="7942" width="9.140625" style="12"/>
    <col min="7943" max="7944" width="9.28515625" style="12" bestFit="1" customWidth="1"/>
    <col min="7945" max="8193" width="9.140625" style="12"/>
    <col min="8194" max="8194" width="27.85546875" style="12" bestFit="1" customWidth="1"/>
    <col min="8195" max="8195" width="14.42578125" style="12" bestFit="1" customWidth="1"/>
    <col min="8196" max="8196" width="14.140625" style="12" bestFit="1" customWidth="1"/>
    <col min="8197" max="8198" width="9.140625" style="12"/>
    <col min="8199" max="8200" width="9.28515625" style="12" bestFit="1" customWidth="1"/>
    <col min="8201" max="8449" width="9.140625" style="12"/>
    <col min="8450" max="8450" width="27.85546875" style="12" bestFit="1" customWidth="1"/>
    <col min="8451" max="8451" width="14.42578125" style="12" bestFit="1" customWidth="1"/>
    <col min="8452" max="8452" width="14.140625" style="12" bestFit="1" customWidth="1"/>
    <col min="8453" max="8454" width="9.140625" style="12"/>
    <col min="8455" max="8456" width="9.28515625" style="12" bestFit="1" customWidth="1"/>
    <col min="8457" max="8705" width="9.140625" style="12"/>
    <col min="8706" max="8706" width="27.85546875" style="12" bestFit="1" customWidth="1"/>
    <col min="8707" max="8707" width="14.42578125" style="12" bestFit="1" customWidth="1"/>
    <col min="8708" max="8708" width="14.140625" style="12" bestFit="1" customWidth="1"/>
    <col min="8709" max="8710" width="9.140625" style="12"/>
    <col min="8711" max="8712" width="9.28515625" style="12" bestFit="1" customWidth="1"/>
    <col min="8713" max="8961" width="9.140625" style="12"/>
    <col min="8962" max="8962" width="27.85546875" style="12" bestFit="1" customWidth="1"/>
    <col min="8963" max="8963" width="14.42578125" style="12" bestFit="1" customWidth="1"/>
    <col min="8964" max="8964" width="14.140625" style="12" bestFit="1" customWidth="1"/>
    <col min="8965" max="8966" width="9.140625" style="12"/>
    <col min="8967" max="8968" width="9.28515625" style="12" bestFit="1" customWidth="1"/>
    <col min="8969" max="9217" width="9.140625" style="12"/>
    <col min="9218" max="9218" width="27.85546875" style="12" bestFit="1" customWidth="1"/>
    <col min="9219" max="9219" width="14.42578125" style="12" bestFit="1" customWidth="1"/>
    <col min="9220" max="9220" width="14.140625" style="12" bestFit="1" customWidth="1"/>
    <col min="9221" max="9222" width="9.140625" style="12"/>
    <col min="9223" max="9224" width="9.28515625" style="12" bestFit="1" customWidth="1"/>
    <col min="9225" max="9473" width="9.140625" style="12"/>
    <col min="9474" max="9474" width="27.85546875" style="12" bestFit="1" customWidth="1"/>
    <col min="9475" max="9475" width="14.42578125" style="12" bestFit="1" customWidth="1"/>
    <col min="9476" max="9476" width="14.140625" style="12" bestFit="1" customWidth="1"/>
    <col min="9477" max="9478" width="9.140625" style="12"/>
    <col min="9479" max="9480" width="9.28515625" style="12" bestFit="1" customWidth="1"/>
    <col min="9481" max="9729" width="9.140625" style="12"/>
    <col min="9730" max="9730" width="27.85546875" style="12" bestFit="1" customWidth="1"/>
    <col min="9731" max="9731" width="14.42578125" style="12" bestFit="1" customWidth="1"/>
    <col min="9732" max="9732" width="14.140625" style="12" bestFit="1" customWidth="1"/>
    <col min="9733" max="9734" width="9.140625" style="12"/>
    <col min="9735" max="9736" width="9.28515625" style="12" bestFit="1" customWidth="1"/>
    <col min="9737" max="9985" width="9.140625" style="12"/>
    <col min="9986" max="9986" width="27.85546875" style="12" bestFit="1" customWidth="1"/>
    <col min="9987" max="9987" width="14.42578125" style="12" bestFit="1" customWidth="1"/>
    <col min="9988" max="9988" width="14.140625" style="12" bestFit="1" customWidth="1"/>
    <col min="9989" max="9990" width="9.140625" style="12"/>
    <col min="9991" max="9992" width="9.28515625" style="12" bestFit="1" customWidth="1"/>
    <col min="9993" max="10241" width="9.140625" style="12"/>
    <col min="10242" max="10242" width="27.85546875" style="12" bestFit="1" customWidth="1"/>
    <col min="10243" max="10243" width="14.42578125" style="12" bestFit="1" customWidth="1"/>
    <col min="10244" max="10244" width="14.140625" style="12" bestFit="1" customWidth="1"/>
    <col min="10245" max="10246" width="9.140625" style="12"/>
    <col min="10247" max="10248" width="9.28515625" style="12" bestFit="1" customWidth="1"/>
    <col min="10249" max="10497" width="9.140625" style="12"/>
    <col min="10498" max="10498" width="27.85546875" style="12" bestFit="1" customWidth="1"/>
    <col min="10499" max="10499" width="14.42578125" style="12" bestFit="1" customWidth="1"/>
    <col min="10500" max="10500" width="14.140625" style="12" bestFit="1" customWidth="1"/>
    <col min="10501" max="10502" width="9.140625" style="12"/>
    <col min="10503" max="10504" width="9.28515625" style="12" bestFit="1" customWidth="1"/>
    <col min="10505" max="10753" width="9.140625" style="12"/>
    <col min="10754" max="10754" width="27.85546875" style="12" bestFit="1" customWidth="1"/>
    <col min="10755" max="10755" width="14.42578125" style="12" bestFit="1" customWidth="1"/>
    <col min="10756" max="10756" width="14.140625" style="12" bestFit="1" customWidth="1"/>
    <col min="10757" max="10758" width="9.140625" style="12"/>
    <col min="10759" max="10760" width="9.28515625" style="12" bestFit="1" customWidth="1"/>
    <col min="10761" max="11009" width="9.140625" style="12"/>
    <col min="11010" max="11010" width="27.85546875" style="12" bestFit="1" customWidth="1"/>
    <col min="11011" max="11011" width="14.42578125" style="12" bestFit="1" customWidth="1"/>
    <col min="11012" max="11012" width="14.140625" style="12" bestFit="1" customWidth="1"/>
    <col min="11013" max="11014" width="9.140625" style="12"/>
    <col min="11015" max="11016" width="9.28515625" style="12" bestFit="1" customWidth="1"/>
    <col min="11017" max="11265" width="9.140625" style="12"/>
    <col min="11266" max="11266" width="27.85546875" style="12" bestFit="1" customWidth="1"/>
    <col min="11267" max="11267" width="14.42578125" style="12" bestFit="1" customWidth="1"/>
    <col min="11268" max="11268" width="14.140625" style="12" bestFit="1" customWidth="1"/>
    <col min="11269" max="11270" width="9.140625" style="12"/>
    <col min="11271" max="11272" width="9.28515625" style="12" bestFit="1" customWidth="1"/>
    <col min="11273" max="11521" width="9.140625" style="12"/>
    <col min="11522" max="11522" width="27.85546875" style="12" bestFit="1" customWidth="1"/>
    <col min="11523" max="11523" width="14.42578125" style="12" bestFit="1" customWidth="1"/>
    <col min="11524" max="11524" width="14.140625" style="12" bestFit="1" customWidth="1"/>
    <col min="11525" max="11526" width="9.140625" style="12"/>
    <col min="11527" max="11528" width="9.28515625" style="12" bestFit="1" customWidth="1"/>
    <col min="11529" max="11777" width="9.140625" style="12"/>
    <col min="11778" max="11778" width="27.85546875" style="12" bestFit="1" customWidth="1"/>
    <col min="11779" max="11779" width="14.42578125" style="12" bestFit="1" customWidth="1"/>
    <col min="11780" max="11780" width="14.140625" style="12" bestFit="1" customWidth="1"/>
    <col min="11781" max="11782" width="9.140625" style="12"/>
    <col min="11783" max="11784" width="9.28515625" style="12" bestFit="1" customWidth="1"/>
    <col min="11785" max="12033" width="9.140625" style="12"/>
    <col min="12034" max="12034" width="27.85546875" style="12" bestFit="1" customWidth="1"/>
    <col min="12035" max="12035" width="14.42578125" style="12" bestFit="1" customWidth="1"/>
    <col min="12036" max="12036" width="14.140625" style="12" bestFit="1" customWidth="1"/>
    <col min="12037" max="12038" width="9.140625" style="12"/>
    <col min="12039" max="12040" width="9.28515625" style="12" bestFit="1" customWidth="1"/>
    <col min="12041" max="12289" width="9.140625" style="12"/>
    <col min="12290" max="12290" width="27.85546875" style="12" bestFit="1" customWidth="1"/>
    <col min="12291" max="12291" width="14.42578125" style="12" bestFit="1" customWidth="1"/>
    <col min="12292" max="12292" width="14.140625" style="12" bestFit="1" customWidth="1"/>
    <col min="12293" max="12294" width="9.140625" style="12"/>
    <col min="12295" max="12296" width="9.28515625" style="12" bestFit="1" customWidth="1"/>
    <col min="12297" max="12545" width="9.140625" style="12"/>
    <col min="12546" max="12546" width="27.85546875" style="12" bestFit="1" customWidth="1"/>
    <col min="12547" max="12547" width="14.42578125" style="12" bestFit="1" customWidth="1"/>
    <col min="12548" max="12548" width="14.140625" style="12" bestFit="1" customWidth="1"/>
    <col min="12549" max="12550" width="9.140625" style="12"/>
    <col min="12551" max="12552" width="9.28515625" style="12" bestFit="1" customWidth="1"/>
    <col min="12553" max="12801" width="9.140625" style="12"/>
    <col min="12802" max="12802" width="27.85546875" style="12" bestFit="1" customWidth="1"/>
    <col min="12803" max="12803" width="14.42578125" style="12" bestFit="1" customWidth="1"/>
    <col min="12804" max="12804" width="14.140625" style="12" bestFit="1" customWidth="1"/>
    <col min="12805" max="12806" width="9.140625" style="12"/>
    <col min="12807" max="12808" width="9.28515625" style="12" bestFit="1" customWidth="1"/>
    <col min="12809" max="13057" width="9.140625" style="12"/>
    <col min="13058" max="13058" width="27.85546875" style="12" bestFit="1" customWidth="1"/>
    <col min="13059" max="13059" width="14.42578125" style="12" bestFit="1" customWidth="1"/>
    <col min="13060" max="13060" width="14.140625" style="12" bestFit="1" customWidth="1"/>
    <col min="13061" max="13062" width="9.140625" style="12"/>
    <col min="13063" max="13064" width="9.28515625" style="12" bestFit="1" customWidth="1"/>
    <col min="13065" max="13313" width="9.140625" style="12"/>
    <col min="13314" max="13314" width="27.85546875" style="12" bestFit="1" customWidth="1"/>
    <col min="13315" max="13315" width="14.42578125" style="12" bestFit="1" customWidth="1"/>
    <col min="13316" max="13316" width="14.140625" style="12" bestFit="1" customWidth="1"/>
    <col min="13317" max="13318" width="9.140625" style="12"/>
    <col min="13319" max="13320" width="9.28515625" style="12" bestFit="1" customWidth="1"/>
    <col min="13321" max="13569" width="9.140625" style="12"/>
    <col min="13570" max="13570" width="27.85546875" style="12" bestFit="1" customWidth="1"/>
    <col min="13571" max="13571" width="14.42578125" style="12" bestFit="1" customWidth="1"/>
    <col min="13572" max="13572" width="14.140625" style="12" bestFit="1" customWidth="1"/>
    <col min="13573" max="13574" width="9.140625" style="12"/>
    <col min="13575" max="13576" width="9.28515625" style="12" bestFit="1" customWidth="1"/>
    <col min="13577" max="13825" width="9.140625" style="12"/>
    <col min="13826" max="13826" width="27.85546875" style="12" bestFit="1" customWidth="1"/>
    <col min="13827" max="13827" width="14.42578125" style="12" bestFit="1" customWidth="1"/>
    <col min="13828" max="13828" width="14.140625" style="12" bestFit="1" customWidth="1"/>
    <col min="13829" max="13830" width="9.140625" style="12"/>
    <col min="13831" max="13832" width="9.28515625" style="12" bestFit="1" customWidth="1"/>
    <col min="13833" max="14081" width="9.140625" style="12"/>
    <col min="14082" max="14082" width="27.85546875" style="12" bestFit="1" customWidth="1"/>
    <col min="14083" max="14083" width="14.42578125" style="12" bestFit="1" customWidth="1"/>
    <col min="14084" max="14084" width="14.140625" style="12" bestFit="1" customWidth="1"/>
    <col min="14085" max="14086" width="9.140625" style="12"/>
    <col min="14087" max="14088" width="9.28515625" style="12" bestFit="1" customWidth="1"/>
    <col min="14089" max="14337" width="9.140625" style="12"/>
    <col min="14338" max="14338" width="27.85546875" style="12" bestFit="1" customWidth="1"/>
    <col min="14339" max="14339" width="14.42578125" style="12" bestFit="1" customWidth="1"/>
    <col min="14340" max="14340" width="14.140625" style="12" bestFit="1" customWidth="1"/>
    <col min="14341" max="14342" width="9.140625" style="12"/>
    <col min="14343" max="14344" width="9.28515625" style="12" bestFit="1" customWidth="1"/>
    <col min="14345" max="14593" width="9.140625" style="12"/>
    <col min="14594" max="14594" width="27.85546875" style="12" bestFit="1" customWidth="1"/>
    <col min="14595" max="14595" width="14.42578125" style="12" bestFit="1" customWidth="1"/>
    <col min="14596" max="14596" width="14.140625" style="12" bestFit="1" customWidth="1"/>
    <col min="14597" max="14598" width="9.140625" style="12"/>
    <col min="14599" max="14600" width="9.28515625" style="12" bestFit="1" customWidth="1"/>
    <col min="14601" max="14849" width="9.140625" style="12"/>
    <col min="14850" max="14850" width="27.85546875" style="12" bestFit="1" customWidth="1"/>
    <col min="14851" max="14851" width="14.42578125" style="12" bestFit="1" customWidth="1"/>
    <col min="14852" max="14852" width="14.140625" style="12" bestFit="1" customWidth="1"/>
    <col min="14853" max="14854" width="9.140625" style="12"/>
    <col min="14855" max="14856" width="9.28515625" style="12" bestFit="1" customWidth="1"/>
    <col min="14857" max="15105" width="9.140625" style="12"/>
    <col min="15106" max="15106" width="27.85546875" style="12" bestFit="1" customWidth="1"/>
    <col min="15107" max="15107" width="14.42578125" style="12" bestFit="1" customWidth="1"/>
    <col min="15108" max="15108" width="14.140625" style="12" bestFit="1" customWidth="1"/>
    <col min="15109" max="15110" width="9.140625" style="12"/>
    <col min="15111" max="15112" width="9.28515625" style="12" bestFit="1" customWidth="1"/>
    <col min="15113" max="15361" width="9.140625" style="12"/>
    <col min="15362" max="15362" width="27.85546875" style="12" bestFit="1" customWidth="1"/>
    <col min="15363" max="15363" width="14.42578125" style="12" bestFit="1" customWidth="1"/>
    <col min="15364" max="15364" width="14.140625" style="12" bestFit="1" customWidth="1"/>
    <col min="15365" max="15366" width="9.140625" style="12"/>
    <col min="15367" max="15368" width="9.28515625" style="12" bestFit="1" customWidth="1"/>
    <col min="15369" max="15617" width="9.140625" style="12"/>
    <col min="15618" max="15618" width="27.85546875" style="12" bestFit="1" customWidth="1"/>
    <col min="15619" max="15619" width="14.42578125" style="12" bestFit="1" customWidth="1"/>
    <col min="15620" max="15620" width="14.140625" style="12" bestFit="1" customWidth="1"/>
    <col min="15621" max="15622" width="9.140625" style="12"/>
    <col min="15623" max="15624" width="9.28515625" style="12" bestFit="1" customWidth="1"/>
    <col min="15625" max="15873" width="9.140625" style="12"/>
    <col min="15874" max="15874" width="27.85546875" style="12" bestFit="1" customWidth="1"/>
    <col min="15875" max="15875" width="14.42578125" style="12" bestFit="1" customWidth="1"/>
    <col min="15876" max="15876" width="14.140625" style="12" bestFit="1" customWidth="1"/>
    <col min="15877" max="15878" width="9.140625" style="12"/>
    <col min="15879" max="15880" width="9.28515625" style="12" bestFit="1" customWidth="1"/>
    <col min="15881" max="16129" width="9.140625" style="12"/>
    <col min="16130" max="16130" width="27.85546875" style="12" bestFit="1" customWidth="1"/>
    <col min="16131" max="16131" width="14.42578125" style="12" bestFit="1" customWidth="1"/>
    <col min="16132" max="16132" width="14.140625" style="12" bestFit="1" customWidth="1"/>
    <col min="16133" max="16134" width="9.140625" style="12"/>
    <col min="16135" max="16136" width="9.28515625" style="12" bestFit="1" customWidth="1"/>
    <col min="16137" max="16384" width="9.140625" style="12"/>
  </cols>
  <sheetData>
    <row r="1" spans="1: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>
      <c r="A2" s="17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>
      <c r="A3" s="18"/>
      <c r="B3" s="19" t="s">
        <v>44</v>
      </c>
      <c r="C3" s="19"/>
      <c r="F3" s="19"/>
      <c r="I3" s="11"/>
      <c r="J3" s="11"/>
      <c r="K3" s="11"/>
      <c r="L3" s="11"/>
      <c r="M3" s="11"/>
      <c r="N3" s="11"/>
      <c r="O3" s="11"/>
    </row>
    <row r="4" spans="1:15">
      <c r="A4" s="20"/>
      <c r="C4" s="21">
        <v>2010</v>
      </c>
      <c r="D4" s="12">
        <v>2009</v>
      </c>
      <c r="F4" s="19"/>
      <c r="G4" s="21">
        <v>2010</v>
      </c>
      <c r="H4" s="12">
        <v>2009</v>
      </c>
      <c r="I4" s="11"/>
      <c r="J4" s="11"/>
      <c r="K4" s="11"/>
      <c r="L4" s="11"/>
      <c r="M4" s="11"/>
      <c r="N4" s="11"/>
      <c r="O4" s="11"/>
    </row>
    <row r="5" spans="1:15">
      <c r="A5" s="20"/>
      <c r="B5" s="12" t="s">
        <v>22</v>
      </c>
      <c r="C5" s="22">
        <v>-8363430</v>
      </c>
      <c r="D5" s="9">
        <v>-19700960</v>
      </c>
      <c r="F5" s="19" t="s">
        <v>23</v>
      </c>
      <c r="G5" s="23">
        <f>C5/C6</f>
        <v>-6.2359921079349324E-2</v>
      </c>
      <c r="H5" s="10">
        <f>D5/D6</f>
        <v>-0.13812815379586277</v>
      </c>
      <c r="I5" s="11"/>
      <c r="J5" s="11"/>
      <c r="K5" s="11"/>
      <c r="L5" s="11"/>
      <c r="M5" s="11"/>
      <c r="N5" s="11"/>
      <c r="O5" s="11"/>
    </row>
    <row r="6" spans="1:15">
      <c r="A6" s="20"/>
      <c r="B6" s="12" t="s">
        <v>24</v>
      </c>
      <c r="C6" s="22">
        <v>134115468</v>
      </c>
      <c r="D6" s="9">
        <v>142628128</v>
      </c>
      <c r="F6" s="19"/>
      <c r="G6" s="13"/>
      <c r="I6" s="11"/>
      <c r="J6" s="11"/>
      <c r="K6" s="11"/>
      <c r="L6" s="11"/>
      <c r="M6" s="11"/>
      <c r="N6" s="11"/>
      <c r="O6" s="11"/>
    </row>
    <row r="7" spans="1:15">
      <c r="A7" s="24"/>
      <c r="C7" s="22"/>
      <c r="D7" s="9"/>
      <c r="F7" s="19"/>
      <c r="G7" s="13"/>
      <c r="I7" s="11"/>
      <c r="J7" s="11"/>
      <c r="K7" s="11"/>
      <c r="L7" s="11"/>
      <c r="M7" s="11"/>
      <c r="N7" s="11"/>
      <c r="O7" s="11"/>
    </row>
    <row r="8" spans="1:15">
      <c r="A8" s="24"/>
      <c r="B8" s="12" t="s">
        <v>25</v>
      </c>
      <c r="C8" s="22">
        <v>-3880476</v>
      </c>
      <c r="D8" s="9">
        <v>-19204069</v>
      </c>
      <c r="F8" s="19" t="s">
        <v>26</v>
      </c>
      <c r="G8" s="23">
        <f>C8/C9</f>
        <v>-9.0103650210028481E-3</v>
      </c>
      <c r="H8" s="10">
        <f>D8/D9</f>
        <v>-4.2559610998929479E-2</v>
      </c>
      <c r="I8" s="11"/>
      <c r="J8" s="11"/>
      <c r="K8" s="11"/>
      <c r="L8" s="11"/>
      <c r="M8" s="11"/>
      <c r="N8" s="11"/>
      <c r="O8" s="11"/>
    </row>
    <row r="9" spans="1:15">
      <c r="A9" s="17"/>
      <c r="B9" s="12" t="s">
        <v>27</v>
      </c>
      <c r="C9" s="22">
        <v>430668013</v>
      </c>
      <c r="D9" s="9">
        <v>451227550</v>
      </c>
      <c r="F9" s="19"/>
      <c r="G9" s="13"/>
      <c r="I9" s="11"/>
      <c r="J9" s="11"/>
      <c r="K9" s="11"/>
      <c r="L9" s="11"/>
      <c r="M9" s="11"/>
      <c r="N9" s="11"/>
      <c r="O9" s="11"/>
    </row>
    <row r="10" spans="1:15">
      <c r="A10" s="24"/>
      <c r="C10" s="22"/>
      <c r="D10" s="9"/>
      <c r="F10" s="19"/>
      <c r="G10" s="13"/>
      <c r="I10" s="11"/>
      <c r="J10" s="11"/>
      <c r="K10" s="11"/>
      <c r="L10" s="11"/>
      <c r="M10" s="11"/>
      <c r="N10" s="11"/>
      <c r="O10" s="11"/>
    </row>
    <row r="11" spans="1:15">
      <c r="A11" s="18"/>
      <c r="B11" s="12" t="s">
        <v>28</v>
      </c>
      <c r="C11" s="22">
        <f>8179472-3880476</f>
        <v>4298996</v>
      </c>
      <c r="D11" s="9">
        <f>24097429-19204069</f>
        <v>4893360</v>
      </c>
      <c r="F11" s="19" t="s">
        <v>29</v>
      </c>
      <c r="G11" s="23">
        <f>C11/C12</f>
        <v>1.4496574291749881E-2</v>
      </c>
      <c r="H11" s="10">
        <f>D11/D12</f>
        <v>1.5856672602581869E-2</v>
      </c>
      <c r="I11" s="11"/>
      <c r="J11" s="11"/>
      <c r="K11" s="11"/>
      <c r="L11" s="11"/>
      <c r="M11" s="11"/>
      <c r="N11" s="11"/>
      <c r="O11" s="11"/>
    </row>
    <row r="12" spans="1:15">
      <c r="A12" s="20"/>
      <c r="B12" s="12" t="s">
        <v>30</v>
      </c>
      <c r="C12" s="22">
        <f>C9-C6</f>
        <v>296552545</v>
      </c>
      <c r="D12" s="9">
        <f>D9-D6</f>
        <v>308599422</v>
      </c>
      <c r="F12" s="19"/>
      <c r="G12" s="13"/>
      <c r="I12" s="11"/>
      <c r="J12" s="11"/>
      <c r="K12" s="11"/>
      <c r="L12" s="11"/>
      <c r="M12" s="11"/>
      <c r="N12" s="11"/>
      <c r="O12" s="11"/>
    </row>
    <row r="13" spans="1:15">
      <c r="A13" s="20"/>
      <c r="C13" s="22"/>
      <c r="D13" s="9"/>
      <c r="F13" s="19"/>
      <c r="G13" s="13"/>
      <c r="I13" s="11"/>
      <c r="J13" s="11"/>
      <c r="K13" s="11"/>
      <c r="L13" s="11"/>
      <c r="M13" s="11"/>
      <c r="N13" s="11"/>
      <c r="O13" s="11"/>
    </row>
    <row r="14" spans="1:15">
      <c r="A14" s="20"/>
      <c r="B14" s="12" t="s">
        <v>22</v>
      </c>
      <c r="C14" s="22">
        <f>C5</f>
        <v>-8363430</v>
      </c>
      <c r="D14" s="9">
        <f>D5</f>
        <v>-19700960</v>
      </c>
      <c r="F14" s="19" t="s">
        <v>31</v>
      </c>
      <c r="G14" s="14">
        <f>C14/C15</f>
        <v>-0.59099685932022961</v>
      </c>
      <c r="H14" s="15">
        <f>D14/D15</f>
        <v>-1.3909515035558966</v>
      </c>
      <c r="I14" s="11"/>
      <c r="J14" s="11"/>
      <c r="K14" s="11"/>
      <c r="L14" s="11"/>
      <c r="M14" s="11"/>
      <c r="N14" s="11"/>
      <c r="O14" s="11"/>
    </row>
    <row r="15" spans="1:15">
      <c r="A15" s="24"/>
      <c r="B15" s="12" t="s">
        <v>32</v>
      </c>
      <c r="C15" s="22">
        <v>14151395</v>
      </c>
      <c r="D15" s="9">
        <v>14163657</v>
      </c>
      <c r="F15" s="19"/>
      <c r="G15" s="13"/>
      <c r="I15" s="11"/>
      <c r="J15" s="11"/>
      <c r="K15" s="11"/>
      <c r="L15" s="11"/>
      <c r="M15" s="11"/>
      <c r="N15" s="11"/>
      <c r="O15" s="11"/>
    </row>
    <row r="16" spans="1:15">
      <c r="A16" s="24"/>
      <c r="C16" s="22"/>
      <c r="D16" s="9"/>
      <c r="F16" s="19"/>
      <c r="G16" s="13"/>
      <c r="I16" s="11"/>
      <c r="J16" s="11"/>
      <c r="K16" s="11"/>
      <c r="L16" s="11"/>
      <c r="M16" s="11"/>
      <c r="N16" s="11"/>
      <c r="O16" s="11"/>
    </row>
    <row r="17" spans="1:15">
      <c r="A17" s="17"/>
      <c r="B17" s="12" t="s">
        <v>30</v>
      </c>
      <c r="C17" s="22">
        <f>C12</f>
        <v>296552545</v>
      </c>
      <c r="D17" s="9">
        <f>D12</f>
        <v>308599422</v>
      </c>
      <c r="F17" s="19" t="s">
        <v>33</v>
      </c>
      <c r="G17" s="14">
        <f>C17/C18</f>
        <v>2.2111733226774408</v>
      </c>
      <c r="H17" s="15">
        <f>D17/D18</f>
        <v>2.1636645332679398</v>
      </c>
      <c r="I17" s="11"/>
      <c r="J17" s="11"/>
      <c r="K17" s="11"/>
      <c r="L17" s="11"/>
      <c r="M17" s="11"/>
      <c r="N17" s="11"/>
      <c r="O17" s="11"/>
    </row>
    <row r="18" spans="1:15">
      <c r="A18" s="24"/>
      <c r="B18" s="12" t="s">
        <v>24</v>
      </c>
      <c r="C18" s="22">
        <f>C6</f>
        <v>134115468</v>
      </c>
      <c r="D18" s="9">
        <f>D6</f>
        <v>142628128</v>
      </c>
      <c r="F18" s="19"/>
      <c r="G18" s="13"/>
      <c r="I18" s="11"/>
      <c r="J18" s="11"/>
      <c r="K18" s="11"/>
      <c r="L18" s="11"/>
      <c r="M18" s="11"/>
      <c r="N18" s="11"/>
      <c r="O18" s="11"/>
    </row>
    <row r="19" spans="1:15">
      <c r="A19" s="24"/>
      <c r="C19" s="22"/>
      <c r="D19" s="9"/>
      <c r="F19" s="19"/>
      <c r="G19" s="13"/>
      <c r="I19" s="11"/>
      <c r="J19" s="11"/>
      <c r="K19" s="11"/>
      <c r="L19" s="11"/>
      <c r="M19" s="11"/>
      <c r="N19" s="11"/>
      <c r="O19" s="11"/>
    </row>
    <row r="20" spans="1:15" ht="15.75" customHeight="1">
      <c r="A20" s="25"/>
      <c r="B20" s="26" t="s">
        <v>25</v>
      </c>
      <c r="C20" s="22">
        <f>C8</f>
        <v>-3880476</v>
      </c>
      <c r="D20" s="9">
        <f>D8</f>
        <v>-19204069</v>
      </c>
      <c r="F20" s="19" t="s">
        <v>34</v>
      </c>
      <c r="G20" s="23">
        <f>C20/C21</f>
        <v>-1.9005904478735663E-2</v>
      </c>
      <c r="H20" s="10">
        <f>D20/D21</f>
        <v>-7.0294512009593399E-2</v>
      </c>
      <c r="I20" s="27"/>
      <c r="J20" s="27"/>
      <c r="K20" s="27"/>
      <c r="L20" s="27"/>
      <c r="M20" s="18"/>
      <c r="N20" s="27"/>
      <c r="O20" s="27"/>
    </row>
    <row r="21" spans="1:15">
      <c r="A21" s="25"/>
      <c r="B21" s="26" t="s">
        <v>35</v>
      </c>
      <c r="C21" s="22">
        <v>204172130</v>
      </c>
      <c r="D21" s="9">
        <v>273194428</v>
      </c>
      <c r="F21" s="19"/>
      <c r="G21" s="13"/>
      <c r="I21" s="25"/>
      <c r="J21" s="28"/>
      <c r="K21" s="28"/>
      <c r="L21" s="28"/>
      <c r="M21" s="28"/>
      <c r="N21" s="25"/>
      <c r="O21" s="29"/>
    </row>
    <row r="22" spans="1:15">
      <c r="A22" s="20"/>
      <c r="C22" s="22"/>
      <c r="D22" s="9"/>
      <c r="F22" s="19"/>
      <c r="G22" s="13"/>
      <c r="I22" s="20"/>
      <c r="J22" s="30"/>
      <c r="K22" s="30"/>
      <c r="L22" s="30"/>
      <c r="M22" s="30"/>
      <c r="N22" s="20"/>
      <c r="O22" s="29"/>
    </row>
    <row r="23" spans="1:15" ht="15.75" customHeight="1">
      <c r="A23" s="20"/>
      <c r="B23" s="26" t="s">
        <v>35</v>
      </c>
      <c r="C23" s="22">
        <f>C21</f>
        <v>204172130</v>
      </c>
      <c r="D23" s="9">
        <f>D21</f>
        <v>273194428</v>
      </c>
      <c r="F23" s="19" t="s">
        <v>36</v>
      </c>
      <c r="G23" s="14">
        <f>C23/C24</f>
        <v>0.47408241113091443</v>
      </c>
      <c r="H23" s="15">
        <f>D23/D24</f>
        <v>0.60544713637276804</v>
      </c>
      <c r="I23" s="20"/>
      <c r="J23" s="30"/>
      <c r="K23" s="30"/>
      <c r="L23" s="30"/>
      <c r="M23" s="30"/>
      <c r="N23" s="20"/>
      <c r="O23" s="29"/>
    </row>
    <row r="24" spans="1:15">
      <c r="A24" s="20"/>
      <c r="B24" s="26" t="s">
        <v>27</v>
      </c>
      <c r="C24" s="22">
        <f>C9</f>
        <v>430668013</v>
      </c>
      <c r="D24" s="9">
        <f>D9</f>
        <v>451227550</v>
      </c>
      <c r="F24" s="19"/>
      <c r="G24" s="13"/>
      <c r="I24" s="20"/>
      <c r="J24" s="30"/>
      <c r="K24" s="30"/>
      <c r="L24" s="30"/>
      <c r="M24" s="30"/>
      <c r="N24" s="31"/>
      <c r="O24" s="29"/>
    </row>
    <row r="25" spans="1:15">
      <c r="A25" s="16"/>
      <c r="C25" s="22"/>
      <c r="D25" s="9"/>
      <c r="F25" s="19"/>
      <c r="G25" s="13"/>
      <c r="I25" s="16"/>
      <c r="J25" s="16"/>
      <c r="K25" s="16"/>
      <c r="L25" s="16"/>
      <c r="M25" s="16"/>
      <c r="N25" s="16"/>
      <c r="O25" s="16"/>
    </row>
    <row r="26" spans="1:15">
      <c r="A26" s="24"/>
      <c r="C26" s="22"/>
      <c r="D26" s="9"/>
      <c r="F26" s="19"/>
      <c r="G26" s="13"/>
      <c r="I26" s="11"/>
      <c r="J26" s="11"/>
      <c r="K26" s="11"/>
      <c r="L26" s="11"/>
      <c r="M26" s="11"/>
      <c r="N26" s="11"/>
      <c r="O26" s="11"/>
    </row>
    <row r="27" spans="1:15">
      <c r="A27" s="17"/>
      <c r="C27" s="22"/>
      <c r="D27" s="9"/>
      <c r="F27" s="19"/>
      <c r="G27" s="13"/>
      <c r="I27" s="11"/>
      <c r="J27" s="11"/>
      <c r="K27" s="11"/>
      <c r="L27" s="11"/>
      <c r="M27" s="11"/>
      <c r="N27" s="11"/>
      <c r="O27" s="11"/>
    </row>
    <row r="28" spans="1:15">
      <c r="A28" s="18"/>
      <c r="B28" s="26" t="s">
        <v>37</v>
      </c>
      <c r="C28" s="22">
        <v>196007139</v>
      </c>
      <c r="D28" s="9">
        <v>211064712</v>
      </c>
      <c r="F28" s="19" t="s">
        <v>38</v>
      </c>
      <c r="G28" s="14">
        <f>C28/C29</f>
        <v>0.90662992698125133</v>
      </c>
      <c r="H28" s="15">
        <f>D28/D29</f>
        <v>1.01802191856538</v>
      </c>
      <c r="I28" s="11"/>
      <c r="J28" s="11"/>
      <c r="K28" s="11"/>
      <c r="L28" s="11"/>
      <c r="M28" s="11"/>
      <c r="N28" s="11"/>
      <c r="O28" s="11"/>
    </row>
    <row r="29" spans="1:15">
      <c r="A29" s="20"/>
      <c r="B29" s="26" t="s">
        <v>39</v>
      </c>
      <c r="C29" s="22">
        <v>216193105</v>
      </c>
      <c r="D29" s="9">
        <v>207328259</v>
      </c>
      <c r="F29" s="19"/>
      <c r="G29" s="13"/>
      <c r="I29" s="11"/>
      <c r="J29" s="11"/>
      <c r="K29" s="11"/>
      <c r="L29" s="11"/>
      <c r="M29" s="11"/>
      <c r="N29" s="11"/>
      <c r="O29" s="11"/>
    </row>
    <row r="30" spans="1:15">
      <c r="A30" s="20"/>
      <c r="C30" s="22"/>
      <c r="D30" s="9"/>
      <c r="F30" s="19"/>
      <c r="G30" s="13"/>
      <c r="I30" s="11"/>
      <c r="J30" s="11"/>
      <c r="K30" s="11"/>
      <c r="L30" s="11"/>
      <c r="M30" s="11"/>
      <c r="N30" s="11"/>
      <c r="O30" s="11"/>
    </row>
    <row r="31" spans="1:15">
      <c r="A31" s="20"/>
      <c r="B31" s="26" t="s">
        <v>40</v>
      </c>
      <c r="C31" s="22" t="s">
        <v>45</v>
      </c>
      <c r="D31" s="9" t="s">
        <v>45</v>
      </c>
      <c r="F31" s="19" t="s">
        <v>41</v>
      </c>
      <c r="G31" s="14" t="e">
        <f>C31/C32</f>
        <v>#VALUE!</v>
      </c>
      <c r="H31" s="15" t="e">
        <f>D31/D32</f>
        <v>#VALUE!</v>
      </c>
      <c r="I31" s="11"/>
      <c r="J31" s="11"/>
      <c r="K31" s="11"/>
      <c r="L31" s="11"/>
      <c r="M31" s="11"/>
      <c r="N31" s="11"/>
      <c r="O31" s="11"/>
    </row>
    <row r="32" spans="1:15">
      <c r="A32" s="20"/>
      <c r="B32" s="26" t="s">
        <v>42</v>
      </c>
      <c r="C32" s="22">
        <v>80359440</v>
      </c>
      <c r="D32" s="9">
        <v>101271163</v>
      </c>
      <c r="F32" s="32" t="s">
        <v>43</v>
      </c>
      <c r="G32" s="14" t="e">
        <f>1/G31</f>
        <v>#VALUE!</v>
      </c>
      <c r="H32" s="15" t="e">
        <f>1/H31</f>
        <v>#VALUE!</v>
      </c>
      <c r="I32" s="11"/>
      <c r="J32" s="11"/>
      <c r="K32" s="11"/>
      <c r="L32" s="11"/>
      <c r="M32" s="11"/>
      <c r="N32" s="11"/>
      <c r="O32" s="11"/>
    </row>
    <row r="33" spans="1:15">
      <c r="A33" s="2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>
      <c r="A34" s="2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>
      <c r="A35" s="2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2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17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>
      <c r="A38" s="18"/>
      <c r="B38" s="18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>
      <c r="A39" s="20"/>
      <c r="B39" s="2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20"/>
      <c r="B40" s="2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>
      <c r="A41" s="20"/>
      <c r="B41" s="2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3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>
      <c r="A43" s="2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>
      <c r="A44" s="3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>
      <c r="A45" s="3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3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5.75" customHeight="1">
      <c r="A47" s="20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11"/>
      <c r="O47" s="11"/>
    </row>
    <row r="48" spans="1:15">
      <c r="A48" s="20"/>
      <c r="B48" s="31"/>
      <c r="C48" s="31"/>
      <c r="D48" s="20"/>
      <c r="E48" s="31"/>
      <c r="F48" s="31"/>
      <c r="G48" s="20"/>
      <c r="H48" s="31"/>
      <c r="I48" s="31"/>
      <c r="J48" s="20"/>
      <c r="K48" s="31"/>
      <c r="L48" s="31"/>
      <c r="M48" s="20"/>
      <c r="N48" s="11"/>
      <c r="O48" s="11"/>
    </row>
    <row r="49" spans="1:15">
      <c r="A49" s="3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1"/>
      <c r="O49" s="11"/>
    </row>
    <row r="50" spans="1:15">
      <c r="A50" s="3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11"/>
      <c r="O50" s="11"/>
    </row>
    <row r="51" spans="1:15">
      <c r="A51" s="3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11"/>
      <c r="O51" s="11"/>
    </row>
    <row r="52" spans="1:15">
      <c r="A52" s="3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11"/>
      <c r="O52" s="11"/>
    </row>
    <row r="53" spans="1:15">
      <c r="A53" s="3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11"/>
      <c r="O53" s="11"/>
    </row>
    <row r="54" spans="1: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11"/>
      <c r="O54" s="11"/>
    </row>
    <row r="55" spans="1: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1"/>
      <c r="O55" s="11"/>
    </row>
    <row r="56" spans="1:15">
      <c r="A56" s="3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</sheetData>
  <mergeCells count="15">
    <mergeCell ref="J23:K23"/>
    <mergeCell ref="L23:M23"/>
    <mergeCell ref="J24:K24"/>
    <mergeCell ref="L24:M24"/>
    <mergeCell ref="B47:D47"/>
    <mergeCell ref="E47:G47"/>
    <mergeCell ref="H47:J47"/>
    <mergeCell ref="K47:M47"/>
    <mergeCell ref="I20:J20"/>
    <mergeCell ref="K20:L20"/>
    <mergeCell ref="N20:O20"/>
    <mergeCell ref="J21:K21"/>
    <mergeCell ref="L21:M21"/>
    <mergeCell ref="J22:K22"/>
    <mergeCell ref="L22:M2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2011-09-12T10:34:14Z</dcterms:modified>
</cp:coreProperties>
</file>