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jko\OneDrive\Namizje\OIS\v2\V2\"/>
    </mc:Choice>
  </mc:AlternateContent>
  <xr:revisionPtr revIDLastSave="0" documentId="13_ncr:1_{D28432A9-714E-4BA0-B74D-0915877557A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I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3" l="1"/>
  <c r="L31" i="3" s="1"/>
  <c r="M31" i="3" s="1"/>
  <c r="N31" i="3" s="1"/>
  <c r="O31" i="3" s="1"/>
  <c r="P31" i="3" s="1"/>
  <c r="Q31" i="3" s="1"/>
  <c r="I33" i="3" l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D16" i="3" l="1"/>
  <c r="E16" i="3"/>
  <c r="F16" i="3"/>
  <c r="G16" i="3"/>
  <c r="H16" i="3"/>
  <c r="I16" i="3"/>
  <c r="J16" i="3"/>
  <c r="K16" i="3"/>
  <c r="L16" i="3"/>
  <c r="M16" i="3"/>
  <c r="D15" i="3"/>
  <c r="E15" i="3"/>
  <c r="F15" i="3"/>
  <c r="G15" i="3"/>
  <c r="H15" i="3"/>
  <c r="I15" i="3"/>
  <c r="J15" i="3"/>
  <c r="K15" i="3"/>
  <c r="L15" i="3"/>
  <c r="M15" i="3"/>
  <c r="D14" i="3"/>
  <c r="E14" i="3"/>
  <c r="F14" i="3"/>
  <c r="G14" i="3"/>
  <c r="H14" i="3"/>
  <c r="I14" i="3"/>
  <c r="J14" i="3"/>
  <c r="K14" i="3"/>
  <c r="L14" i="3"/>
  <c r="M14" i="3"/>
  <c r="C11" i="3"/>
  <c r="E9" i="3"/>
  <c r="F9" i="3"/>
  <c r="H9" i="3"/>
  <c r="K9" i="3"/>
  <c r="L9" i="3"/>
  <c r="M9" i="3"/>
  <c r="D9" i="3"/>
  <c r="C9" i="3"/>
  <c r="G9" i="3" s="1"/>
  <c r="C8" i="3"/>
  <c r="H8" i="3" s="1"/>
  <c r="C7" i="3"/>
  <c r="I7" i="3" s="1"/>
  <c r="E6" i="3"/>
  <c r="C6" i="3"/>
  <c r="J6" i="3" s="1"/>
  <c r="C5" i="3"/>
  <c r="K5" i="3" s="1"/>
  <c r="C4" i="3"/>
  <c r="L4" i="3" s="1"/>
  <c r="J17" i="3" l="1"/>
  <c r="L5" i="3"/>
  <c r="F5" i="3"/>
  <c r="E5" i="3"/>
  <c r="M4" i="3"/>
  <c r="K4" i="3"/>
  <c r="J4" i="3"/>
  <c r="J5" i="3"/>
  <c r="G4" i="3"/>
  <c r="F4" i="3"/>
  <c r="E4" i="3"/>
  <c r="H7" i="3"/>
  <c r="H6" i="3"/>
  <c r="F8" i="3"/>
  <c r="I4" i="3"/>
  <c r="H5" i="3"/>
  <c r="G6" i="3"/>
  <c r="F7" i="3"/>
  <c r="E8" i="3"/>
  <c r="C10" i="3"/>
  <c r="C12" i="3" s="1"/>
  <c r="C19" i="3" s="1"/>
  <c r="D8" i="3"/>
  <c r="I6" i="3"/>
  <c r="G8" i="3"/>
  <c r="I5" i="3"/>
  <c r="G7" i="3"/>
  <c r="H4" i="3"/>
  <c r="G5" i="3"/>
  <c r="F6" i="3"/>
  <c r="E7" i="3"/>
  <c r="D6" i="3"/>
  <c r="L8" i="3"/>
  <c r="D5" i="3"/>
  <c r="M6" i="3"/>
  <c r="L7" i="3"/>
  <c r="K8" i="3"/>
  <c r="J9" i="3"/>
  <c r="M8" i="3"/>
  <c r="M7" i="3"/>
  <c r="D4" i="3"/>
  <c r="M5" i="3"/>
  <c r="L6" i="3"/>
  <c r="K7" i="3"/>
  <c r="J8" i="3"/>
  <c r="I9" i="3"/>
  <c r="D7" i="3"/>
  <c r="K6" i="3"/>
  <c r="J7" i="3"/>
  <c r="I8" i="3"/>
  <c r="M17" i="3"/>
  <c r="K17" i="3"/>
  <c r="L17" i="3"/>
  <c r="I17" i="3"/>
  <c r="H17" i="3"/>
  <c r="G17" i="3"/>
  <c r="F17" i="3"/>
  <c r="D17" i="3"/>
  <c r="E17" i="3"/>
  <c r="L12" i="3" l="1"/>
  <c r="L19" i="3" s="1"/>
  <c r="K12" i="3"/>
  <c r="K19" i="3" s="1"/>
  <c r="J12" i="3"/>
  <c r="J19" i="3" s="1"/>
  <c r="H12" i="3"/>
  <c r="H19" i="3" s="1"/>
  <c r="I12" i="3"/>
  <c r="I19" i="3" s="1"/>
  <c r="E12" i="3"/>
  <c r="E19" i="3" s="1"/>
  <c r="F12" i="3"/>
  <c r="F19" i="3" s="1"/>
  <c r="D12" i="3"/>
  <c r="D19" i="3" s="1"/>
  <c r="M12" i="3"/>
  <c r="M19" i="3" s="1"/>
  <c r="G12" i="3"/>
  <c r="G19" i="3" s="1"/>
  <c r="C22" i="3" l="1"/>
  <c r="C21" i="3"/>
  <c r="F30" i="3" s="1"/>
  <c r="I23" i="3" l="1"/>
  <c r="F23" i="3"/>
  <c r="I31" i="3"/>
</calcChain>
</file>

<file path=xl/sharedStrings.xml><?xml version="1.0" encoding="utf-8"?>
<sst xmlns="http://schemas.openxmlformats.org/spreadsheetml/2006/main" count="48" uniqueCount="43">
  <si>
    <t>Revenue</t>
  </si>
  <si>
    <t>Procedures</t>
  </si>
  <si>
    <t>Operating Rooms</t>
  </si>
  <si>
    <t>Benefits</t>
  </si>
  <si>
    <t>Savings in drug costs</t>
  </si>
  <si>
    <t>Drug savings (/case)</t>
  </si>
  <si>
    <t>Increase in reimbursement</t>
  </si>
  <si>
    <t>Other savings</t>
  </si>
  <si>
    <t>Costs</t>
  </si>
  <si>
    <t>Cost per workstation</t>
  </si>
  <si>
    <t>OR software</t>
  </si>
  <si>
    <t>Office work stations</t>
  </si>
  <si>
    <t>Office software</t>
  </si>
  <si>
    <t>Infrastructure</t>
  </si>
  <si>
    <t>Operating room</t>
  </si>
  <si>
    <t>Office</t>
  </si>
  <si>
    <t>Cost of software (/workstation)</t>
  </si>
  <si>
    <t>Cost of Infrastructure</t>
  </si>
  <si>
    <t>NPV</t>
  </si>
  <si>
    <t>Cost of capital</t>
  </si>
  <si>
    <t>Training</t>
  </si>
  <si>
    <t>Total Costs</t>
  </si>
  <si>
    <t>Total Benefits</t>
  </si>
  <si>
    <t>IRR</t>
  </si>
  <si>
    <t>OR workstations</t>
  </si>
  <si>
    <t>PROJECT CASH FLOW</t>
  </si>
  <si>
    <t>VARIABLES &amp; ASSUMPTIONS</t>
  </si>
  <si>
    <t>Financial</t>
  </si>
  <si>
    <t>OR Rev (% of total)</t>
  </si>
  <si>
    <t>Hospital Operations</t>
  </si>
  <si>
    <t>Other savings (/case)</t>
  </si>
  <si>
    <t>Maintenance / year (%)</t>
  </si>
  <si>
    <t>Consulting (% of software)</t>
  </si>
  <si>
    <t>People to be trained</t>
  </si>
  <si>
    <t>Cost of training/person</t>
  </si>
  <si>
    <t>Office Locations</t>
  </si>
  <si>
    <t>Consulting and Integration</t>
  </si>
  <si>
    <t>Server</t>
  </si>
  <si>
    <t>Maintenance cost sensitivity</t>
  </si>
  <si>
    <t>Maintenance cost sensitivty</t>
  </si>
  <si>
    <t xml:space="preserve"> Cost of capital sensitivity</t>
  </si>
  <si>
    <t>Procedures sensitivity</t>
  </si>
  <si>
    <t xml:space="preserve"> Total reveneue per operating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</si>
</sst>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[$$-409]#,##0;[Red][$$-409]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165" fontId="0" fillId="0" borderId="0" xfId="1" applyFont="1"/>
    <xf numFmtId="166" fontId="0" fillId="0" borderId="0" xfId="1" applyNumberFormat="1" applyFont="1"/>
    <xf numFmtId="9" fontId="0" fillId="0" borderId="0" xfId="2" applyFon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indent="1"/>
    </xf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right"/>
    </xf>
    <xf numFmtId="0" fontId="2" fillId="3" borderId="0" xfId="0" applyFont="1" applyFill="1"/>
    <xf numFmtId="166" fontId="2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9" fontId="0" fillId="0" borderId="0" xfId="0" applyNumberFormat="1"/>
    <xf numFmtId="0" fontId="2" fillId="0" borderId="0" xfId="0" applyFont="1"/>
    <xf numFmtId="0" fontId="5" fillId="0" borderId="0" xfId="0" applyFont="1"/>
    <xf numFmtId="166" fontId="2" fillId="4" borderId="0" xfId="0" applyNumberFormat="1" applyFont="1" applyFill="1"/>
    <xf numFmtId="10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166" fontId="0" fillId="0" borderId="2" xfId="2" applyNumberFormat="1" applyFont="1" applyBorder="1"/>
    <xf numFmtId="9" fontId="0" fillId="0" borderId="3" xfId="2" applyFont="1" applyBorder="1" applyAlignment="1">
      <alignment horizontal="center"/>
    </xf>
    <xf numFmtId="166" fontId="0" fillId="0" borderId="4" xfId="2" applyNumberFormat="1" applyFont="1" applyBorder="1"/>
    <xf numFmtId="9" fontId="0" fillId="0" borderId="5" xfId="2" applyFont="1" applyBorder="1" applyAlignment="1">
      <alignment horizontal="center"/>
    </xf>
    <xf numFmtId="166" fontId="0" fillId="0" borderId="6" xfId="0" applyNumberFormat="1" applyBorder="1"/>
    <xf numFmtId="0" fontId="0" fillId="0" borderId="1" xfId="0" applyBorder="1" applyAlignment="1">
      <alignment vertical="center"/>
    </xf>
    <xf numFmtId="9" fontId="0" fillId="0" borderId="7" xfId="2" applyFont="1" applyBorder="1"/>
    <xf numFmtId="0" fontId="0" fillId="0" borderId="3" xfId="0" applyBorder="1"/>
    <xf numFmtId="9" fontId="0" fillId="0" borderId="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166" fontId="0" fillId="0" borderId="4" xfId="0" applyNumberFormat="1" applyBorder="1"/>
    <xf numFmtId="9" fontId="0" fillId="0" borderId="8" xfId="2" applyFont="1" applyBorder="1" applyAlignment="1">
      <alignment horizontal="center"/>
    </xf>
    <xf numFmtId="166" fontId="0" fillId="0" borderId="8" xfId="0" applyNumberFormat="1" applyBorder="1"/>
    <xf numFmtId="37" fontId="0" fillId="0" borderId="0" xfId="1" applyNumberFormat="1" applyFont="1" applyBorder="1"/>
    <xf numFmtId="37" fontId="0" fillId="0" borderId="8" xfId="1" applyNumberFormat="1" applyFont="1" applyBorder="1"/>
    <xf numFmtId="168" fontId="0" fillId="0" borderId="0" xfId="0" applyNumberFormat="1"/>
    <xf numFmtId="168" fontId="0" fillId="0" borderId="4" xfId="0" applyNumberFormat="1" applyBorder="1"/>
    <xf numFmtId="168" fontId="0" fillId="0" borderId="8" xfId="0" applyNumberFormat="1" applyBorder="1"/>
    <xf numFmtId="168" fontId="0" fillId="0" borderId="6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2" xfId="0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I1" zoomScaleNormal="100" workbookViewId="0">
      <selection activeCell="O27" sqref="O27"/>
    </sheetView>
  </sheetViews>
  <sheetFormatPr defaultColWidth="8.7109375" defaultRowHeight="15" x14ac:dyDescent="0.25"/>
  <cols>
    <col min="1" max="1" width="0.42578125" customWidth="1"/>
    <col min="2" max="2" width="26" customWidth="1"/>
    <col min="3" max="5" width="13.28515625" customWidth="1"/>
    <col min="6" max="6" width="15" customWidth="1"/>
    <col min="7" max="13" width="13.28515625" customWidth="1"/>
    <col min="14" max="14" width="12.85546875" customWidth="1"/>
    <col min="15" max="15" width="29.42578125" customWidth="1"/>
    <col min="16" max="16" width="14" customWidth="1"/>
    <col min="17" max="17" width="10.7109375" customWidth="1"/>
  </cols>
  <sheetData>
    <row r="1" spans="1:16" x14ac:dyDescent="0.25">
      <c r="N1" s="20" t="s">
        <v>26</v>
      </c>
    </row>
    <row r="2" spans="1:16" x14ac:dyDescent="0.25"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21" t="s">
        <v>27</v>
      </c>
    </row>
    <row r="3" spans="1:16" ht="18.75" x14ac:dyDescent="0.3">
      <c r="A3" s="10" t="s">
        <v>8</v>
      </c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O3" t="s">
        <v>19</v>
      </c>
      <c r="P3" s="7">
        <v>7.0000000000000007E-2</v>
      </c>
    </row>
    <row r="4" spans="1:16" x14ac:dyDescent="0.25">
      <c r="B4" t="s">
        <v>24</v>
      </c>
      <c r="C4" s="4">
        <f>-$P$9*$P$18</f>
        <v>-112000</v>
      </c>
      <c r="D4" s="4">
        <f>$C$4*$P$22</f>
        <v>-20160</v>
      </c>
      <c r="E4" s="4">
        <f t="shared" ref="E4:M4" si="0">$C$4*$P$22</f>
        <v>-20160</v>
      </c>
      <c r="F4" s="4">
        <f t="shared" si="0"/>
        <v>-20160</v>
      </c>
      <c r="G4" s="4">
        <f t="shared" si="0"/>
        <v>-20160</v>
      </c>
      <c r="H4" s="4">
        <f t="shared" si="0"/>
        <v>-20160</v>
      </c>
      <c r="I4" s="4">
        <f t="shared" si="0"/>
        <v>-20160</v>
      </c>
      <c r="J4" s="4">
        <f t="shared" si="0"/>
        <v>-20160</v>
      </c>
      <c r="K4" s="4">
        <f t="shared" si="0"/>
        <v>-20160</v>
      </c>
      <c r="L4" s="4">
        <f t="shared" si="0"/>
        <v>-20160</v>
      </c>
      <c r="M4" s="4">
        <f t="shared" si="0"/>
        <v>-20160</v>
      </c>
      <c r="P4" s="7"/>
    </row>
    <row r="5" spans="1:16" x14ac:dyDescent="0.25">
      <c r="B5" t="s">
        <v>10</v>
      </c>
      <c r="C5" s="4">
        <f>-$P$9*$P$20</f>
        <v>-140000</v>
      </c>
      <c r="D5" s="4">
        <f>$C$5*$P$22</f>
        <v>-25200</v>
      </c>
      <c r="E5" s="4">
        <f t="shared" ref="E5:M5" si="1">$C$5*$P$22</f>
        <v>-25200</v>
      </c>
      <c r="F5" s="4">
        <f t="shared" si="1"/>
        <v>-25200</v>
      </c>
      <c r="G5" s="4">
        <f t="shared" si="1"/>
        <v>-25200</v>
      </c>
      <c r="H5" s="4">
        <f t="shared" si="1"/>
        <v>-25200</v>
      </c>
      <c r="I5" s="4">
        <f t="shared" si="1"/>
        <v>-25200</v>
      </c>
      <c r="J5" s="4">
        <f t="shared" si="1"/>
        <v>-25200</v>
      </c>
      <c r="K5" s="4">
        <f t="shared" si="1"/>
        <v>-25200</v>
      </c>
      <c r="L5" s="4">
        <f t="shared" si="1"/>
        <v>-25200</v>
      </c>
      <c r="M5" s="4">
        <f t="shared" si="1"/>
        <v>-25200</v>
      </c>
      <c r="N5" s="21" t="s">
        <v>29</v>
      </c>
    </row>
    <row r="6" spans="1:16" x14ac:dyDescent="0.25">
      <c r="B6" t="s">
        <v>11</v>
      </c>
      <c r="C6" s="4">
        <f>-$P$10*$P$19</f>
        <v>-15000</v>
      </c>
      <c r="D6" s="4">
        <f>$C$6*$P$22</f>
        <v>-2700</v>
      </c>
      <c r="E6" s="4">
        <f t="shared" ref="E6:M6" si="2">$C$6*$P$22</f>
        <v>-2700</v>
      </c>
      <c r="F6" s="4">
        <f t="shared" si="2"/>
        <v>-2700</v>
      </c>
      <c r="G6" s="4">
        <f t="shared" si="2"/>
        <v>-2700</v>
      </c>
      <c r="H6" s="4">
        <f t="shared" si="2"/>
        <v>-2700</v>
      </c>
      <c r="I6" s="4">
        <f t="shared" si="2"/>
        <v>-2700</v>
      </c>
      <c r="J6" s="4">
        <f t="shared" si="2"/>
        <v>-2700</v>
      </c>
      <c r="K6" s="4">
        <f t="shared" si="2"/>
        <v>-2700</v>
      </c>
      <c r="L6" s="4">
        <f t="shared" si="2"/>
        <v>-2700</v>
      </c>
      <c r="M6" s="4">
        <f t="shared" si="2"/>
        <v>-2700</v>
      </c>
      <c r="O6" t="s">
        <v>0</v>
      </c>
      <c r="P6" s="2">
        <v>71901048</v>
      </c>
    </row>
    <row r="7" spans="1:16" x14ac:dyDescent="0.25">
      <c r="B7" t="s">
        <v>12</v>
      </c>
      <c r="C7" s="4">
        <f>-$P$10*$P$20</f>
        <v>-30000</v>
      </c>
      <c r="D7" s="4">
        <f>$C$7*$P$22</f>
        <v>-5400</v>
      </c>
      <c r="E7" s="4">
        <f t="shared" ref="E7:M7" si="3">$C$7*$P$22</f>
        <v>-5400</v>
      </c>
      <c r="F7" s="4">
        <f t="shared" si="3"/>
        <v>-5400</v>
      </c>
      <c r="G7" s="4">
        <f t="shared" si="3"/>
        <v>-5400</v>
      </c>
      <c r="H7" s="4">
        <f t="shared" si="3"/>
        <v>-5400</v>
      </c>
      <c r="I7" s="4">
        <f t="shared" si="3"/>
        <v>-5400</v>
      </c>
      <c r="J7" s="4">
        <f t="shared" si="3"/>
        <v>-5400</v>
      </c>
      <c r="K7" s="4">
        <f t="shared" si="3"/>
        <v>-5400</v>
      </c>
      <c r="L7" s="4">
        <f t="shared" si="3"/>
        <v>-5400</v>
      </c>
      <c r="M7" s="4">
        <f t="shared" si="3"/>
        <v>-5400</v>
      </c>
      <c r="O7" t="s">
        <v>28</v>
      </c>
      <c r="P7" s="5">
        <v>0.4</v>
      </c>
    </row>
    <row r="8" spans="1:16" x14ac:dyDescent="0.25">
      <c r="B8" t="s">
        <v>13</v>
      </c>
      <c r="C8" s="4">
        <f>-$P$21</f>
        <v>-15000</v>
      </c>
      <c r="D8" s="4">
        <f>$C$8*$P$22</f>
        <v>-2700</v>
      </c>
      <c r="E8" s="4">
        <f t="shared" ref="E8:M8" si="4">$C$8*$P$22</f>
        <v>-2700</v>
      </c>
      <c r="F8" s="4">
        <f t="shared" si="4"/>
        <v>-2700</v>
      </c>
      <c r="G8" s="4">
        <f t="shared" si="4"/>
        <v>-2700</v>
      </c>
      <c r="H8" s="4">
        <f t="shared" si="4"/>
        <v>-2700</v>
      </c>
      <c r="I8" s="4">
        <f t="shared" si="4"/>
        <v>-2700</v>
      </c>
      <c r="J8" s="4">
        <f t="shared" si="4"/>
        <v>-2700</v>
      </c>
      <c r="K8" s="4">
        <f t="shared" si="4"/>
        <v>-2700</v>
      </c>
      <c r="L8" s="4">
        <f t="shared" si="4"/>
        <v>-2700</v>
      </c>
      <c r="M8" s="4">
        <f t="shared" si="4"/>
        <v>-2700</v>
      </c>
      <c r="O8" t="s">
        <v>1</v>
      </c>
      <c r="P8">
        <v>9200</v>
      </c>
    </row>
    <row r="9" spans="1:16" x14ac:dyDescent="0.25">
      <c r="B9" t="s">
        <v>37</v>
      </c>
      <c r="C9" s="4">
        <f>-$P$25</f>
        <v>-32000</v>
      </c>
      <c r="D9" s="4">
        <f>$C$9*$P$22</f>
        <v>-5760</v>
      </c>
      <c r="E9" s="4">
        <f t="shared" ref="E9:M9" si="5">$C$9*$P$22</f>
        <v>-5760</v>
      </c>
      <c r="F9" s="4">
        <f t="shared" si="5"/>
        <v>-5760</v>
      </c>
      <c r="G9" s="4">
        <f t="shared" si="5"/>
        <v>-5760</v>
      </c>
      <c r="H9" s="4">
        <f t="shared" si="5"/>
        <v>-5760</v>
      </c>
      <c r="I9" s="4">
        <f t="shared" si="5"/>
        <v>-5760</v>
      </c>
      <c r="J9" s="4">
        <f t="shared" si="5"/>
        <v>-5760</v>
      </c>
      <c r="K9" s="4">
        <f t="shared" si="5"/>
        <v>-5760</v>
      </c>
      <c r="L9" s="4">
        <f t="shared" si="5"/>
        <v>-5760</v>
      </c>
      <c r="M9" s="4">
        <f t="shared" si="5"/>
        <v>-5760</v>
      </c>
      <c r="O9" t="s">
        <v>2</v>
      </c>
      <c r="P9">
        <v>14</v>
      </c>
    </row>
    <row r="10" spans="1:16" x14ac:dyDescent="0.25">
      <c r="B10" t="s">
        <v>36</v>
      </c>
      <c r="C10" s="4">
        <f>(C5+C7)*$P$23</f>
        <v>-340000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O10" t="s">
        <v>35</v>
      </c>
      <c r="P10">
        <v>3</v>
      </c>
    </row>
    <row r="11" spans="1:16" x14ac:dyDescent="0.25">
      <c r="B11" t="s">
        <v>20</v>
      </c>
      <c r="C11" s="4">
        <f>-$P$11*$P$24</f>
        <v>-100000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O11" t="s">
        <v>33</v>
      </c>
      <c r="P11">
        <v>100</v>
      </c>
    </row>
    <row r="12" spans="1:16" ht="15.75" x14ac:dyDescent="0.25">
      <c r="A12" s="13"/>
      <c r="B12" s="14" t="s">
        <v>21</v>
      </c>
      <c r="C12" s="16">
        <f>SUM(C4:C11)</f>
        <v>-784000</v>
      </c>
      <c r="D12" s="16">
        <f t="shared" ref="D12:M12" si="6">SUM(D4:D11)</f>
        <v>-61920</v>
      </c>
      <c r="E12" s="16">
        <f t="shared" si="6"/>
        <v>-61920</v>
      </c>
      <c r="F12" s="16">
        <f t="shared" si="6"/>
        <v>-61920</v>
      </c>
      <c r="G12" s="16">
        <f t="shared" si="6"/>
        <v>-61920</v>
      </c>
      <c r="H12" s="16">
        <f t="shared" si="6"/>
        <v>-61920</v>
      </c>
      <c r="I12" s="16">
        <f t="shared" si="6"/>
        <v>-61920</v>
      </c>
      <c r="J12" s="16">
        <f t="shared" si="6"/>
        <v>-61920</v>
      </c>
      <c r="K12" s="16">
        <f t="shared" si="6"/>
        <v>-61920</v>
      </c>
      <c r="L12" s="16">
        <f t="shared" si="6"/>
        <v>-61920</v>
      </c>
      <c r="M12" s="16">
        <f t="shared" si="6"/>
        <v>-61920</v>
      </c>
      <c r="N12" s="21" t="s">
        <v>3</v>
      </c>
    </row>
    <row r="13" spans="1:16" ht="18.75" x14ac:dyDescent="0.3">
      <c r="A13" s="10" t="s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O13" t="s">
        <v>5</v>
      </c>
      <c r="P13" s="1">
        <v>32</v>
      </c>
    </row>
    <row r="14" spans="1:16" x14ac:dyDescent="0.25">
      <c r="B14" t="s">
        <v>4</v>
      </c>
      <c r="C14" s="4"/>
      <c r="D14" s="4">
        <f t="shared" ref="D14:M14" si="7">$P$8*$P$13</f>
        <v>294400</v>
      </c>
      <c r="E14" s="4">
        <f t="shared" si="7"/>
        <v>294400</v>
      </c>
      <c r="F14" s="4">
        <f t="shared" si="7"/>
        <v>294400</v>
      </c>
      <c r="G14" s="4">
        <f t="shared" si="7"/>
        <v>294400</v>
      </c>
      <c r="H14" s="4">
        <f t="shared" si="7"/>
        <v>294400</v>
      </c>
      <c r="I14" s="4">
        <f t="shared" si="7"/>
        <v>294400</v>
      </c>
      <c r="J14" s="4">
        <f t="shared" si="7"/>
        <v>294400</v>
      </c>
      <c r="K14" s="4">
        <f t="shared" si="7"/>
        <v>294400</v>
      </c>
      <c r="L14" s="4">
        <f t="shared" si="7"/>
        <v>294400</v>
      </c>
      <c r="M14" s="4">
        <f t="shared" si="7"/>
        <v>294400</v>
      </c>
      <c r="O14" t="s">
        <v>30</v>
      </c>
      <c r="P14" s="1">
        <v>100</v>
      </c>
    </row>
    <row r="15" spans="1:16" x14ac:dyDescent="0.25">
      <c r="B15" t="s">
        <v>7</v>
      </c>
      <c r="C15" s="4"/>
      <c r="D15" s="4">
        <f t="shared" ref="D15:M15" si="8">$P$8*$P$14</f>
        <v>920000</v>
      </c>
      <c r="E15" s="4">
        <f t="shared" si="8"/>
        <v>920000</v>
      </c>
      <c r="F15" s="4">
        <f t="shared" si="8"/>
        <v>920000</v>
      </c>
      <c r="G15" s="4">
        <f t="shared" si="8"/>
        <v>920000</v>
      </c>
      <c r="H15" s="4">
        <f t="shared" si="8"/>
        <v>920000</v>
      </c>
      <c r="I15" s="4">
        <f t="shared" si="8"/>
        <v>920000</v>
      </c>
      <c r="J15" s="4">
        <f t="shared" si="8"/>
        <v>920000</v>
      </c>
      <c r="K15" s="4">
        <f t="shared" si="8"/>
        <v>920000</v>
      </c>
      <c r="L15" s="4">
        <f t="shared" si="8"/>
        <v>920000</v>
      </c>
      <c r="M15" s="4">
        <f t="shared" si="8"/>
        <v>920000</v>
      </c>
      <c r="O15" t="s">
        <v>6</v>
      </c>
      <c r="P15" s="5">
        <v>1.4999999999999999E-2</v>
      </c>
    </row>
    <row r="16" spans="1:16" x14ac:dyDescent="0.25">
      <c r="B16" t="s">
        <v>6</v>
      </c>
      <c r="C16" s="4"/>
      <c r="D16" s="4">
        <f t="shared" ref="D16:M16" si="9">$P$6*$P$7*$P$15</f>
        <v>431406.288</v>
      </c>
      <c r="E16" s="4">
        <f t="shared" si="9"/>
        <v>431406.288</v>
      </c>
      <c r="F16" s="4">
        <f t="shared" si="9"/>
        <v>431406.288</v>
      </c>
      <c r="G16" s="4">
        <f t="shared" si="9"/>
        <v>431406.288</v>
      </c>
      <c r="H16" s="4">
        <f t="shared" si="9"/>
        <v>431406.288</v>
      </c>
      <c r="I16" s="4">
        <f t="shared" si="9"/>
        <v>431406.288</v>
      </c>
      <c r="J16" s="4">
        <f t="shared" si="9"/>
        <v>431406.288</v>
      </c>
      <c r="K16" s="4">
        <f t="shared" si="9"/>
        <v>431406.288</v>
      </c>
      <c r="L16" s="4">
        <f t="shared" si="9"/>
        <v>431406.288</v>
      </c>
      <c r="M16" s="4">
        <f t="shared" si="9"/>
        <v>431406.288</v>
      </c>
      <c r="N16" s="21" t="s">
        <v>8</v>
      </c>
    </row>
    <row r="17" spans="1:17" ht="15.75" x14ac:dyDescent="0.25">
      <c r="A17" s="15"/>
      <c r="B17" s="14" t="s">
        <v>22</v>
      </c>
      <c r="C17" s="16"/>
      <c r="D17" s="16">
        <f t="shared" ref="D17:M17" si="10">SUM(D14:D16)</f>
        <v>1645806.2879999999</v>
      </c>
      <c r="E17" s="16">
        <f t="shared" si="10"/>
        <v>1645806.2879999999</v>
      </c>
      <c r="F17" s="16">
        <f t="shared" si="10"/>
        <v>1645806.2879999999</v>
      </c>
      <c r="G17" s="16">
        <f t="shared" si="10"/>
        <v>1645806.2879999999</v>
      </c>
      <c r="H17" s="16">
        <f t="shared" si="10"/>
        <v>1645806.2879999999</v>
      </c>
      <c r="I17" s="16">
        <f t="shared" si="10"/>
        <v>1645806.2879999999</v>
      </c>
      <c r="J17" s="16">
        <f t="shared" si="10"/>
        <v>1645806.2879999999</v>
      </c>
      <c r="K17" s="16">
        <f t="shared" si="10"/>
        <v>1645806.2879999999</v>
      </c>
      <c r="L17" s="16">
        <f t="shared" si="10"/>
        <v>1645806.2879999999</v>
      </c>
      <c r="M17" s="16">
        <f t="shared" si="10"/>
        <v>1645806.2879999999</v>
      </c>
      <c r="O17" t="s">
        <v>9</v>
      </c>
      <c r="P17" s="2"/>
      <c r="Q17" s="3"/>
    </row>
    <row r="18" spans="1:17" x14ac:dyDescent="0.25">
      <c r="O18" s="6" t="s">
        <v>14</v>
      </c>
      <c r="P18" s="2">
        <v>8000</v>
      </c>
      <c r="Q18" s="4"/>
    </row>
    <row r="19" spans="1:17" ht="18.75" x14ac:dyDescent="0.3">
      <c r="A19" s="17" t="s">
        <v>25</v>
      </c>
      <c r="B19" s="18"/>
      <c r="C19" s="22">
        <f>C12</f>
        <v>-784000</v>
      </c>
      <c r="D19" s="22">
        <f>D12+D17</f>
        <v>1583886.2879999999</v>
      </c>
      <c r="E19" s="22">
        <f t="shared" ref="E19:M19" si="11">E12+E17</f>
        <v>1583886.2879999999</v>
      </c>
      <c r="F19" s="22">
        <f t="shared" si="11"/>
        <v>1583886.2879999999</v>
      </c>
      <c r="G19" s="22">
        <f t="shared" si="11"/>
        <v>1583886.2879999999</v>
      </c>
      <c r="H19" s="22">
        <f t="shared" si="11"/>
        <v>1583886.2879999999</v>
      </c>
      <c r="I19" s="22">
        <f t="shared" si="11"/>
        <v>1583886.2879999999</v>
      </c>
      <c r="J19" s="22">
        <f t="shared" si="11"/>
        <v>1583886.2879999999</v>
      </c>
      <c r="K19" s="22">
        <f t="shared" si="11"/>
        <v>1583886.2879999999</v>
      </c>
      <c r="L19" s="22">
        <f t="shared" si="11"/>
        <v>1583886.2879999999</v>
      </c>
      <c r="M19" s="22">
        <f t="shared" si="11"/>
        <v>1583886.2879999999</v>
      </c>
      <c r="O19" s="6" t="s">
        <v>15</v>
      </c>
      <c r="P19" s="2">
        <v>5000</v>
      </c>
    </row>
    <row r="20" spans="1:17" x14ac:dyDescent="0.25">
      <c r="C20" s="4"/>
      <c r="O20" t="s">
        <v>16</v>
      </c>
      <c r="P20" s="2">
        <v>10000</v>
      </c>
    </row>
    <row r="21" spans="1:17" x14ac:dyDescent="0.25">
      <c r="B21" s="9" t="s">
        <v>18</v>
      </c>
      <c r="C21" s="4">
        <f>C12 + NPV(P3,D19:M19)</f>
        <v>10340554.495333057</v>
      </c>
      <c r="E21" s="27"/>
      <c r="F21" s="28"/>
      <c r="G21" s="4"/>
      <c r="I21" s="4"/>
      <c r="O21" t="s">
        <v>17</v>
      </c>
      <c r="P21" s="2">
        <v>15000</v>
      </c>
    </row>
    <row r="22" spans="1:17" ht="15" customHeight="1" x14ac:dyDescent="0.25">
      <c r="B22" s="9" t="s">
        <v>23</v>
      </c>
      <c r="C22" s="19">
        <f>IRR(C19:M19)</f>
        <v>2.0202311330459146</v>
      </c>
      <c r="G22" s="4"/>
      <c r="H22" s="35"/>
      <c r="I22" s="36"/>
      <c r="J22" s="51" t="s">
        <v>40</v>
      </c>
      <c r="K22" s="51"/>
      <c r="L22" s="51"/>
      <c r="M22" s="52"/>
      <c r="O22" t="s">
        <v>31</v>
      </c>
      <c r="P22" s="3">
        <v>0.18</v>
      </c>
    </row>
    <row r="23" spans="1:17" ht="45" x14ac:dyDescent="0.25">
      <c r="E23" s="29" t="s">
        <v>38</v>
      </c>
      <c r="F23" s="30">
        <f>C21</f>
        <v>10340554.495333057</v>
      </c>
      <c r="G23" s="4"/>
      <c r="H23" s="37"/>
      <c r="I23" s="4">
        <f>C21</f>
        <v>10340554.495333057</v>
      </c>
      <c r="J23" s="38">
        <v>7.0000000000000007E-2</v>
      </c>
      <c r="K23" s="38">
        <v>0.1</v>
      </c>
      <c r="L23" s="38">
        <v>0.12</v>
      </c>
      <c r="M23" s="39">
        <v>0.15</v>
      </c>
      <c r="O23" t="s">
        <v>32</v>
      </c>
      <c r="P23" s="3">
        <v>2</v>
      </c>
    </row>
    <row r="24" spans="1:17" ht="31.9" customHeight="1" x14ac:dyDescent="0.25">
      <c r="D24" s="4"/>
      <c r="E24" s="31">
        <v>0.15</v>
      </c>
      <c r="F24" s="32">
        <f t="dataTable" ref="F24:F28" dt2D="0" dtr="0" r1="P22"/>
        <v>10413037.856835479</v>
      </c>
      <c r="G24" s="4"/>
      <c r="H24" s="49" t="s">
        <v>39</v>
      </c>
      <c r="I24" s="38">
        <v>0.15</v>
      </c>
      <c r="J24" s="4">
        <f t="dataTable" ref="J24:M28" dt2D="1" dtr="1" r1="P3" r2="P22" ca="1"/>
        <v>10413037.856835479</v>
      </c>
      <c r="K24" s="4">
        <v>9011707.5169523619</v>
      </c>
      <c r="L24" s="4">
        <v>8223621.0804949999</v>
      </c>
      <c r="M24" s="40">
        <v>7216952.5013539335</v>
      </c>
      <c r="O24" t="s">
        <v>34</v>
      </c>
      <c r="P24" s="2">
        <v>1000</v>
      </c>
    </row>
    <row r="25" spans="1:17" x14ac:dyDescent="0.25">
      <c r="C25" s="23"/>
      <c r="D25" s="25"/>
      <c r="E25" s="31">
        <v>0.18</v>
      </c>
      <c r="F25" s="32">
        <v>10340554.495333057</v>
      </c>
      <c r="G25" s="4"/>
      <c r="H25" s="49"/>
      <c r="I25" s="38">
        <v>0.18</v>
      </c>
      <c r="J25" s="4">
        <v>10340554.495333057</v>
      </c>
      <c r="K25" s="4">
        <v>8948295.5844214875</v>
      </c>
      <c r="L25" s="4">
        <v>8165310.7788417991</v>
      </c>
      <c r="M25" s="40">
        <v>7165158.8091351176</v>
      </c>
      <c r="O25" t="s">
        <v>37</v>
      </c>
      <c r="P25" s="24">
        <v>32000</v>
      </c>
    </row>
    <row r="26" spans="1:17" x14ac:dyDescent="0.25">
      <c r="C26" s="23"/>
      <c r="D26" s="25"/>
      <c r="E26" s="31">
        <v>0.2</v>
      </c>
      <c r="F26" s="32">
        <v>10292232.254331438</v>
      </c>
      <c r="G26" s="4"/>
      <c r="H26" s="49"/>
      <c r="I26" s="38">
        <v>0.2</v>
      </c>
      <c r="J26" s="4">
        <v>10292232.254331438</v>
      </c>
      <c r="K26" s="4">
        <v>8906020.962734241</v>
      </c>
      <c r="L26" s="4">
        <v>8126437.2444063332</v>
      </c>
      <c r="M26" s="40">
        <v>7130629.6809892394</v>
      </c>
    </row>
    <row r="27" spans="1:17" x14ac:dyDescent="0.25">
      <c r="C27" s="23"/>
      <c r="D27" s="25"/>
      <c r="E27" s="31">
        <v>0.25</v>
      </c>
      <c r="F27" s="32">
        <v>10171426.651827399</v>
      </c>
      <c r="G27" s="25"/>
      <c r="H27" s="49"/>
      <c r="I27" s="38">
        <v>0.25</v>
      </c>
      <c r="J27" s="4">
        <v>10171426.651827399</v>
      </c>
      <c r="K27" s="4">
        <v>8800334.4085161202</v>
      </c>
      <c r="L27" s="4">
        <v>8029253.4083176646</v>
      </c>
      <c r="M27" s="40">
        <v>7044306.8606245471</v>
      </c>
    </row>
    <row r="28" spans="1:17" x14ac:dyDescent="0.25">
      <c r="C28" s="23"/>
      <c r="D28" s="25"/>
      <c r="E28" s="33">
        <v>0.3</v>
      </c>
      <c r="F28" s="34">
        <v>10050621.049323358</v>
      </c>
      <c r="G28" s="25"/>
      <c r="H28" s="50"/>
      <c r="I28" s="41">
        <v>0.3</v>
      </c>
      <c r="J28" s="42">
        <v>10050621.049323358</v>
      </c>
      <c r="K28" s="42">
        <v>8694647.8542979993</v>
      </c>
      <c r="L28" s="42">
        <v>7932069.5722289998</v>
      </c>
      <c r="M28" s="34">
        <v>6957984.0402598558</v>
      </c>
    </row>
    <row r="29" spans="1:17" x14ac:dyDescent="0.25">
      <c r="C29" s="23"/>
      <c r="D29" s="25"/>
      <c r="E29" s="4"/>
      <c r="F29" s="23"/>
      <c r="G29" s="25"/>
      <c r="H29" s="4"/>
      <c r="I29" s="4"/>
      <c r="J29" s="4"/>
      <c r="K29" s="4"/>
      <c r="L29" s="4"/>
      <c r="M29" s="4"/>
    </row>
    <row r="30" spans="1:17" ht="45" x14ac:dyDescent="0.25">
      <c r="C30" s="23"/>
      <c r="D30" s="25"/>
      <c r="E30" s="29" t="s">
        <v>38</v>
      </c>
      <c r="F30" s="30">
        <f>C21</f>
        <v>10340554.495333057</v>
      </c>
      <c r="G30" s="25"/>
      <c r="H30" s="35"/>
      <c r="I30" s="36"/>
      <c r="J30" s="51" t="s">
        <v>42</v>
      </c>
      <c r="K30" s="51"/>
      <c r="L30" s="51"/>
      <c r="M30" s="51"/>
      <c r="N30" s="56"/>
      <c r="O30" s="56"/>
      <c r="P30" s="56"/>
      <c r="Q30" s="57"/>
    </row>
    <row r="31" spans="1:17" x14ac:dyDescent="0.25">
      <c r="E31" s="31">
        <v>0.3</v>
      </c>
      <c r="F31" s="40">
        <f t="dataTable" ref="F31:F101" dt2D="0" dtr="0" r1="P22" ca="1"/>
        <v>10050621.049323358</v>
      </c>
      <c r="G31" s="23"/>
      <c r="H31" s="37"/>
      <c r="I31" s="4">
        <f>$C$21</f>
        <v>10340554.495333057</v>
      </c>
      <c r="J31" s="38">
        <v>0.4</v>
      </c>
      <c r="K31" s="38">
        <f>J31/150%</f>
        <v>0.26666666666666666</v>
      </c>
      <c r="L31" s="38">
        <f t="shared" ref="L31:Q31" si="12">K31/150%</f>
        <v>0.17777777777777778</v>
      </c>
      <c r="M31" s="38">
        <f t="shared" si="12"/>
        <v>0.11851851851851852</v>
      </c>
      <c r="N31" s="38">
        <f t="shared" si="12"/>
        <v>7.9012345679012344E-2</v>
      </c>
      <c r="O31" s="38">
        <f t="shared" si="12"/>
        <v>5.2674897119341563E-2</v>
      </c>
      <c r="P31" s="38">
        <f t="shared" si="12"/>
        <v>3.5116598079561044E-2</v>
      </c>
      <c r="Q31" s="38">
        <f t="shared" si="12"/>
        <v>2.3411065386374028E-2</v>
      </c>
    </row>
    <row r="32" spans="1:17" x14ac:dyDescent="0.25">
      <c r="C32" s="4"/>
      <c r="E32" s="31">
        <v>0.31</v>
      </c>
      <c r="F32" s="40">
        <v>10026459.928822551</v>
      </c>
      <c r="H32" s="53" t="s">
        <v>41</v>
      </c>
      <c r="I32" s="43">
        <v>9200</v>
      </c>
      <c r="J32" s="45">
        <f t="dataTable" ref="J32:Q51" dt2D="1" dtr="1" r1="P7" r2="P8" ca="1"/>
        <v>10340554.495333057</v>
      </c>
      <c r="K32" s="45">
        <v>9330548.7483200412</v>
      </c>
      <c r="L32" s="45">
        <v>8657211.5836446919</v>
      </c>
      <c r="M32" s="45">
        <v>8208320.1405277979</v>
      </c>
      <c r="N32" s="45">
        <v>7909059.1784498636</v>
      </c>
      <c r="O32" s="45">
        <v>7709551.8703979105</v>
      </c>
      <c r="P32" s="45">
        <v>7576546.9983632769</v>
      </c>
      <c r="Q32" s="46">
        <v>7487877.0836735172</v>
      </c>
    </row>
    <row r="33" spans="3:17" x14ac:dyDescent="0.25">
      <c r="C33" s="4"/>
      <c r="E33" s="31">
        <v>0.32</v>
      </c>
      <c r="F33" s="40">
        <v>10002298.808321739</v>
      </c>
      <c r="H33" s="53"/>
      <c r="I33" s="43">
        <f xml:space="preserve"> I32/120%</f>
        <v>7666.666666666667</v>
      </c>
      <c r="J33" s="45">
        <v>8918981.5914482996</v>
      </c>
      <c r="K33" s="45">
        <v>7908975.8444352821</v>
      </c>
      <c r="L33" s="45">
        <v>7235638.6797599355</v>
      </c>
      <c r="M33" s="45">
        <v>6786747.2366430368</v>
      </c>
      <c r="N33" s="45">
        <v>6487486.2745651072</v>
      </c>
      <c r="O33" s="45">
        <v>6287978.9665131532</v>
      </c>
      <c r="P33" s="45">
        <v>6154974.0944785196</v>
      </c>
      <c r="Q33" s="46">
        <v>6066304.1797887599</v>
      </c>
    </row>
    <row r="34" spans="3:17" x14ac:dyDescent="0.25">
      <c r="D34" s="26"/>
      <c r="E34" s="31">
        <v>0.33</v>
      </c>
      <c r="F34" s="40">
        <v>9978137.6878209319</v>
      </c>
      <c r="G34" s="26"/>
      <c r="H34" s="53"/>
      <c r="I34" s="43">
        <f t="shared" ref="I34:I51" si="13" xml:space="preserve"> I33/120%</f>
        <v>6388.8888888888896</v>
      </c>
      <c r="J34" s="45">
        <v>7734337.5048776679</v>
      </c>
      <c r="K34" s="45">
        <v>6724331.7578646494</v>
      </c>
      <c r="L34" s="45">
        <v>6050994.5931893047</v>
      </c>
      <c r="M34" s="45">
        <v>5602103.150072407</v>
      </c>
      <c r="N34" s="45">
        <v>5302842.1879944773</v>
      </c>
      <c r="O34" s="45">
        <v>5103334.8799425205</v>
      </c>
      <c r="P34" s="45">
        <v>4970330.007907887</v>
      </c>
      <c r="Q34" s="46">
        <v>4881660.0932181282</v>
      </c>
    </row>
    <row r="35" spans="3:17" x14ac:dyDescent="0.25">
      <c r="D35" s="26"/>
      <c r="E35" s="31">
        <v>0.34</v>
      </c>
      <c r="F35" s="40">
        <v>9953976.5673201252</v>
      </c>
      <c r="G35" s="26"/>
      <c r="H35" s="53"/>
      <c r="I35" s="43">
        <f t="shared" si="13"/>
        <v>5324.0740740740748</v>
      </c>
      <c r="J35" s="45">
        <v>6747134.0994021399</v>
      </c>
      <c r="K35" s="45">
        <v>5737128.3523891242</v>
      </c>
      <c r="L35" s="45">
        <v>5063791.1877137776</v>
      </c>
      <c r="M35" s="45">
        <v>4614899.7445968809</v>
      </c>
      <c r="N35" s="45">
        <v>4315638.7825189503</v>
      </c>
      <c r="O35" s="45">
        <v>4116131.4744669963</v>
      </c>
      <c r="P35" s="45">
        <v>3983126.6024323599</v>
      </c>
      <c r="Q35" s="46">
        <v>3894456.6877426021</v>
      </c>
    </row>
    <row r="36" spans="3:17" x14ac:dyDescent="0.25">
      <c r="D36" s="26"/>
      <c r="E36" s="31">
        <v>0.35</v>
      </c>
      <c r="F36" s="40">
        <v>9929815.4468193147</v>
      </c>
      <c r="G36" s="26"/>
      <c r="H36" s="53"/>
      <c r="I36" s="43">
        <f t="shared" si="13"/>
        <v>4436.7283950617293</v>
      </c>
      <c r="J36" s="45">
        <v>5924464.5948392013</v>
      </c>
      <c r="K36" s="45">
        <v>4914458.8478261847</v>
      </c>
      <c r="L36" s="45">
        <v>4241121.6831508391</v>
      </c>
      <c r="M36" s="45">
        <v>3792230.2400339423</v>
      </c>
      <c r="N36" s="45">
        <v>3492969.2779560108</v>
      </c>
      <c r="O36" s="45">
        <v>3293461.9699040563</v>
      </c>
      <c r="P36" s="45">
        <v>3160457.0978694209</v>
      </c>
      <c r="Q36" s="46">
        <v>3071787.183179664</v>
      </c>
    </row>
    <row r="37" spans="3:17" x14ac:dyDescent="0.25">
      <c r="D37" s="26"/>
      <c r="E37" s="31">
        <v>0.36</v>
      </c>
      <c r="F37" s="40">
        <v>9905654.3263185099</v>
      </c>
      <c r="G37" s="26"/>
      <c r="H37" s="54"/>
      <c r="I37" s="43">
        <f t="shared" si="13"/>
        <v>3697.2736625514412</v>
      </c>
      <c r="J37" s="45">
        <v>5238906.6743700849</v>
      </c>
      <c r="K37" s="45">
        <v>4228900.9273570683</v>
      </c>
      <c r="L37" s="45">
        <v>3555563.7626817226</v>
      </c>
      <c r="M37" s="45">
        <v>3106672.3195648263</v>
      </c>
      <c r="N37" s="45">
        <v>2807411.3574868953</v>
      </c>
      <c r="O37" s="45">
        <v>2607904.0494349408</v>
      </c>
      <c r="P37" s="45">
        <v>2474899.1774003045</v>
      </c>
      <c r="Q37" s="46">
        <v>2386229.262710548</v>
      </c>
    </row>
    <row r="38" spans="3:17" x14ac:dyDescent="0.25">
      <c r="D38" s="26"/>
      <c r="E38" s="31">
        <v>0.37</v>
      </c>
      <c r="F38" s="40">
        <v>9881493.2058177013</v>
      </c>
      <c r="G38" s="26"/>
      <c r="H38" s="54"/>
      <c r="I38" s="43">
        <f t="shared" si="13"/>
        <v>3081.0613854595344</v>
      </c>
      <c r="J38" s="45">
        <v>4667608.4073124891</v>
      </c>
      <c r="K38" s="45">
        <v>3657602.6602994716</v>
      </c>
      <c r="L38" s="45">
        <v>2984265.4956241255</v>
      </c>
      <c r="M38" s="45">
        <v>2535374.0525072301</v>
      </c>
      <c r="N38" s="45">
        <v>2236113.0904292981</v>
      </c>
      <c r="O38" s="45">
        <v>2036605.782377345</v>
      </c>
      <c r="P38" s="45">
        <v>1903600.9103427078</v>
      </c>
      <c r="Q38" s="46">
        <v>1814930.9956529513</v>
      </c>
    </row>
    <row r="39" spans="3:17" x14ac:dyDescent="0.25">
      <c r="D39" s="26"/>
      <c r="E39" s="31">
        <v>0.38</v>
      </c>
      <c r="F39" s="40">
        <v>9857332.0853168946</v>
      </c>
      <c r="G39" s="26"/>
      <c r="H39" s="54"/>
      <c r="I39" s="43">
        <f t="shared" si="13"/>
        <v>2567.551154549612</v>
      </c>
      <c r="J39" s="45">
        <v>4191526.5180978263</v>
      </c>
      <c r="K39" s="45">
        <v>3181520.7710848073</v>
      </c>
      <c r="L39" s="45">
        <v>2508183.6064094626</v>
      </c>
      <c r="M39" s="45">
        <v>2059292.1632925654</v>
      </c>
      <c r="N39" s="45">
        <v>1760031.2012146343</v>
      </c>
      <c r="O39" s="45">
        <v>1560523.8931626808</v>
      </c>
      <c r="P39" s="45">
        <v>1427519.0211280445</v>
      </c>
      <c r="Q39" s="46">
        <v>1338849.1064382866</v>
      </c>
    </row>
    <row r="40" spans="3:17" x14ac:dyDescent="0.25">
      <c r="E40" s="31">
        <v>0.39</v>
      </c>
      <c r="F40" s="40">
        <v>9833170.9648160841</v>
      </c>
      <c r="H40" s="54"/>
      <c r="I40" s="43">
        <f t="shared" si="13"/>
        <v>2139.6259621246768</v>
      </c>
      <c r="J40" s="45">
        <v>3794791.610418939</v>
      </c>
      <c r="K40" s="45">
        <v>2784785.863405921</v>
      </c>
      <c r="L40" s="45">
        <v>2111448.6987305749</v>
      </c>
      <c r="M40" s="45">
        <v>1662557.2556136791</v>
      </c>
      <c r="N40" s="45">
        <v>1363296.293535748</v>
      </c>
      <c r="O40" s="45">
        <v>1163788.985483794</v>
      </c>
      <c r="P40" s="45">
        <v>1030784.1134491579</v>
      </c>
      <c r="Q40" s="46">
        <v>942114.19875940052</v>
      </c>
    </row>
    <row r="41" spans="3:17" x14ac:dyDescent="0.25">
      <c r="C41" s="4"/>
      <c r="E41" s="31">
        <v>0.4</v>
      </c>
      <c r="F41" s="40">
        <v>9809009.8443152755</v>
      </c>
      <c r="H41" s="54"/>
      <c r="I41" s="43">
        <f t="shared" si="13"/>
        <v>1783.0216351038973</v>
      </c>
      <c r="J41" s="45">
        <v>3464179.1873531984</v>
      </c>
      <c r="K41" s="45">
        <v>2454173.4403401823</v>
      </c>
      <c r="L41" s="45">
        <v>1780836.2756648376</v>
      </c>
      <c r="M41" s="45">
        <v>1331944.8325479408</v>
      </c>
      <c r="N41" s="45">
        <v>1032683.8704700097</v>
      </c>
      <c r="O41" s="45">
        <v>833176.56241805525</v>
      </c>
      <c r="P41" s="45">
        <v>700171.69038341916</v>
      </c>
      <c r="Q41" s="46">
        <v>611501.77569366177</v>
      </c>
    </row>
    <row r="42" spans="3:17" x14ac:dyDescent="0.25">
      <c r="E42" s="31">
        <v>0.41</v>
      </c>
      <c r="F42" s="40">
        <v>9784848.7238144688</v>
      </c>
      <c r="H42" s="54"/>
      <c r="I42" s="43">
        <f t="shared" si="13"/>
        <v>1485.8513625865812</v>
      </c>
      <c r="J42" s="45">
        <v>3188668.834798418</v>
      </c>
      <c r="K42" s="45">
        <v>2178663.0877853995</v>
      </c>
      <c r="L42" s="45">
        <v>1505325.9231100548</v>
      </c>
      <c r="M42" s="45">
        <v>1056434.479993158</v>
      </c>
      <c r="N42" s="45">
        <v>757173.51791522698</v>
      </c>
      <c r="O42" s="45">
        <v>557666.20986327319</v>
      </c>
      <c r="P42" s="45">
        <v>424661.33782863687</v>
      </c>
      <c r="Q42" s="46">
        <v>335991.42313887947</v>
      </c>
    </row>
    <row r="43" spans="3:17" x14ac:dyDescent="0.25">
      <c r="E43" s="31">
        <v>0.42</v>
      </c>
      <c r="F43" s="40">
        <v>9760687.6033136602</v>
      </c>
      <c r="H43" s="54"/>
      <c r="I43" s="43">
        <f t="shared" si="13"/>
        <v>1238.2094688221512</v>
      </c>
      <c r="J43" s="45">
        <v>2959076.8743360997</v>
      </c>
      <c r="K43" s="45">
        <v>1949071.1273230817</v>
      </c>
      <c r="L43" s="45">
        <v>1275733.9626477368</v>
      </c>
      <c r="M43" s="45">
        <v>826842.51953084045</v>
      </c>
      <c r="N43" s="45">
        <v>527581.55745290872</v>
      </c>
      <c r="O43" s="45">
        <v>328074.24940095446</v>
      </c>
      <c r="P43" s="45">
        <v>195069.37736631872</v>
      </c>
      <c r="Q43" s="46">
        <v>106399.4626765612</v>
      </c>
    </row>
    <row r="44" spans="3:17" x14ac:dyDescent="0.25">
      <c r="E44" s="31">
        <v>0.43</v>
      </c>
      <c r="F44" s="40">
        <v>9736526.4828128517</v>
      </c>
      <c r="H44" s="54"/>
      <c r="I44" s="43">
        <f t="shared" si="13"/>
        <v>1031.8412240184593</v>
      </c>
      <c r="J44" s="45">
        <v>2767750.2406175006</v>
      </c>
      <c r="K44" s="45">
        <v>1757744.4936044831</v>
      </c>
      <c r="L44" s="45">
        <v>1084407.3289291379</v>
      </c>
      <c r="M44" s="45">
        <v>635515.88581224089</v>
      </c>
      <c r="N44" s="45">
        <v>336254.92373430985</v>
      </c>
      <c r="O44" s="45">
        <v>136747.61568235571</v>
      </c>
      <c r="P44" s="45">
        <v>3742.7436477198498</v>
      </c>
      <c r="Q44" s="46">
        <v>-84927.171042037546</v>
      </c>
    </row>
    <row r="45" spans="3:17" x14ac:dyDescent="0.25">
      <c r="E45" s="31">
        <v>0.44</v>
      </c>
      <c r="F45" s="40">
        <v>9712365.3623120449</v>
      </c>
      <c r="H45" s="54"/>
      <c r="I45" s="43">
        <f t="shared" si="13"/>
        <v>859.86768668204945</v>
      </c>
      <c r="J45" s="45">
        <v>2608311.3791853352</v>
      </c>
      <c r="K45" s="45">
        <v>1598305.6321723177</v>
      </c>
      <c r="L45" s="45">
        <v>924968.46749697207</v>
      </c>
      <c r="M45" s="45">
        <v>476077.02438007528</v>
      </c>
      <c r="N45" s="45">
        <v>176816.06230214436</v>
      </c>
      <c r="O45" s="45">
        <v>-22691.245749809896</v>
      </c>
      <c r="P45" s="45">
        <v>-155696.11778444587</v>
      </c>
      <c r="Q45" s="46">
        <v>-244366.03247420338</v>
      </c>
    </row>
    <row r="46" spans="3:17" x14ac:dyDescent="0.25">
      <c r="E46" s="31">
        <v>0.45</v>
      </c>
      <c r="F46" s="40">
        <v>9688204.2418112345</v>
      </c>
      <c r="H46" s="54"/>
      <c r="I46" s="43">
        <f t="shared" si="13"/>
        <v>716.55640556837454</v>
      </c>
      <c r="J46" s="45">
        <v>2475445.6613251967</v>
      </c>
      <c r="K46" s="45">
        <v>1465439.9143121797</v>
      </c>
      <c r="L46" s="45">
        <v>792102.74963683449</v>
      </c>
      <c r="M46" s="45">
        <v>343211.30651993724</v>
      </c>
      <c r="N46" s="45">
        <v>43950.344442006201</v>
      </c>
      <c r="O46" s="45">
        <v>-155556.96360994794</v>
      </c>
      <c r="P46" s="45">
        <v>-288561.8356445838</v>
      </c>
      <c r="Q46" s="46">
        <v>-377231.75033434131</v>
      </c>
    </row>
    <row r="47" spans="3:17" x14ac:dyDescent="0.25">
      <c r="E47" s="31">
        <v>0.46</v>
      </c>
      <c r="F47" s="40">
        <v>9664043.1213104259</v>
      </c>
      <c r="H47" s="54"/>
      <c r="I47" s="43">
        <f t="shared" si="13"/>
        <v>597.13033797364551</v>
      </c>
      <c r="J47" s="45">
        <v>2364724.2297750823</v>
      </c>
      <c r="K47" s="45">
        <v>1354718.4827620643</v>
      </c>
      <c r="L47" s="45">
        <v>681381.31808671914</v>
      </c>
      <c r="M47" s="45">
        <v>232489.87496982201</v>
      </c>
      <c r="N47" s="45">
        <v>-66771.087108108797</v>
      </c>
      <c r="O47" s="45">
        <v>-266278.39516006288</v>
      </c>
      <c r="P47" s="45">
        <v>-399283.26719469897</v>
      </c>
      <c r="Q47" s="46">
        <v>-487953.18188445637</v>
      </c>
    </row>
    <row r="48" spans="3:17" x14ac:dyDescent="0.25">
      <c r="E48" s="31">
        <v>0.47</v>
      </c>
      <c r="F48" s="40">
        <v>9639882.0008096192</v>
      </c>
      <c r="H48" s="54"/>
      <c r="I48" s="43">
        <f t="shared" si="13"/>
        <v>497.60861497803796</v>
      </c>
      <c r="J48" s="45">
        <v>2272456.3701499859</v>
      </c>
      <c r="K48" s="45">
        <v>1262450.6231369681</v>
      </c>
      <c r="L48" s="45">
        <v>589113.45846162341</v>
      </c>
      <c r="M48" s="45">
        <v>140222.0153447265</v>
      </c>
      <c r="N48" s="45">
        <v>-159038.94673320442</v>
      </c>
      <c r="O48" s="45">
        <v>-358546.25478515885</v>
      </c>
      <c r="P48" s="45">
        <v>-491551.12681979482</v>
      </c>
      <c r="Q48" s="46">
        <v>-580221.04150955228</v>
      </c>
    </row>
    <row r="49" spans="5:17" x14ac:dyDescent="0.25">
      <c r="E49" s="31">
        <v>0.48</v>
      </c>
      <c r="F49" s="40">
        <v>9615720.8803088106</v>
      </c>
      <c r="H49" s="54"/>
      <c r="I49" s="43">
        <f t="shared" si="13"/>
        <v>414.67384581503165</v>
      </c>
      <c r="J49" s="45">
        <v>2195566.4871290731</v>
      </c>
      <c r="K49" s="45">
        <v>1185560.7401160554</v>
      </c>
      <c r="L49" s="45">
        <v>512223.57544070971</v>
      </c>
      <c r="M49" s="45">
        <v>63332.132323813043</v>
      </c>
      <c r="N49" s="45">
        <v>-235928.82975411788</v>
      </c>
      <c r="O49" s="45">
        <v>-435436.13780607202</v>
      </c>
      <c r="P49" s="45">
        <v>-568441.00984070811</v>
      </c>
      <c r="Q49" s="46">
        <v>-657110.92453046539</v>
      </c>
    </row>
    <row r="50" spans="5:17" x14ac:dyDescent="0.25">
      <c r="E50" s="31">
        <v>0.49</v>
      </c>
      <c r="F50" s="40">
        <v>9591559.7598080039</v>
      </c>
      <c r="H50" s="54"/>
      <c r="I50" s="43">
        <f t="shared" si="13"/>
        <v>345.56153817919306</v>
      </c>
      <c r="J50" s="45">
        <v>2131491.584611645</v>
      </c>
      <c r="K50" s="45">
        <v>1121485.8375986274</v>
      </c>
      <c r="L50" s="45">
        <v>448148.67292328225</v>
      </c>
      <c r="M50" s="45">
        <v>-742.77019361464772</v>
      </c>
      <c r="N50" s="45">
        <v>-300003.73227154562</v>
      </c>
      <c r="O50" s="45">
        <v>-499511.04032349971</v>
      </c>
      <c r="P50" s="45">
        <v>-632515.91235813568</v>
      </c>
      <c r="Q50" s="46">
        <v>-721185.8270478932</v>
      </c>
    </row>
    <row r="51" spans="5:17" x14ac:dyDescent="0.25">
      <c r="E51" s="31">
        <v>0.5</v>
      </c>
      <c r="F51" s="40">
        <v>9567398.6393071972</v>
      </c>
      <c r="H51" s="55"/>
      <c r="I51" s="44">
        <f t="shared" si="13"/>
        <v>287.96794848266092</v>
      </c>
      <c r="J51" s="47">
        <v>2078095.8325137887</v>
      </c>
      <c r="K51" s="47">
        <v>1068090.0855007707</v>
      </c>
      <c r="L51" s="47">
        <v>394752.92082542577</v>
      </c>
      <c r="M51" s="47">
        <v>-54138.522291470901</v>
      </c>
      <c r="N51" s="47">
        <v>-353399.48436940205</v>
      </c>
      <c r="O51" s="47">
        <v>-552906.79242135631</v>
      </c>
      <c r="P51" s="47">
        <v>-685911.66445599217</v>
      </c>
      <c r="Q51" s="48">
        <v>-774581.57914574957</v>
      </c>
    </row>
    <row r="52" spans="5:17" x14ac:dyDescent="0.25">
      <c r="E52" s="31">
        <v>0.51</v>
      </c>
      <c r="F52" s="40">
        <v>9543237.5188063867</v>
      </c>
    </row>
    <row r="53" spans="5:17" x14ac:dyDescent="0.25">
      <c r="E53" s="31">
        <v>0.52</v>
      </c>
      <c r="F53" s="40">
        <v>9519076.3983055782</v>
      </c>
    </row>
    <row r="54" spans="5:17" x14ac:dyDescent="0.25">
      <c r="E54" s="31">
        <v>0.53</v>
      </c>
      <c r="F54" s="40">
        <v>9494915.2778047714</v>
      </c>
    </row>
    <row r="55" spans="5:17" x14ac:dyDescent="0.25">
      <c r="E55" s="31">
        <v>0.54</v>
      </c>
      <c r="F55" s="40">
        <v>9470754.1573039629</v>
      </c>
    </row>
    <row r="56" spans="5:17" x14ac:dyDescent="0.25">
      <c r="E56" s="31">
        <v>0.55000000000000004</v>
      </c>
      <c r="F56" s="40">
        <v>9446593.0368031543</v>
      </c>
    </row>
    <row r="57" spans="5:17" x14ac:dyDescent="0.25">
      <c r="E57" s="31">
        <v>0.56000000000000005</v>
      </c>
      <c r="F57" s="40">
        <v>9422431.9163023457</v>
      </c>
    </row>
    <row r="58" spans="5:17" x14ac:dyDescent="0.25">
      <c r="E58" s="31">
        <v>0.56999999999999995</v>
      </c>
      <c r="F58" s="40">
        <v>9398270.795801539</v>
      </c>
    </row>
    <row r="59" spans="5:17" x14ac:dyDescent="0.25">
      <c r="E59" s="31">
        <v>0.57999999999999996</v>
      </c>
      <c r="F59" s="40">
        <v>9374109.6753007304</v>
      </c>
    </row>
    <row r="60" spans="5:17" x14ac:dyDescent="0.25">
      <c r="E60" s="31">
        <v>0.59</v>
      </c>
      <c r="F60" s="40">
        <v>9349948.5547999218</v>
      </c>
    </row>
    <row r="61" spans="5:17" x14ac:dyDescent="0.25">
      <c r="E61" s="31">
        <v>0.6</v>
      </c>
      <c r="F61" s="40">
        <v>9325787.4342991132</v>
      </c>
    </row>
    <row r="62" spans="5:17" x14ac:dyDescent="0.25">
      <c r="E62" s="31">
        <v>0.61</v>
      </c>
      <c r="F62" s="40">
        <v>9301626.3137983046</v>
      </c>
    </row>
    <row r="63" spans="5:17" x14ac:dyDescent="0.25">
      <c r="E63" s="31">
        <v>0.62</v>
      </c>
      <c r="F63" s="40">
        <v>9277465.1932974979</v>
      </c>
    </row>
    <row r="64" spans="5:17" x14ac:dyDescent="0.25">
      <c r="E64" s="31">
        <v>0.63</v>
      </c>
      <c r="F64" s="40">
        <v>9253304.0727966893</v>
      </c>
    </row>
    <row r="65" spans="5:6" x14ac:dyDescent="0.25">
      <c r="E65" s="31">
        <v>0.64</v>
      </c>
      <c r="F65" s="40">
        <v>9229142.9522958808</v>
      </c>
    </row>
    <row r="66" spans="5:6" x14ac:dyDescent="0.25">
      <c r="E66" s="31">
        <v>0.65</v>
      </c>
      <c r="F66" s="40">
        <v>9204981.831795074</v>
      </c>
    </row>
    <row r="67" spans="5:6" x14ac:dyDescent="0.25">
      <c r="E67" s="31">
        <v>0.66</v>
      </c>
      <c r="F67" s="40">
        <v>9180820.7112942655</v>
      </c>
    </row>
    <row r="68" spans="5:6" x14ac:dyDescent="0.25">
      <c r="E68" s="31">
        <v>0.67</v>
      </c>
      <c r="F68" s="40">
        <v>9156659.5907934587</v>
      </c>
    </row>
    <row r="69" spans="5:6" x14ac:dyDescent="0.25">
      <c r="E69" s="31">
        <v>0.68</v>
      </c>
      <c r="F69" s="40">
        <v>9132498.4702926483</v>
      </c>
    </row>
    <row r="70" spans="5:6" x14ac:dyDescent="0.25">
      <c r="E70" s="31">
        <v>0.69</v>
      </c>
      <c r="F70" s="40">
        <v>9108337.3497918379</v>
      </c>
    </row>
    <row r="71" spans="5:6" x14ac:dyDescent="0.25">
      <c r="E71" s="31">
        <v>0.7</v>
      </c>
      <c r="F71" s="40">
        <v>9084176.229291033</v>
      </c>
    </row>
    <row r="72" spans="5:6" x14ac:dyDescent="0.25">
      <c r="E72" s="31">
        <v>0.71</v>
      </c>
      <c r="F72" s="40">
        <v>9060015.1087902244</v>
      </c>
    </row>
    <row r="73" spans="5:6" x14ac:dyDescent="0.25">
      <c r="E73" s="31">
        <v>0.72</v>
      </c>
      <c r="F73" s="40">
        <v>9035853.9882894177</v>
      </c>
    </row>
    <row r="74" spans="5:6" x14ac:dyDescent="0.25">
      <c r="E74" s="31">
        <v>0.73</v>
      </c>
      <c r="F74" s="40">
        <v>9011692.8677886091</v>
      </c>
    </row>
    <row r="75" spans="5:6" x14ac:dyDescent="0.25">
      <c r="E75" s="31">
        <v>0.74</v>
      </c>
      <c r="F75" s="40">
        <v>8987531.7472877987</v>
      </c>
    </row>
    <row r="76" spans="5:6" x14ac:dyDescent="0.25">
      <c r="E76" s="31">
        <v>0.75</v>
      </c>
      <c r="F76" s="40">
        <v>8963370.6267869938</v>
      </c>
    </row>
    <row r="77" spans="5:6" x14ac:dyDescent="0.25">
      <c r="E77" s="31">
        <v>0.76</v>
      </c>
      <c r="F77" s="40">
        <v>8939209.5062861815</v>
      </c>
    </row>
    <row r="78" spans="5:6" x14ac:dyDescent="0.25">
      <c r="E78" s="31">
        <v>0.77</v>
      </c>
      <c r="F78" s="40">
        <v>8915048.3857853748</v>
      </c>
    </row>
    <row r="79" spans="5:6" x14ac:dyDescent="0.25">
      <c r="E79" s="31">
        <v>0.78</v>
      </c>
      <c r="F79" s="40">
        <v>8890887.2652845662</v>
      </c>
    </row>
    <row r="80" spans="5:6" x14ac:dyDescent="0.25">
      <c r="E80" s="31">
        <v>0.79</v>
      </c>
      <c r="F80" s="40">
        <v>8866726.1447837614</v>
      </c>
    </row>
    <row r="81" spans="5:6" x14ac:dyDescent="0.25">
      <c r="E81" s="31">
        <v>0.8</v>
      </c>
      <c r="F81" s="40">
        <v>8842565.0242829509</v>
      </c>
    </row>
    <row r="82" spans="5:6" x14ac:dyDescent="0.25">
      <c r="E82" s="31">
        <v>0.81</v>
      </c>
      <c r="F82" s="40">
        <v>8818403.9037821423</v>
      </c>
    </row>
    <row r="83" spans="5:6" x14ac:dyDescent="0.25">
      <c r="E83" s="31">
        <v>0.82</v>
      </c>
      <c r="F83" s="40">
        <v>8794242.7832813337</v>
      </c>
    </row>
    <row r="84" spans="5:6" x14ac:dyDescent="0.25">
      <c r="E84" s="31">
        <v>0.83</v>
      </c>
      <c r="F84" s="40">
        <v>8770081.662780527</v>
      </c>
    </row>
    <row r="85" spans="5:6" x14ac:dyDescent="0.25">
      <c r="E85" s="31">
        <v>0.84</v>
      </c>
      <c r="F85" s="40">
        <v>8745920.5422797166</v>
      </c>
    </row>
    <row r="86" spans="5:6" x14ac:dyDescent="0.25">
      <c r="E86" s="31">
        <v>0.85</v>
      </c>
      <c r="F86" s="40">
        <v>8721759.421778908</v>
      </c>
    </row>
    <row r="87" spans="5:6" x14ac:dyDescent="0.25">
      <c r="E87" s="31">
        <v>0.86</v>
      </c>
      <c r="F87" s="40">
        <v>8697598.3012781031</v>
      </c>
    </row>
    <row r="88" spans="5:6" x14ac:dyDescent="0.25">
      <c r="E88" s="31">
        <v>0.87</v>
      </c>
      <c r="F88" s="40">
        <v>8673437.1807772964</v>
      </c>
    </row>
    <row r="89" spans="5:6" x14ac:dyDescent="0.25">
      <c r="E89" s="31">
        <v>0.880000000000001</v>
      </c>
      <c r="F89" s="40">
        <v>8649276.0602764841</v>
      </c>
    </row>
    <row r="90" spans="5:6" x14ac:dyDescent="0.25">
      <c r="E90" s="31">
        <v>0.89000000000000101</v>
      </c>
      <c r="F90" s="40">
        <v>8625114.9397756737</v>
      </c>
    </row>
    <row r="91" spans="5:6" x14ac:dyDescent="0.25">
      <c r="E91" s="31">
        <v>0.90000000000000102</v>
      </c>
      <c r="F91" s="40">
        <v>8600953.8192748651</v>
      </c>
    </row>
    <row r="92" spans="5:6" x14ac:dyDescent="0.25">
      <c r="E92" s="31">
        <v>0.91000000000000103</v>
      </c>
      <c r="F92" s="40">
        <v>8576792.6987740584</v>
      </c>
    </row>
    <row r="93" spans="5:6" x14ac:dyDescent="0.25">
      <c r="E93" s="31">
        <v>0.92000000000000104</v>
      </c>
      <c r="F93" s="40">
        <v>8552631.5782732498</v>
      </c>
    </row>
    <row r="94" spans="5:6" x14ac:dyDescent="0.25">
      <c r="E94" s="31">
        <v>0.93000000000000105</v>
      </c>
      <c r="F94" s="40">
        <v>8528470.4577724393</v>
      </c>
    </row>
    <row r="95" spans="5:6" x14ac:dyDescent="0.25">
      <c r="E95" s="31">
        <v>0.94000000000000095</v>
      </c>
      <c r="F95" s="40">
        <v>8504309.3372716364</v>
      </c>
    </row>
    <row r="96" spans="5:6" x14ac:dyDescent="0.25">
      <c r="E96" s="31">
        <v>0.95000000000000095</v>
      </c>
      <c r="F96" s="40">
        <v>8480148.2167708278</v>
      </c>
    </row>
    <row r="97" spans="5:6" x14ac:dyDescent="0.25">
      <c r="E97" s="31">
        <v>0.96000000000000096</v>
      </c>
      <c r="F97" s="40">
        <v>8455987.0962700192</v>
      </c>
    </row>
    <row r="98" spans="5:6" x14ac:dyDescent="0.25">
      <c r="E98" s="31">
        <v>0.97000000000000097</v>
      </c>
      <c r="F98" s="40">
        <v>8431825.9757692106</v>
      </c>
    </row>
    <row r="99" spans="5:6" x14ac:dyDescent="0.25">
      <c r="E99" s="31">
        <v>0.98000000000000098</v>
      </c>
      <c r="F99" s="40">
        <v>8407664.8552683983</v>
      </c>
    </row>
    <row r="100" spans="5:6" x14ac:dyDescent="0.25">
      <c r="E100" s="31">
        <v>0.99000000000000099</v>
      </c>
      <c r="F100" s="40">
        <v>8383503.7347675934</v>
      </c>
    </row>
    <row r="101" spans="5:6" x14ac:dyDescent="0.25">
      <c r="E101" s="33">
        <v>1</v>
      </c>
      <c r="F101" s="34">
        <v>8359342.6142667867</v>
      </c>
    </row>
  </sheetData>
  <mergeCells count="4">
    <mergeCell ref="H24:H28"/>
    <mergeCell ref="J22:M22"/>
    <mergeCell ref="H32:H51"/>
    <mergeCell ref="J30:Q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AIMS</dc:subject>
  <dc:creator>Dejan Lavbič</dc:creator>
  <cp:keywords/>
  <dc:description/>
  <cp:lastModifiedBy>Maj Kolman</cp:lastModifiedBy>
  <dcterms:created xsi:type="dcterms:W3CDTF">2015-01-11T16:06:24Z</dcterms:created>
  <dcterms:modified xsi:type="dcterms:W3CDTF">2023-02-28T20:08:33Z</dcterms:modified>
  <cp:category/>
</cp:coreProperties>
</file>