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BDEDD81D-D01E-4C4B-A988-04FC14030CDE}" xr6:coauthVersionLast="47" xr6:coauthVersionMax="47" xr10:uidLastSave="{00000000-0000-0000-0000-000000000000}"/>
  <bookViews>
    <workbookView xWindow="-120" yWindow="-120" windowWidth="20730" windowHeight="11040" tabRatio="0" xr2:uid="{7A09DDF4-69F8-4D6A-BBE6-CAEC3EB1D77D}"/>
  </bookViews>
  <sheets>
    <sheet name="Planilha1" sheetId="1" r:id="rId1"/>
    <sheet name="Planilha2" sheetId="2" r:id="rId2"/>
  </sheets>
  <definedNames>
    <definedName name="aporte">Planilha1!$D$10</definedName>
    <definedName name="patrimonio">Planilha1!$D$13</definedName>
    <definedName name="qtd_anos">Planilha1!$D$11</definedName>
    <definedName name="rendimento_carteira">Planilha1!$D$6</definedName>
    <definedName name="salario">Planilha1!$D$5</definedName>
    <definedName name="sugestao_investimento">Planilha1!$D$7</definedName>
    <definedName name="taxa_mensal">Planilha1!$D$12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31" i="1"/>
  <c r="C33" i="1"/>
  <c r="C34" i="1"/>
  <c r="C29" i="1"/>
  <c r="B3" i="2"/>
  <c r="B4" i="2"/>
  <c r="B16" i="2"/>
  <c r="B17" i="2"/>
  <c r="B18" i="2"/>
  <c r="B19" i="2"/>
  <c r="B20" i="2"/>
  <c r="B15" i="2"/>
  <c r="B14" i="2"/>
  <c r="B10" i="2"/>
  <c r="B11" i="2"/>
  <c r="B12" i="2"/>
  <c r="B13" i="2"/>
  <c r="B9" i="2"/>
  <c r="B5" i="2"/>
  <c r="B6" i="2"/>
  <c r="B7" i="2"/>
  <c r="B8" i="2"/>
  <c r="C25" i="1"/>
  <c r="D13" i="1"/>
  <c r="D14" i="1" s="1"/>
  <c r="D7" i="1"/>
  <c r="C17" i="1"/>
  <c r="D17" i="1" s="1"/>
  <c r="C21" i="1"/>
  <c r="D21" i="1" s="1"/>
  <c r="C18" i="1"/>
  <c r="D18" i="1" s="1"/>
  <c r="C19" i="1"/>
  <c r="D19" i="1" s="1"/>
  <c r="C20" i="1"/>
  <c r="D20" i="1" s="1"/>
  <c r="D31" i="1" l="1"/>
  <c r="D32" i="1"/>
  <c r="D29" i="1"/>
  <c r="D34" i="1"/>
  <c r="D33" i="1"/>
  <c r="D30" i="1"/>
  <c r="D35" i="1" l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<sst xmlns="http://schemas.openxmlformats.org/spreadsheetml/2006/main" count="70" uniqueCount="35">
  <si>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</si>
  <si>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</si>
  <si>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</si>
  <si>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</si>
  <si>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</si>
  <si>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</si>
  <si>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</si>
  <si>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</si>
  <si>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</si>
  <si>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</si>
  <si>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</si>
  <si>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</si>
  <si>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</si>
  <si>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</si>
  <si>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Rendimento Carteira:</t>
  </si>
  <si>
    <t>Salário:</t>
  </si>
  <si>
    <t>Sugestão de Investimento:</t>
  </si>
  <si>
    <t>Conservador</t>
  </si>
  <si>
    <t xml:space="preserve">VALOR A SER INVESTIDO POR MÊS </t>
  </si>
  <si>
    <t>PERFIL</t>
  </si>
  <si>
    <t>TIPOS DE FII</t>
  </si>
  <si>
    <t xml:space="preserve">PERCENTUAL INVESTIDO </t>
  </si>
  <si>
    <t>VALORES</t>
  </si>
  <si>
    <t>PAPEL</t>
  </si>
  <si>
    <t>TIJOLO</t>
  </si>
  <si>
    <t>HIBRÍDOS</t>
  </si>
  <si>
    <t>FOFs</t>
  </si>
  <si>
    <t>DESENVOLVIMENTO</t>
  </si>
  <si>
    <t>HOTELARIAS</t>
  </si>
  <si>
    <t>TOTAL</t>
  </si>
  <si>
    <t>TIPO DE FII</t>
  </si>
  <si>
    <t>%</t>
  </si>
  <si>
    <t>CHAVE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</si>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</sst>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Leelawadee UI"/>
      <family val="2"/>
    </font>
    <font>
      <b/>
      <sz val="12"/>
      <color theme="1"/>
      <name val="Leelawadee UI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/>
    <xf numFmtId="0" fontId="8" fillId="3" borderId="7" xfId="0" applyFont="1" applyFill="1" applyBorder="1"/>
    <xf numFmtId="0" fontId="8" fillId="3" borderId="9" xfId="0" applyFont="1" applyFill="1" applyBorder="1"/>
    <xf numFmtId="0" fontId="8" fillId="3" borderId="10" xfId="0" applyFont="1" applyFill="1" applyBorder="1"/>
    <xf numFmtId="165" fontId="6" fillId="0" borderId="17" xfId="1" applyNumberFormat="1" applyFont="1" applyBorder="1" applyAlignment="1">
      <alignment horizontal="center"/>
    </xf>
    <xf numFmtId="10" fontId="6" fillId="0" borderId="19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8" fontId="7" fillId="3" borderId="13" xfId="0" applyNumberFormat="1" applyFont="1" applyFill="1" applyBorder="1" applyAlignment="1">
      <alignment horizontal="center"/>
    </xf>
    <xf numFmtId="8" fontId="7" fillId="3" borderId="8" xfId="0" applyNumberFormat="1" applyFont="1" applyFill="1" applyBorder="1" applyAlignment="1">
      <alignment horizontal="center"/>
    </xf>
    <xf numFmtId="8" fontId="7" fillId="3" borderId="14" xfId="0" applyNumberFormat="1" applyFont="1" applyFill="1" applyBorder="1" applyAlignment="1">
      <alignment horizontal="center"/>
    </xf>
    <xf numFmtId="8" fontId="7" fillId="3" borderId="15" xfId="0" applyNumberFormat="1" applyFont="1" applyFill="1" applyBorder="1" applyAlignment="1">
      <alignment horizontal="center"/>
    </xf>
    <xf numFmtId="8" fontId="7" fillId="3" borderId="22" xfId="0" applyNumberFormat="1" applyFont="1" applyFill="1" applyBorder="1" applyAlignment="1">
      <alignment horizontal="center"/>
    </xf>
    <xf numFmtId="0" fontId="8" fillId="5" borderId="16" xfId="0" applyFont="1" applyFill="1" applyBorder="1" applyAlignment="1">
      <alignment horizontal="left"/>
    </xf>
    <xf numFmtId="0" fontId="8" fillId="5" borderId="23" xfId="0" applyFont="1" applyFill="1" applyBorder="1" applyAlignment="1">
      <alignment horizontal="left"/>
    </xf>
    <xf numFmtId="0" fontId="8" fillId="5" borderId="18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8" fillId="5" borderId="20" xfId="0" applyFont="1" applyFill="1" applyBorder="1" applyAlignment="1">
      <alignment horizontal="left"/>
    </xf>
    <xf numFmtId="0" fontId="8" fillId="5" borderId="25" xfId="0" applyFont="1" applyFill="1" applyBorder="1" applyAlignment="1">
      <alignment horizontal="left"/>
    </xf>
    <xf numFmtId="165" fontId="7" fillId="0" borderId="17" xfId="1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0" fontId="7" fillId="0" borderId="19" xfId="0" applyNumberFormat="1" applyFont="1" applyBorder="1" applyAlignment="1">
      <alignment horizontal="center"/>
    </xf>
    <xf numFmtId="0" fontId="9" fillId="3" borderId="18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left"/>
    </xf>
    <xf numFmtId="8" fontId="7" fillId="3" borderId="19" xfId="0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left"/>
    </xf>
    <xf numFmtId="8" fontId="7" fillId="3" borderId="21" xfId="0" applyNumberFormat="1" applyFont="1" applyFill="1" applyBorder="1" applyAlignment="1">
      <alignment horizontal="center"/>
    </xf>
    <xf numFmtId="9" fontId="6" fillId="0" borderId="0" xfId="0" applyNumberFormat="1" applyFont="1"/>
    <xf numFmtId="9" fontId="6" fillId="0" borderId="0" xfId="0" applyNumberFormat="1" applyFont="1" applyAlignment="1">
      <alignment horizontal="center"/>
    </xf>
    <xf numFmtId="0" fontId="6" fillId="0" borderId="26" xfId="0" applyFont="1" applyBorder="1"/>
    <xf numFmtId="0" fontId="0" fillId="0" borderId="26" xfId="0" applyBorder="1"/>
    <xf numFmtId="9" fontId="6" fillId="0" borderId="26" xfId="0" applyNumberFormat="1" applyFont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/>
    <xf numFmtId="0" fontId="6" fillId="0" borderId="26" xfId="0" applyFont="1" applyFill="1" applyBorder="1"/>
    <xf numFmtId="0" fontId="0" fillId="0" borderId="26" xfId="0" applyFill="1" applyBorder="1"/>
    <xf numFmtId="9" fontId="0" fillId="0" borderId="26" xfId="0" applyNumberFormat="1" applyBorder="1" applyAlignment="1">
      <alignment horizontal="center"/>
    </xf>
    <xf numFmtId="0" fontId="6" fillId="6" borderId="2" xfId="0" applyFont="1" applyFill="1" applyBorder="1" applyAlignment="1">
      <alignment horizontal="left"/>
    </xf>
    <xf numFmtId="0" fontId="6" fillId="6" borderId="1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0" borderId="1" xfId="0" applyFont="1" applyBorder="1"/>
    <xf numFmtId="9" fontId="6" fillId="0" borderId="0" xfId="0" applyNumberFormat="1" applyFont="1" applyBorder="1" applyAlignment="1">
      <alignment horizontal="center"/>
    </xf>
    <xf numFmtId="0" fontId="6" fillId="6" borderId="5" xfId="0" applyFont="1" applyFill="1" applyBorder="1"/>
    <xf numFmtId="0" fontId="6" fillId="6" borderId="11" xfId="0" applyFont="1" applyFill="1" applyBorder="1" applyAlignment="1">
      <alignment horizontal="center"/>
    </xf>
    <xf numFmtId="165" fontId="6" fillId="6" borderId="6" xfId="0" applyNumberFormat="1" applyFont="1" applyFill="1" applyBorder="1"/>
    <xf numFmtId="0" fontId="6" fillId="4" borderId="2" xfId="0" applyFont="1" applyFill="1" applyBorder="1"/>
    <xf numFmtId="0" fontId="6" fillId="4" borderId="12" xfId="0" applyFont="1" applyFill="1" applyBorder="1" applyAlignment="1">
      <alignment horizontal="center"/>
    </xf>
    <xf numFmtId="0" fontId="0" fillId="4" borderId="3" xfId="0" applyFill="1" applyBorder="1"/>
    <xf numFmtId="0" fontId="7" fillId="5" borderId="5" xfId="0" applyFont="1" applyFill="1" applyBorder="1"/>
    <xf numFmtId="165" fontId="6" fillId="5" borderId="11" xfId="0" applyNumberFormat="1" applyFont="1" applyFill="1" applyBorder="1" applyAlignment="1">
      <alignment horizontal="center"/>
    </xf>
    <xf numFmtId="0" fontId="6" fillId="5" borderId="6" xfId="0" applyFont="1" applyFill="1" applyBorder="1"/>
    <xf numFmtId="165" fontId="6" fillId="5" borderId="4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Planilha1!$C$28</c:f>
              <c:strCache>
                <c:ptCount val="1"/>
                <c:pt idx="0">
                  <c:v>PERCENTUAL INVESTIDO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1C-465F-9BED-7C308B0A17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41C-465F-9BED-7C308B0A17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1C-465F-9BED-7C308B0A17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41C-465F-9BED-7C308B0A17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1C-465F-9BED-7C308B0A17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41C-465F-9BED-7C308B0A174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1C-465F-9BED-7C308B0A174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41C-465F-9BED-7C308B0A174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41C-465F-9BED-7C308B0A174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41C-465F-9BED-7C308B0A174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41C-465F-9BED-7C308B0A174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41C-465F-9BED-7C308B0A174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Planilha1!$B$29:$B$34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HIBRÍDOS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Planilha1!$C$29:$C$34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C-465F-9BED-7C308B0A174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575469</xdr:colOff>
      <xdr:row>36</xdr:row>
      <xdr:rowOff>99219</xdr:rowOff>
    </xdr:from>
    <xdr:to>
      <xdr:col>3</xdr:col>
      <xdr:colOff>942577</xdr:colOff>
      <xdr:row>51</xdr:row>
      <xdr:rowOff>7341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D169CF-4927-8971-92CC-28E54536C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C46A-CC34-4BA9-88B2-1E3EA6756B3F}">
  <dimension ref="A3:K35"/>
  <sheetViews>
    <sheetView showGridLines="0" showRowColHeaders="0" tabSelected="1" zoomScale="66" zoomScaleNormal="66" workbookViewId="0">
      <selection activeCell="E54" sqref="E54"/>
    </sheetView>
  </sheetViews>
  <sheetFormatPr defaultColWidth="0" defaultRowHeight="17.25" x14ac:dyDescent="0.3"/>
  <cols>
    <col min="1" max="1" width="9.140625" customWidth="1"/>
    <col min="2" max="2" width="40.5703125" bestFit="1" customWidth="1"/>
    <col min="3" max="3" width="47" customWidth="1"/>
    <col min="4" max="4" width="15.140625" bestFit="1" customWidth="1"/>
    <col min="5" max="5" width="24.28515625" bestFit="1" customWidth="1"/>
    <col min="6" max="6" width="14.28515625" style="12" hidden="1" customWidth="1"/>
    <col min="7" max="7" width="9.140625" style="12" hidden="1" customWidth="1"/>
    <col min="8" max="11" width="9.140625" hidden="1" customWidth="1"/>
  </cols>
  <sheetData>
    <row r="3" spans="2:5" ht="18" thickBot="1" x14ac:dyDescent="0.35"/>
    <row r="4" spans="2:5" ht="24" x14ac:dyDescent="0.3">
      <c r="B4" s="8" t="s">
        <v>13</v>
      </c>
      <c r="C4" s="10"/>
      <c r="D4" s="9"/>
    </row>
    <row r="5" spans="2:5" x14ac:dyDescent="0.3">
      <c r="B5" s="24" t="s">
        <v>15</v>
      </c>
      <c r="C5" s="25"/>
      <c r="D5" s="16">
        <v>2000</v>
      </c>
    </row>
    <row r="6" spans="2:5" x14ac:dyDescent="0.3">
      <c r="B6" s="26" t="s">
        <v>14</v>
      </c>
      <c r="C6" s="27"/>
      <c r="D6" s="17">
        <v>6.0000000000000001E-3</v>
      </c>
    </row>
    <row r="7" spans="2:5" ht="18" thickBot="1" x14ac:dyDescent="0.35">
      <c r="B7" s="28" t="s">
        <v>16</v>
      </c>
      <c r="C7" s="29"/>
      <c r="D7" s="18">
        <f>D5*30%</f>
        <v>600</v>
      </c>
    </row>
    <row r="8" spans="2:5" ht="18" thickBot="1" x14ac:dyDescent="0.35"/>
    <row r="9" spans="2:5" ht="32.25" customHeight="1" x14ac:dyDescent="0.3">
      <c r="B9" s="3" t="s">
        <v>5</v>
      </c>
      <c r="C9" s="6"/>
      <c r="D9" s="4"/>
    </row>
    <row r="10" spans="2:5" ht="15" customHeight="1" x14ac:dyDescent="0.3">
      <c r="B10" s="24" t="s">
        <v>0</v>
      </c>
      <c r="C10" s="25"/>
      <c r="D10" s="30">
        <v>200</v>
      </c>
    </row>
    <row r="11" spans="2:5" ht="15" customHeight="1" x14ac:dyDescent="0.3">
      <c r="B11" s="26" t="s">
        <v>1</v>
      </c>
      <c r="C11" s="27"/>
      <c r="D11" s="31">
        <v>5</v>
      </c>
    </row>
    <row r="12" spans="2:5" ht="15" customHeight="1" x14ac:dyDescent="0.3">
      <c r="B12" s="26" t="s">
        <v>2</v>
      </c>
      <c r="C12" s="27"/>
      <c r="D12" s="32">
        <v>1.0789999999999999E-2</v>
      </c>
    </row>
    <row r="13" spans="2:5" ht="15" customHeight="1" x14ac:dyDescent="0.3">
      <c r="B13" s="33" t="s">
        <v>3</v>
      </c>
      <c r="C13" s="34"/>
      <c r="D13" s="35">
        <f>FV(taxa_mensal,qtd_anos*12,aporte*-1)</f>
        <v>16755.382799697527</v>
      </c>
      <c r="E13" s="11"/>
    </row>
    <row r="14" spans="2:5" ht="15" customHeight="1" thickBot="1" x14ac:dyDescent="0.35">
      <c r="B14" s="36" t="s">
        <v>4</v>
      </c>
      <c r="C14" s="37"/>
      <c r="D14" s="38">
        <f>patrimonio*rendimento_carteira</f>
        <v>100.53229679818516</v>
      </c>
    </row>
    <row r="15" spans="2:5" ht="18" thickBot="1" x14ac:dyDescent="0.35">
      <c r="C15" s="1"/>
    </row>
    <row r="16" spans="2:5" ht="26.25" x14ac:dyDescent="0.3">
      <c r="B16" s="3" t="s">
        <v>6</v>
      </c>
      <c r="C16" s="6"/>
      <c r="D16" s="5" t="s">
        <v>12</v>
      </c>
    </row>
    <row r="17" spans="1:4" x14ac:dyDescent="0.3">
      <c r="A17" s="2">
        <v>2</v>
      </c>
      <c r="B17" s="13" t="s">
        <v>7</v>
      </c>
      <c r="C17" s="19">
        <f>FV($D$12,$A17*12,$D$10*-1)</f>
        <v>5445.5254595290435</v>
      </c>
      <c r="D17" s="20">
        <f>C17*$D$6</f>
        <v>32.673152757174265</v>
      </c>
    </row>
    <row r="18" spans="1:4" x14ac:dyDescent="0.3">
      <c r="A18" s="2">
        <v>5</v>
      </c>
      <c r="B18" s="14" t="s">
        <v>8</v>
      </c>
      <c r="C18" s="21">
        <f>FV($D$12,$A18*12,$D$10*-1)</f>
        <v>16755.382799697527</v>
      </c>
      <c r="D18" s="20">
        <f>C18*$D$6</f>
        <v>100.53229679818516</v>
      </c>
    </row>
    <row r="19" spans="1:4" x14ac:dyDescent="0.3">
      <c r="A19" s="2">
        <v>10</v>
      </c>
      <c r="B19" s="14" t="s">
        <v>9</v>
      </c>
      <c r="C19" s="21">
        <f>FV($D$12,$A19*12,$D$10*-1)</f>
        <v>48656.842506034438</v>
      </c>
      <c r="D19" s="20">
        <f>C19*$D$6</f>
        <v>291.94105503620665</v>
      </c>
    </row>
    <row r="20" spans="1:4" x14ac:dyDescent="0.3">
      <c r="A20" s="2">
        <v>20</v>
      </c>
      <c r="B20" s="14" t="s">
        <v>10</v>
      </c>
      <c r="C20" s="21">
        <f>FV($D$12,$A20*12,$D$10*-1)</f>
        <v>225039.68001941612</v>
      </c>
      <c r="D20" s="20">
        <f>C20*$D$6</f>
        <v>1350.2380801164968</v>
      </c>
    </row>
    <row r="21" spans="1:4" ht="18" thickBot="1" x14ac:dyDescent="0.35">
      <c r="A21" s="2">
        <v>30</v>
      </c>
      <c r="B21" s="15" t="s">
        <v>11</v>
      </c>
      <c r="C21" s="22">
        <f>FV($D$12,$A21*12,$D$10*-1)</f>
        <v>864433.93100094295</v>
      </c>
      <c r="D21" s="23">
        <f>C21*$D$6</f>
        <v>5186.6035860056581</v>
      </c>
    </row>
    <row r="23" spans="1:4" ht="18" thickBot="1" x14ac:dyDescent="0.35"/>
    <row r="24" spans="1:4" x14ac:dyDescent="0.3">
      <c r="B24" s="57" t="s">
        <v>19</v>
      </c>
      <c r="C24" s="58" t="s">
        <v>34</v>
      </c>
      <c r="D24" s="59"/>
    </row>
    <row r="25" spans="1:4" ht="18" thickBot="1" x14ac:dyDescent="0.35">
      <c r="B25" s="60" t="s">
        <v>18</v>
      </c>
      <c r="C25" s="61">
        <f>aporte</f>
        <v>200</v>
      </c>
      <c r="D25" s="62"/>
    </row>
    <row r="27" spans="1:4" ht="18" thickBot="1" x14ac:dyDescent="0.35"/>
    <row r="28" spans="1:4" x14ac:dyDescent="0.3">
      <c r="B28" s="49" t="s">
        <v>20</v>
      </c>
      <c r="C28" s="50" t="s">
        <v>21</v>
      </c>
      <c r="D28" s="51" t="s">
        <v>22</v>
      </c>
    </row>
    <row r="29" spans="1:4" x14ac:dyDescent="0.3">
      <c r="B29" s="52" t="s">
        <v>23</v>
      </c>
      <c r="C29" s="53">
        <f>VLOOKUP($C$24&amp;"-"&amp;B29,Planilha2!$B1:$F20,5,FALSE)</f>
        <v>0.5</v>
      </c>
      <c r="D29" s="63">
        <f>C29*$C$25</f>
        <v>100</v>
      </c>
    </row>
    <row r="30" spans="1:4" x14ac:dyDescent="0.3">
      <c r="B30" s="52" t="s">
        <v>24</v>
      </c>
      <c r="C30" s="53">
        <f>VLOOKUP($C$24&amp;"-"&amp;B30,Planilha2!$B2:$F21,5,FALSE)</f>
        <v>0.1</v>
      </c>
      <c r="D30" s="63">
        <f t="shared" ref="D30:D34" si="0">C30*$C$25</f>
        <v>20</v>
      </c>
    </row>
    <row r="31" spans="1:4" x14ac:dyDescent="0.3">
      <c r="B31" s="52" t="s">
        <v>25</v>
      </c>
      <c r="C31" s="53">
        <f>VLOOKUP($C$24&amp;"-"&amp;B31,Planilha2!$B3:$F22,5,FALSE)</f>
        <v>0.05</v>
      </c>
      <c r="D31" s="63">
        <f t="shared" si="0"/>
        <v>10</v>
      </c>
    </row>
    <row r="32" spans="1:4" x14ac:dyDescent="0.3">
      <c r="B32" s="52" t="s">
        <v>26</v>
      </c>
      <c r="C32" s="53">
        <f>VLOOKUP($C$24&amp;"-"&amp;B32,Planilha2!$B4:$F23,5,FALSE)</f>
        <v>0.05</v>
      </c>
      <c r="D32" s="63">
        <f t="shared" si="0"/>
        <v>10</v>
      </c>
    </row>
    <row r="33" spans="2:4" x14ac:dyDescent="0.3">
      <c r="B33" s="52" t="s">
        <v>27</v>
      </c>
      <c r="C33" s="53">
        <f>VLOOKUP($C$24&amp;"-"&amp;B33,Planilha2!$B5:$F24,5,FALSE)</f>
        <v>0.2</v>
      </c>
      <c r="D33" s="63">
        <f t="shared" si="0"/>
        <v>40</v>
      </c>
    </row>
    <row r="34" spans="2:4" x14ac:dyDescent="0.3">
      <c r="B34" s="52" t="s">
        <v>28</v>
      </c>
      <c r="C34" s="53">
        <f>VLOOKUP($C$24&amp;"-"&amp;B34,Planilha2!$B6:$F25,5,FALSE)</f>
        <v>0.1</v>
      </c>
      <c r="D34" s="63">
        <f t="shared" si="0"/>
        <v>20</v>
      </c>
    </row>
    <row r="35" spans="2:4" ht="18" thickBot="1" x14ac:dyDescent="0.35">
      <c r="B35" s="54" t="s">
        <v>29</v>
      </c>
      <c r="C35" s="55"/>
      <c r="D35" s="56">
        <f>SUM(D29:D34)</f>
        <v>200</v>
      </c>
    </row>
  </sheetData>
  <mergeCells count="11">
    <mergeCell ref="B4:D4"/>
    <mergeCell ref="B9:D9"/>
    <mergeCell ref="B12:C12"/>
    <mergeCell ref="B13:C13"/>
    <mergeCell ref="B14:C14"/>
    <mergeCell ref="B5:C5"/>
    <mergeCell ref="B6:C6"/>
    <mergeCell ref="B7:C7"/>
    <mergeCell ref="B16:C16"/>
    <mergeCell ref="B10:C10"/>
    <mergeCell ref="B11:C11"/>
  </mergeCells>
  <dataValidations count="1">
    <dataValidation type="list" allowBlank="1" showInputMessage="1" showErrorMessage="1" sqref="C24" xr:uid="{D93F6D90-57E4-4913-9405-01275347D12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E280-B54B-4956-973A-113EF2C8AE12}">
  <dimension ref="B2:F20"/>
  <sheetViews>
    <sheetView workbookViewId="0">
      <selection activeCell="F13" sqref="F13"/>
    </sheetView>
  </sheetViews>
  <sheetFormatPr defaultRowHeight="15" x14ac:dyDescent="0.25"/>
  <cols>
    <col min="1" max="1" width="24.85546875" customWidth="1"/>
    <col min="2" max="2" width="33" bestFit="1" customWidth="1"/>
    <col min="5" max="5" width="20.140625" bestFit="1" customWidth="1"/>
  </cols>
  <sheetData>
    <row r="2" spans="2:6" x14ac:dyDescent="0.25">
      <c r="B2" t="s">
        <v>32</v>
      </c>
      <c r="C2" t="s">
        <v>19</v>
      </c>
      <c r="E2" t="s">
        <v>30</v>
      </c>
      <c r="F2" s="1" t="s">
        <v>31</v>
      </c>
    </row>
    <row r="3" spans="2:6" ht="15.75" x14ac:dyDescent="0.25">
      <c r="B3" s="39" t="str">
        <f>C3&amp;"-"&amp;E3</f>
        <v>Conservador-PAPEL</v>
      </c>
      <c r="C3" t="s">
        <v>17</v>
      </c>
      <c r="E3" s="11" t="s">
        <v>23</v>
      </c>
      <c r="F3" s="40">
        <v>0.3</v>
      </c>
    </row>
    <row r="4" spans="2:6" ht="15.75" x14ac:dyDescent="0.25">
      <c r="B4" s="11" t="str">
        <f>C4&amp;"-"&amp;E4</f>
        <v>Conservador-TIJOLO</v>
      </c>
      <c r="C4" t="s">
        <v>17</v>
      </c>
      <c r="E4" s="11" t="s">
        <v>24</v>
      </c>
      <c r="F4" s="40">
        <v>0.5</v>
      </c>
    </row>
    <row r="5" spans="2:6" ht="15.75" x14ac:dyDescent="0.25">
      <c r="B5" s="11" t="str">
        <f t="shared" ref="B4:B14" si="0">C5&amp;"-"&amp;E5</f>
        <v>Conservador-HIBRÍDOS</v>
      </c>
      <c r="C5" t="s">
        <v>17</v>
      </c>
      <c r="E5" s="11" t="s">
        <v>25</v>
      </c>
      <c r="F5" s="40">
        <v>0.1</v>
      </c>
    </row>
    <row r="6" spans="2:6" ht="15.75" x14ac:dyDescent="0.25">
      <c r="B6" s="11" t="str">
        <f t="shared" si="0"/>
        <v>Conservador-FOFs</v>
      </c>
      <c r="C6" t="s">
        <v>17</v>
      </c>
      <c r="E6" s="11" t="s">
        <v>26</v>
      </c>
      <c r="F6" s="40">
        <v>0.1</v>
      </c>
    </row>
    <row r="7" spans="2:6" ht="15.75" x14ac:dyDescent="0.25">
      <c r="B7" s="11" t="str">
        <f t="shared" si="0"/>
        <v>Conservador-DESENVOLVIMENTO</v>
      </c>
      <c r="C7" t="s">
        <v>17</v>
      </c>
      <c r="E7" s="11" t="s">
        <v>27</v>
      </c>
      <c r="F7" s="40">
        <v>0</v>
      </c>
    </row>
    <row r="8" spans="2:6" ht="15.75" x14ac:dyDescent="0.25">
      <c r="B8" s="41" t="str">
        <f t="shared" si="0"/>
        <v>Conservador-HOTELARIAS</v>
      </c>
      <c r="C8" s="42" t="s">
        <v>17</v>
      </c>
      <c r="D8" s="42"/>
      <c r="E8" s="41" t="s">
        <v>28</v>
      </c>
      <c r="F8" s="43">
        <v>0</v>
      </c>
    </row>
    <row r="9" spans="2:6" ht="15.75" x14ac:dyDescent="0.25">
      <c r="B9" s="45" t="str">
        <f t="shared" si="0"/>
        <v>Moderado-PAPEL</v>
      </c>
      <c r="C9" s="44" t="s">
        <v>33</v>
      </c>
      <c r="E9" s="11" t="s">
        <v>23</v>
      </c>
      <c r="F9" s="7">
        <v>0.32</v>
      </c>
    </row>
    <row r="10" spans="2:6" ht="15.75" x14ac:dyDescent="0.25">
      <c r="B10" s="45" t="str">
        <f t="shared" si="0"/>
        <v>Moderado-TIJOLO</v>
      </c>
      <c r="C10" s="44" t="s">
        <v>33</v>
      </c>
      <c r="E10" s="11" t="s">
        <v>24</v>
      </c>
      <c r="F10" s="7">
        <v>0.35</v>
      </c>
    </row>
    <row r="11" spans="2:6" ht="15.75" x14ac:dyDescent="0.25">
      <c r="B11" s="45" t="str">
        <f t="shared" si="0"/>
        <v>Moderado-HIBRÍDOS</v>
      </c>
      <c r="C11" s="44" t="s">
        <v>33</v>
      </c>
      <c r="E11" s="11" t="s">
        <v>25</v>
      </c>
      <c r="F11" s="7">
        <v>0.08</v>
      </c>
    </row>
    <row r="12" spans="2:6" ht="15.75" x14ac:dyDescent="0.25">
      <c r="B12" s="45" t="str">
        <f t="shared" si="0"/>
        <v>Moderado-FOFs</v>
      </c>
      <c r="C12" s="44" t="s">
        <v>33</v>
      </c>
      <c r="E12" s="11" t="s">
        <v>26</v>
      </c>
      <c r="F12" s="7">
        <v>0.05</v>
      </c>
    </row>
    <row r="13" spans="2:6" ht="15.75" x14ac:dyDescent="0.25">
      <c r="B13" s="45" t="str">
        <f t="shared" si="0"/>
        <v>Moderado-DESENVOLVIMENTO</v>
      </c>
      <c r="C13" s="44" t="s">
        <v>33</v>
      </c>
      <c r="E13" s="11" t="s">
        <v>27</v>
      </c>
      <c r="F13" s="7">
        <v>0.1</v>
      </c>
    </row>
    <row r="14" spans="2:6" ht="15.75" x14ac:dyDescent="0.25">
      <c r="B14" s="46" t="str">
        <f>C14&amp;"-"&amp;E14</f>
        <v>Moderado-HOTELARIAS</v>
      </c>
      <c r="C14" s="47" t="s">
        <v>33</v>
      </c>
      <c r="D14" s="42"/>
      <c r="E14" s="41" t="s">
        <v>28</v>
      </c>
      <c r="F14" s="48">
        <v>0.1</v>
      </c>
    </row>
    <row r="15" spans="2:6" ht="15.75" x14ac:dyDescent="0.25">
      <c r="B15" t="str">
        <f>C15&amp;"-"&amp;E15</f>
        <v>Agressivo-PAPEL</v>
      </c>
      <c r="C15" s="44" t="s">
        <v>34</v>
      </c>
      <c r="E15" s="11" t="s">
        <v>23</v>
      </c>
      <c r="F15" s="7">
        <v>0.5</v>
      </c>
    </row>
    <row r="16" spans="2:6" ht="15.75" x14ac:dyDescent="0.25">
      <c r="B16" t="str">
        <f t="shared" ref="B16:B20" si="1">C16&amp;"-"&amp;E16</f>
        <v>Agressivo-TIJOLO</v>
      </c>
      <c r="C16" s="44" t="s">
        <v>34</v>
      </c>
      <c r="E16" s="11" t="s">
        <v>24</v>
      </c>
      <c r="F16" s="7">
        <v>0.1</v>
      </c>
    </row>
    <row r="17" spans="2:6" ht="15.75" x14ac:dyDescent="0.25">
      <c r="B17" t="str">
        <f t="shared" si="1"/>
        <v>Agressivo-HIBRÍDOS</v>
      </c>
      <c r="C17" s="44" t="s">
        <v>34</v>
      </c>
      <c r="E17" s="11" t="s">
        <v>25</v>
      </c>
      <c r="F17" s="7">
        <v>0.05</v>
      </c>
    </row>
    <row r="18" spans="2:6" ht="15.75" x14ac:dyDescent="0.25">
      <c r="B18" t="str">
        <f t="shared" si="1"/>
        <v>Agressivo-FOFs</v>
      </c>
      <c r="C18" s="44" t="s">
        <v>34</v>
      </c>
      <c r="E18" s="11" t="s">
        <v>26</v>
      </c>
      <c r="F18" s="7">
        <v>0.05</v>
      </c>
    </row>
    <row r="19" spans="2:6" ht="15.75" x14ac:dyDescent="0.25">
      <c r="B19" t="str">
        <f t="shared" si="1"/>
        <v>Agressivo-DESENVOLVIMENTO</v>
      </c>
      <c r="C19" s="44" t="s">
        <v>34</v>
      </c>
      <c r="E19" s="11" t="s">
        <v>27</v>
      </c>
      <c r="F19" s="7">
        <v>0.2</v>
      </c>
    </row>
    <row r="20" spans="2:6" ht="15.75" x14ac:dyDescent="0.25">
      <c r="B20" s="42" t="str">
        <f t="shared" si="1"/>
        <v>Agressivo-HOTELARIAS</v>
      </c>
      <c r="C20" s="47" t="s">
        <v>34</v>
      </c>
      <c r="D20" s="42"/>
      <c r="E20" s="41" t="s">
        <v>28</v>
      </c>
      <c r="F20" s="4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Jansen Filho</dc:creator>
  <cp:lastModifiedBy>Jansen Filho</cp:lastModifiedBy>
  <dcterms:created xsi:type="dcterms:W3CDTF">2025-06-27T21:28:00Z</dcterms:created>
  <dcterms:modified xsi:type="dcterms:W3CDTF">2025-06-28T00:35:21Z</dcterms:modified>
</cp:coreProperties>
</file>