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hidePivotFieldList="1" defaultThemeVersion="166925"/>
  <mc:AlternateContent xmlns:mc="http://schemas.openxmlformats.org/markup-compatibility/2006">
    <mc:Choice Requires="x15">
      <x15ac:absPath xmlns:x15ac="http://schemas.microsoft.com/office/spreadsheetml/2010/11/ac" url="C:\Users\Sneha\Downloads\"/>
    </mc:Choice>
  </mc:AlternateContent>
  <xr:revisionPtr revIDLastSave="0" documentId="13_ncr:1_{AC4846BB-EF73-49B8-A537-91D31862299E}" xr6:coauthVersionLast="45" xr6:coauthVersionMax="45" xr10:uidLastSave="{00000000-0000-0000-0000-000000000000}"/>
  <bookViews>
    <workbookView xWindow="-110" yWindow="-110" windowWidth="19420" windowHeight="10300" activeTab="2" xr2:uid="{00000000-000D-0000-FFFF-FFFF00000000}"/>
  </bookViews>
  <sheets>
    <sheet name="Dashboard - BS" sheetId="5" r:id="rId1"/>
    <sheet name="Dashboard - IS" sheetId="7" r:id="rId2"/>
    <sheet name="Apple_DB" sheetId="1" r:id="rId3"/>
    <sheet name="Pivots" sheetId="6" r:id="rId4"/>
  </sheets>
  <definedNames>
    <definedName name="_xlnm._FilterDatabase" localSheetId="2" hidden="1">Apple_DB!$A$1:$AX$21</definedName>
    <definedName name="Slicer_Year">#N/A</definedName>
  </definedNames>
  <calcPr calcId="19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Lst>
</workbook>
</file>

<file path=xl/calcChain.xml><?xml version="1.0" encoding="utf-8"?>
<calcChain xmlns="http://schemas.openxmlformats.org/spreadsheetml/2006/main">
  <c r="BB21" i="1" l="1"/>
  <c r="BA21" i="1"/>
  <c r="AZ21" i="1"/>
  <c r="AY21" i="1"/>
  <c r="T21" i="1"/>
  <c r="O21" i="1"/>
  <c r="J21" i="1"/>
  <c r="BC20" i="1"/>
  <c r="BC19" i="1"/>
  <c r="BB19" i="1"/>
  <c r="BA19" i="1"/>
  <c r="AZ19" i="1"/>
  <c r="AY19" i="1"/>
  <c r="T19" i="1"/>
  <c r="O19" i="1"/>
  <c r="J19" i="1"/>
  <c r="BC18" i="1"/>
  <c r="BB18" i="1"/>
  <c r="BA18" i="1"/>
  <c r="AZ18" i="1"/>
  <c r="AY18" i="1"/>
  <c r="T18" i="1"/>
  <c r="O18" i="1"/>
  <c r="J18" i="1"/>
  <c r="BC17" i="1"/>
  <c r="BB17" i="1"/>
  <c r="BA17" i="1"/>
  <c r="AZ17" i="1"/>
  <c r="AY17" i="1"/>
  <c r="T17" i="1"/>
  <c r="O17" i="1"/>
  <c r="J17" i="1"/>
  <c r="BC16" i="1"/>
  <c r="BB16" i="1"/>
  <c r="BA16" i="1"/>
  <c r="AZ16" i="1"/>
  <c r="AY16" i="1"/>
  <c r="T16" i="1"/>
  <c r="O16" i="1"/>
  <c r="J16" i="1"/>
  <c r="BC15" i="1"/>
  <c r="BB15" i="1"/>
  <c r="BA15" i="1"/>
  <c r="AZ15" i="1"/>
  <c r="AY15" i="1"/>
  <c r="T15" i="1"/>
  <c r="O15" i="1"/>
  <c r="J15" i="1"/>
  <c r="BC14" i="1"/>
  <c r="BB14" i="1"/>
  <c r="BA14" i="1"/>
  <c r="AZ14" i="1"/>
  <c r="AY14" i="1"/>
  <c r="T14" i="1"/>
  <c r="O14" i="1"/>
  <c r="J14" i="1"/>
  <c r="BC13" i="1"/>
  <c r="BB13" i="1"/>
  <c r="BA13" i="1"/>
  <c r="AZ13" i="1"/>
  <c r="AY13" i="1"/>
  <c r="T13" i="1"/>
  <c r="O13" i="1"/>
  <c r="J13" i="1"/>
  <c r="BC12" i="1"/>
  <c r="BB12" i="1"/>
  <c r="BA12" i="1"/>
  <c r="AZ12" i="1"/>
  <c r="AY12" i="1"/>
  <c r="T12" i="1"/>
  <c r="O12" i="1"/>
  <c r="J12" i="1"/>
  <c r="BC11" i="1"/>
  <c r="BB11" i="1"/>
  <c r="BA11" i="1"/>
  <c r="AZ11" i="1"/>
  <c r="AY11" i="1"/>
  <c r="T11" i="1"/>
  <c r="O11" i="1"/>
  <c r="J11" i="1"/>
  <c r="BC10" i="1"/>
  <c r="BB10" i="1"/>
  <c r="BA10" i="1"/>
  <c r="AZ10" i="1"/>
  <c r="AY10" i="1"/>
  <c r="T10" i="1"/>
  <c r="O10" i="1"/>
  <c r="J10" i="1"/>
  <c r="BC9" i="1"/>
  <c r="BA3" i="1" l="1"/>
  <c r="BA4" i="1"/>
  <c r="BA5" i="1"/>
  <c r="BA6" i="1"/>
  <c r="BA7" i="1"/>
  <c r="BA8" i="1"/>
  <c r="BA9" i="1"/>
  <c r="BA20" i="1"/>
  <c r="BA2" i="1"/>
  <c r="AZ2" i="1"/>
  <c r="H3" i="6"/>
  <c r="D31" i="6"/>
  <c r="B31" i="6"/>
  <c r="I3" i="6" l="1"/>
  <c r="BC3" i="1" l="1"/>
  <c r="BC4" i="1"/>
  <c r="BC5" i="1"/>
  <c r="BC6" i="1"/>
  <c r="BC7" i="1"/>
  <c r="BC8" i="1"/>
  <c r="BC2" i="1"/>
  <c r="AY20" i="1"/>
  <c r="AY9" i="1"/>
  <c r="AY3" i="1"/>
  <c r="AY4" i="1"/>
  <c r="AY5" i="1"/>
  <c r="AY6" i="1"/>
  <c r="AY7" i="1"/>
  <c r="AY8" i="1"/>
  <c r="AY2" i="1"/>
  <c r="BB3" i="1"/>
  <c r="BB4" i="1"/>
  <c r="BB5" i="1"/>
  <c r="BB6" i="1"/>
  <c r="BB7" i="1"/>
  <c r="BB8" i="1"/>
  <c r="BB9" i="1"/>
  <c r="BB20" i="1"/>
  <c r="BB2" i="1"/>
  <c r="AZ3" i="1"/>
  <c r="AZ4" i="1"/>
  <c r="AZ5" i="1"/>
  <c r="AZ6" i="1"/>
  <c r="AZ7" i="1"/>
  <c r="AZ8" i="1"/>
  <c r="AZ9" i="1"/>
  <c r="AZ20" i="1"/>
  <c r="T20" i="1"/>
  <c r="T3" i="1"/>
  <c r="T4" i="1"/>
  <c r="T5" i="1"/>
  <c r="T6" i="1"/>
  <c r="T7" i="1"/>
  <c r="T8" i="1"/>
  <c r="T9" i="1"/>
  <c r="T2" i="1"/>
  <c r="E3" i="6"/>
  <c r="C3" i="6"/>
  <c r="A3" i="6"/>
  <c r="A31" i="6"/>
  <c r="O3" i="1" l="1"/>
  <c r="O4" i="1"/>
  <c r="O5" i="1"/>
  <c r="O6" i="1"/>
  <c r="O7" i="1"/>
  <c r="O8" i="1"/>
  <c r="O9" i="1"/>
  <c r="O20" i="1"/>
  <c r="O2" i="1"/>
  <c r="J3" i="1"/>
  <c r="J4" i="1"/>
  <c r="J5" i="1"/>
  <c r="J6" i="1"/>
  <c r="J7" i="1"/>
  <c r="J8" i="1"/>
  <c r="J9" i="1"/>
  <c r="J20" i="1"/>
  <c r="J2" i="1"/>
</calcChain>
</file>

<file path=xl/sharedStrings.xml><?xml version="1.0" encoding="utf-8"?>
<sst xmlns="http://schemas.openxmlformats.org/spreadsheetml/2006/main" count="119" uniqueCount="85">
  <si>
    <t>Year</t>
  </si>
  <si>
    <t>Quarter</t>
  </si>
  <si>
    <t>NetSales_Products</t>
  </si>
  <si>
    <t>COG_Products</t>
  </si>
  <si>
    <t>COG_Services</t>
  </si>
  <si>
    <t>Operating_income</t>
  </si>
  <si>
    <t>Other_income_expanse</t>
  </si>
  <si>
    <t>Income_before_provision_for_income_taxes</t>
  </si>
  <si>
    <t>Provision_for_income_taxes</t>
  </si>
  <si>
    <t>Net_income</t>
  </si>
  <si>
    <t>Earnings_per_share_Basic</t>
  </si>
  <si>
    <t>Earnings_per_share_Diluted</t>
  </si>
  <si>
    <t>AssetsCurrent_Cash</t>
  </si>
  <si>
    <t>AssetsCurrent_Marketable_securities</t>
  </si>
  <si>
    <t>AssetsCurrent_Accounts_receivable</t>
  </si>
  <si>
    <t>AssetsCurrent_Inventories</t>
  </si>
  <si>
    <t>AssetsCurrent_non_trade_receivables</t>
  </si>
  <si>
    <t>AssetsCurrent_Other</t>
  </si>
  <si>
    <t>AssetsCurrent_Total</t>
  </si>
  <si>
    <t>AssetsNC_Marketable_securities</t>
  </si>
  <si>
    <t>AssetsNC_PPE</t>
  </si>
  <si>
    <t>AssetsNC_Other</t>
  </si>
  <si>
    <t>AssetsNC_Total</t>
  </si>
  <si>
    <t>Assets_Total</t>
  </si>
  <si>
    <t>LiabilitiesCurrent_Accounts payable</t>
  </si>
  <si>
    <t>LiabilitiesCurrent_Other</t>
  </si>
  <si>
    <t>LiabilitiesCurrent_Deferred_revenue</t>
  </si>
  <si>
    <t>LiabilitiesCurrent_Commercial_paper</t>
  </si>
  <si>
    <t>LiabilitiesCurrent_Term_debt</t>
  </si>
  <si>
    <t>LiabilitiesCurrent_Total</t>
  </si>
  <si>
    <t>LiabilitiesNC_Term_debt</t>
  </si>
  <si>
    <t>LiabilitiesNC_Other</t>
  </si>
  <si>
    <t>LiabilitiesNC_Total</t>
  </si>
  <si>
    <t>Liabilities_Total</t>
  </si>
  <si>
    <t>Shareholders_Equity_outstanding_respectively</t>
  </si>
  <si>
    <t>Retained_earnings</t>
  </si>
  <si>
    <t>Accumulated_other_comprehensive_income</t>
  </si>
  <si>
    <t>Shareholders_Equity_Total</t>
  </si>
  <si>
    <t>Total_liabilities_and_shareholders_equity</t>
  </si>
  <si>
    <t>Stock_Price</t>
  </si>
  <si>
    <t>Gross_income</t>
  </si>
  <si>
    <t>Row Labels</t>
  </si>
  <si>
    <t>Grand Total</t>
  </si>
  <si>
    <t>Grosss_margin</t>
  </si>
  <si>
    <t>Operating_Margin</t>
  </si>
  <si>
    <t>Total NetSales</t>
  </si>
  <si>
    <t>Total COGS</t>
  </si>
  <si>
    <t>OperatingExpense_RND</t>
  </si>
  <si>
    <t>OperatingExpense_SGA</t>
  </si>
  <si>
    <t>Total Operating Expense</t>
  </si>
  <si>
    <t>Profit Margin</t>
  </si>
  <si>
    <t>ROE</t>
  </si>
  <si>
    <t>Debt to Equity</t>
  </si>
  <si>
    <t>Current Ratio</t>
  </si>
  <si>
    <t>Average of ROE</t>
  </si>
  <si>
    <t>Average of Debt to Equity</t>
  </si>
  <si>
    <t>Average of Current Ratio</t>
  </si>
  <si>
    <t>Average of Total COGS</t>
  </si>
  <si>
    <t>Average of Total NetSales</t>
  </si>
  <si>
    <t>Gross Margin</t>
  </si>
  <si>
    <t>Profit_Margin</t>
  </si>
  <si>
    <t>Net SalesGrowth</t>
  </si>
  <si>
    <t>Average of Net SalesGrowth</t>
  </si>
  <si>
    <t xml:space="preserve">  </t>
  </si>
  <si>
    <t>Average of Income_before_provision_for_income_taxes</t>
  </si>
  <si>
    <t>RND Expense</t>
  </si>
  <si>
    <t>SGA Expense</t>
  </si>
  <si>
    <t>Total Operating Exp</t>
  </si>
  <si>
    <t xml:space="preserve"> </t>
  </si>
  <si>
    <t>Average of Earnings_per_share_Basic</t>
  </si>
  <si>
    <t>Accounts Receivable</t>
  </si>
  <si>
    <t>Accounts Payable</t>
  </si>
  <si>
    <t>Average of AssetsCurrent_Cash</t>
  </si>
  <si>
    <t>Average of Shareholders_Equity_Total</t>
  </si>
  <si>
    <t>Debt to Asset</t>
  </si>
  <si>
    <t>Debt / Equity</t>
  </si>
  <si>
    <t>Debt / Asset</t>
  </si>
  <si>
    <t>Sum of Assets_Total</t>
  </si>
  <si>
    <t>Average of AssetsCurrent_Total</t>
  </si>
  <si>
    <t>Average of LiabilitiesCurrent_Total</t>
  </si>
  <si>
    <t>% Change</t>
  </si>
  <si>
    <t>Net Income</t>
  </si>
  <si>
    <t>Sum of % Sales_products</t>
  </si>
  <si>
    <t>Sum of % Sales_Service</t>
  </si>
  <si>
    <t>NetSales_Services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</si>
</sst>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_(&quot;$&quot;* \(#,##0.00\);_(&quot;$&quot;* &quot;-&quot;??_);_(@_)"/>
    <numFmt numFmtId="164" formatCode="0.0%"/>
    <numFmt numFmtId="165" formatCode="0.0"/>
    <numFmt numFmtId="166" formatCode="&quot;$&quot;#,##0.00"/>
    <numFmt numFmtId="167" formatCode="&quot;$&quot;\ 0.00,\ &quot;Bn&quot;"/>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2">
    <xf numFmtId="0" fontId="0" fillId="0" borderId="0" xfId="0"/>
    <xf numFmtId="0" fontId="0" fillId="0" borderId="0" xfId="0" pivotButton="1"/>
    <xf numFmtId="0" fontId="0" fillId="0" borderId="0" xfId="0" applyAlignment="1">
      <alignment horizontal="left"/>
    </xf>
    <xf numFmtId="10" fontId="0" fillId="0" borderId="0" xfId="0" applyNumberFormat="1"/>
    <xf numFmtId="164" fontId="0" fillId="0" borderId="0" xfId="0" applyNumberFormat="1"/>
    <xf numFmtId="164" fontId="0" fillId="0" borderId="0" xfId="1" applyNumberFormat="1" applyFont="1"/>
    <xf numFmtId="2" fontId="0" fillId="0" borderId="0" xfId="0" applyNumberFormat="1"/>
    <xf numFmtId="0" fontId="0" fillId="0" borderId="0" xfId="0" applyAlignment="1">
      <alignment horizontal="left" indent="1"/>
    </xf>
    <xf numFmtId="165" fontId="0" fillId="0" borderId="0" xfId="0" applyNumberFormat="1"/>
    <xf numFmtId="167" fontId="0" fillId="0" borderId="0" xfId="0" applyNumberFormat="1"/>
    <xf numFmtId="166" fontId="16" fillId="0" borderId="0" xfId="43" applyNumberFormat="1" applyFont="1"/>
    <xf numFmtId="1" fontId="0" fillId="0" borderId="0" xfId="0" applyNumberFormat="1"/>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43"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34">
    <dxf>
      <numFmt numFmtId="2" formatCode="0.00"/>
    </dxf>
    <dxf>
      <numFmt numFmtId="2" formatCode="0.00"/>
    </dxf>
    <dxf>
      <numFmt numFmtId="165" formatCode="0.0"/>
    </dxf>
    <dxf>
      <numFmt numFmtId="1" formatCode="0"/>
    </dxf>
    <dxf>
      <numFmt numFmtId="164" formatCode="0.0%"/>
    </dxf>
    <dxf>
      <numFmt numFmtId="165" formatCode="0.0"/>
    </dxf>
    <dxf>
      <numFmt numFmtId="165" formatCode="0.0"/>
    </dxf>
    <dxf>
      <numFmt numFmtId="164" formatCode="0.0%"/>
    </dxf>
    <dxf>
      <numFmt numFmtId="164" formatCode="0.0%"/>
    </dxf>
    <dxf>
      <numFmt numFmtId="14" formatCode="0.00%"/>
    </dxf>
    <dxf>
      <numFmt numFmtId="2" formatCode="0.00"/>
    </dxf>
    <dxf>
      <numFmt numFmtId="2" formatCode="0.00"/>
    </dxf>
    <dxf>
      <numFmt numFmtId="165" formatCode="0.0"/>
    </dxf>
    <dxf>
      <numFmt numFmtId="2" formatCode="0.00"/>
    </dxf>
    <dxf>
      <numFmt numFmtId="2" formatCode="0.00"/>
    </dxf>
    <dxf>
      <numFmt numFmtId="2" formatCode="0.00"/>
    </dxf>
    <dxf>
      <numFmt numFmtId="2" formatCode="0.00"/>
    </dxf>
    <dxf>
      <numFmt numFmtId="165" formatCode="0.0"/>
    </dxf>
    <dxf>
      <numFmt numFmtId="165" formatCode="0.0"/>
    </dxf>
    <dxf>
      <numFmt numFmtId="2" formatCode="0.00"/>
    </dxf>
    <dxf>
      <numFmt numFmtId="165" formatCode="0.0"/>
    </dxf>
    <dxf>
      <numFmt numFmtId="165" formatCode="0.0"/>
    </dxf>
    <dxf>
      <numFmt numFmtId="165" formatCode="0.0"/>
    </dxf>
    <dxf>
      <numFmt numFmtId="14" formatCode="0.00%"/>
    </dxf>
    <dxf>
      <numFmt numFmtId="2" formatCode="0.00"/>
    </dxf>
    <dxf>
      <numFmt numFmtId="14" formatCode="0.00%"/>
    </dxf>
    <dxf>
      <numFmt numFmtId="2" formatCode="0.00"/>
    </dxf>
    <dxf>
      <numFmt numFmtId="2" formatCode="0.00"/>
    </dxf>
    <dxf>
      <numFmt numFmtId="2" formatCode="0.00"/>
    </dxf>
    <dxf>
      <font>
        <b val="0"/>
        <i val="0"/>
        <strike val="0"/>
        <condense val="0"/>
        <extend val="0"/>
        <outline val="0"/>
        <shadow val="0"/>
        <u val="none"/>
        <vertAlign val="baseline"/>
        <sz val="11"/>
        <color theme="1"/>
        <name val="Calibri"/>
        <family val="2"/>
        <scheme val="minor"/>
      </font>
      <numFmt numFmtId="164" formatCode="0.0%"/>
    </dxf>
    <dxf>
      <font>
        <b val="0"/>
        <i val="0"/>
        <strike val="0"/>
        <condense val="0"/>
        <extend val="0"/>
        <outline val="0"/>
        <shadow val="0"/>
        <u val="none"/>
        <vertAlign val="baseline"/>
        <sz val="11"/>
        <color theme="1"/>
        <name val="Calibri"/>
        <family val="2"/>
        <scheme val="minor"/>
      </font>
      <numFmt numFmtId="164" formatCode="0.0%"/>
    </dxf>
    <dxf>
      <font>
        <b val="0"/>
        <i val="0"/>
        <strike val="0"/>
        <condense val="0"/>
        <extend val="0"/>
        <outline val="0"/>
        <shadow val="0"/>
        <u val="none"/>
        <vertAlign val="baseline"/>
        <sz val="11"/>
        <color theme="1"/>
        <name val="Calibri"/>
        <family val="2"/>
        <scheme val="minor"/>
      </font>
      <numFmt numFmtId="164" formatCode="0.0%"/>
    </dxf>
    <dxf>
      <numFmt numFmtId="164" formatCode="0.0%"/>
    </dxf>
    <dxf>
      <font>
        <b/>
        <i val="0"/>
        <sz val="18"/>
      </font>
    </dxf>
  </dxfs>
  <tableStyles count="1" defaultTableStyle="TableStyleMedium2" defaultPivotStyle="PivotStyleLight16">
    <tableStyle name="Slicer Style 1" pivot="0" table="0" count="1" xr9:uid="{5D56EDE8-C7C9-4F50-92F4-7560AA0F6AFC}">
      <tableStyleElement type="headerRow" dxfId="33"/>
    </tableStyle>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[Apple_DB_Final.xlsx]Pivots!PivotTable6</c:name>
    <c:fmtId val="33"/>
  </c:pivotSource>
  <c:chart>
    <c:title>
      <c:tx>
        <c:rich>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r>
              <a:rPr lang="en-US" sz="1600" b="1">
                <a:solidFill>
                  <a:sysClr val="windowText" lastClr="000000"/>
                </a:solidFill>
              </a:rPr>
              <a:t>Overall</a:t>
            </a:r>
            <a:r>
              <a:rPr lang="en-US" sz="1600" b="1" baseline="0">
                <a:solidFill>
                  <a:sysClr val="windowText" lastClr="000000"/>
                </a:solidFill>
              </a:rPr>
              <a:t> Cash</a:t>
            </a:r>
            <a:endParaRPr lang="en-US" sz="1600" b="1">
              <a:solidFill>
                <a:sysClr val="windowText" lastClr="000000"/>
              </a:solidFill>
            </a:endParaRPr>
          </a:p>
        </c:rich>
      </c:tx>
      <c:overlay val="0"/>
      <c:spPr>
        <a:noFill/>
        <a:ln>
          <a:noFill/>
        </a:ln>
        <a:effectLst/>
      </c:spPr>
      <c:txPr>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0.00,\ &quot;Bn&quot;" sourceLinked="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numFmt formatCode="0.00,\ &quot;Bn&quot;" sourceLinked="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numFmt formatCode="0.00,\ &quot;Bn&quot;" sourceLinked="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Pivots!$B$93</c:f>
              <c:strCache>
                <c:ptCount val="1"/>
                <c:pt idx="0">
                  <c:v>Total</c:v>
                </c:pt>
              </c:strCache>
            </c:strRef>
          </c:tx>
          <c:spPr>
            <a:solidFill>
              <a:schemeClr val="accent6">
                <a:lumMod val="75000"/>
              </a:schemeClr>
            </a:solidFill>
            <a:ln>
              <a:noFill/>
            </a:ln>
            <a:effectLst/>
          </c:spPr>
          <c:invertIfNegative val="0"/>
          <c:dLbls>
            <c:numFmt formatCode="0.00,\ &quot;Bn&quot;" sourceLinked="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Pivots!$A$94:$A$98</c:f>
              <c:strCache>
                <c:ptCount val="4"/>
                <c:pt idx="0">
                  <c:v>1</c:v>
                </c:pt>
                <c:pt idx="1">
                  <c:v>2</c:v>
                </c:pt>
                <c:pt idx="2">
                  <c:v>3</c:v>
                </c:pt>
                <c:pt idx="3">
                  <c:v>4</c:v>
                </c:pt>
              </c:strCache>
            </c:strRef>
          </c:cat>
          <c:val>
            <c:numRef>
              <c:f>Pivots!$B$94:$B$98</c:f>
              <c:numCache>
                <c:formatCode>0.0</c:formatCode>
                <c:ptCount val="4"/>
                <c:pt idx="0">
                  <c:v>20535</c:v>
                </c:pt>
                <c:pt idx="1">
                  <c:v>24687</c:v>
                </c:pt>
                <c:pt idx="2">
                  <c:v>28408</c:v>
                </c:pt>
                <c:pt idx="3">
                  <c:v>29965</c:v>
                </c:pt>
              </c:numCache>
            </c:numRef>
          </c:val>
          <c:extLst>
            <c:ext xmlns:c16="http://schemas.microsoft.com/office/drawing/2014/chart" uri="{C3380CC4-5D6E-409C-BE32-E72D297353CC}">
              <c16:uniqueId val="{00000000-46BB-4EA4-8BF0-FFBFB34CE0C9}"/>
            </c:ext>
          </c:extLst>
        </c:ser>
        <c:dLbls>
          <c:dLblPos val="outEnd"/>
          <c:showLegendKey val="0"/>
          <c:showVal val="1"/>
          <c:showCatName val="0"/>
          <c:showSerName val="0"/>
          <c:showPercent val="0"/>
          <c:showBubbleSize val="0"/>
        </c:dLbls>
        <c:gapWidth val="70"/>
        <c:overlap val="-27"/>
        <c:axId val="632446728"/>
        <c:axId val="632439512"/>
      </c:barChart>
      <c:catAx>
        <c:axId val="632446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crossAx val="632439512"/>
        <c:crosses val="autoZero"/>
        <c:auto val="1"/>
        <c:lblAlgn val="ctr"/>
        <c:lblOffset val="100"/>
        <c:noMultiLvlLbl val="0"/>
      </c:catAx>
      <c:valAx>
        <c:axId val="632439512"/>
        <c:scaling>
          <c:orientation val="minMax"/>
        </c:scaling>
        <c:delete val="1"/>
        <c:axPos val="l"/>
        <c:numFmt formatCode="0.0" sourceLinked="1"/>
        <c:majorTickMark val="none"/>
        <c:minorTickMark val="none"/>
        <c:tickLblPos val="nextTo"/>
        <c:crossAx val="632446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[Apple_DB_Final.xlsx]Pivots!PivotTable7</c:name>
    <c:fmtId val="36"/>
  </c:pivotSource>
  <c:chart>
    <c:title>
      <c:tx>
        <c:rich>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r>
              <a:rPr lang="en-US" sz="1600" b="1">
                <a:solidFill>
                  <a:sysClr val="windowText" lastClr="000000"/>
                </a:solidFill>
              </a:rPr>
              <a:t>Total Equity</a:t>
            </a:r>
          </a:p>
        </c:rich>
      </c:tx>
      <c:overlay val="0"/>
      <c:spPr>
        <a:noFill/>
        <a:ln>
          <a:noFill/>
        </a:ln>
        <a:effectLst/>
      </c:spPr>
      <c:txPr>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numFmt formatCode="0.00,\ &quot;Bn&quot;" sourceLinked="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Pivots!$E$93</c:f>
              <c:strCache>
                <c:ptCount val="1"/>
                <c:pt idx="0">
                  <c:v>Total</c:v>
                </c:pt>
              </c:strCache>
            </c:strRef>
          </c:tx>
          <c:spPr>
            <a:solidFill>
              <a:schemeClr val="accent6">
                <a:lumMod val="75000"/>
              </a:schemeClr>
            </a:solidFill>
            <a:ln>
              <a:noFill/>
            </a:ln>
            <a:effectLst/>
          </c:spPr>
          <c:invertIfNegative val="0"/>
          <c:dLbls>
            <c:numFmt formatCode="0.00,\ &quot;Bn&quot;" sourceLinked="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Pivots!$D$94:$D$98</c:f>
              <c:strCache>
                <c:ptCount val="4"/>
                <c:pt idx="0">
                  <c:v>1</c:v>
                </c:pt>
                <c:pt idx="1">
                  <c:v>2</c:v>
                </c:pt>
                <c:pt idx="2">
                  <c:v>3</c:v>
                </c:pt>
                <c:pt idx="3">
                  <c:v>4</c:v>
                </c:pt>
              </c:strCache>
            </c:strRef>
          </c:cat>
          <c:val>
            <c:numRef>
              <c:f>Pivots!$E$94:$E$98</c:f>
              <c:numCache>
                <c:formatCode>0.00</c:formatCode>
                <c:ptCount val="4"/>
                <c:pt idx="0">
                  <c:v>56727</c:v>
                </c:pt>
                <c:pt idx="1">
                  <c:v>62158</c:v>
                </c:pt>
                <c:pt idx="2">
                  <c:v>60274</c:v>
                </c:pt>
                <c:pt idx="3">
                  <c:v>62146</c:v>
                </c:pt>
              </c:numCache>
            </c:numRef>
          </c:val>
          <c:extLst>
            <c:ext xmlns:c16="http://schemas.microsoft.com/office/drawing/2014/chart" uri="{C3380CC4-5D6E-409C-BE32-E72D297353CC}">
              <c16:uniqueId val="{00000000-0EFE-40A6-90B7-C9BDE3EBF613}"/>
            </c:ext>
          </c:extLst>
        </c:ser>
        <c:dLbls>
          <c:dLblPos val="outEnd"/>
          <c:showLegendKey val="0"/>
          <c:showVal val="1"/>
          <c:showCatName val="0"/>
          <c:showSerName val="0"/>
          <c:showPercent val="0"/>
          <c:showBubbleSize val="0"/>
        </c:dLbls>
        <c:gapWidth val="70"/>
        <c:overlap val="-27"/>
        <c:axId val="717052216"/>
        <c:axId val="717053528"/>
      </c:barChart>
      <c:catAx>
        <c:axId val="717052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crossAx val="717053528"/>
        <c:crosses val="autoZero"/>
        <c:auto val="1"/>
        <c:lblAlgn val="ctr"/>
        <c:lblOffset val="100"/>
        <c:noMultiLvlLbl val="0"/>
      </c:catAx>
      <c:valAx>
        <c:axId val="717053528"/>
        <c:scaling>
          <c:orientation val="minMax"/>
        </c:scaling>
        <c:delete val="1"/>
        <c:axPos val="l"/>
        <c:numFmt formatCode="0.00" sourceLinked="1"/>
        <c:majorTickMark val="none"/>
        <c:minorTickMark val="none"/>
        <c:tickLblPos val="nextTo"/>
        <c:crossAx val="717052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[Apple_DB_Final.xlsx]Pivots!PivotTable8</c:name>
    <c:fmtId val="4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ysClr val="windowText" lastClr="000000"/>
                </a:solidFill>
              </a:rPr>
              <a:t>Debt Ratios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57150"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57150"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Pivots!$B$100</c:f>
              <c:strCache>
                <c:ptCount val="1"/>
                <c:pt idx="0">
                  <c:v>Debt / Equity</c:v>
                </c:pt>
              </c:strCache>
            </c:strRef>
          </c:tx>
          <c:spPr>
            <a:ln w="57150" cap="rnd">
              <a:solidFill>
                <a:schemeClr val="accent4">
                  <a:lumMod val="60000"/>
                  <a:lumOff val="40000"/>
                </a:schemeClr>
              </a:solidFill>
              <a:round/>
            </a:ln>
            <a:effectLst/>
          </c:spPr>
          <c:marker>
            <c:symbol val="none"/>
          </c:marker>
          <c:cat>
            <c:multiLvlStrRef>
              <c:f>Pivots!$A$101:$A$106</c:f>
              <c:multiLvlStrCache>
                <c:ptCount val="4"/>
                <c:lvl>
                  <c:pt idx="0">
                    <c:v>1</c:v>
                  </c:pt>
                  <c:pt idx="1">
                    <c:v>2</c:v>
                  </c:pt>
                  <c:pt idx="2">
                    <c:v>3</c:v>
                  </c:pt>
                  <c:pt idx="3">
                    <c:v>4</c:v>
                  </c:pt>
                </c:lvl>
                <c:lvl>
                  <c:pt idx="0">
                    <c:v>2023</c:v>
                  </c:pt>
                </c:lvl>
              </c:multiLvlStrCache>
            </c:multiLvlStrRef>
          </c:cat>
          <c:val>
            <c:numRef>
              <c:f>Pivots!$B$101:$B$106</c:f>
              <c:numCache>
                <c:formatCode>0.00</c:formatCode>
                <c:ptCount val="4"/>
                <c:pt idx="0">
                  <c:v>1.9279531792620799</c:v>
                </c:pt>
                <c:pt idx="1">
                  <c:v>1.7313781009684996</c:v>
                </c:pt>
                <c:pt idx="2">
                  <c:v>1.746806251451704</c:v>
                </c:pt>
                <c:pt idx="3">
                  <c:v>1.6912271103530396</c:v>
                </c:pt>
              </c:numCache>
            </c:numRef>
          </c:val>
          <c:smooth val="0"/>
          <c:extLst>
            <c:ext xmlns:c16="http://schemas.microsoft.com/office/drawing/2014/chart" uri="{C3380CC4-5D6E-409C-BE32-E72D297353CC}">
              <c16:uniqueId val="{00000000-8C6C-47AD-9BBC-5F58098D1869}"/>
            </c:ext>
          </c:extLst>
        </c:ser>
        <c:ser>
          <c:idx val="1"/>
          <c:order val="1"/>
          <c:tx>
            <c:strRef>
              <c:f>Pivots!$C$100</c:f>
              <c:strCache>
                <c:ptCount val="1"/>
                <c:pt idx="0">
                  <c:v>Debt / Asset</c:v>
                </c:pt>
              </c:strCache>
            </c:strRef>
          </c:tx>
          <c:spPr>
            <a:ln w="57150" cap="rnd">
              <a:solidFill>
                <a:schemeClr val="accent6">
                  <a:lumMod val="75000"/>
                </a:schemeClr>
              </a:solidFill>
              <a:round/>
            </a:ln>
            <a:effectLst/>
          </c:spPr>
          <c:marker>
            <c:symbol val="none"/>
          </c:marker>
          <c:cat>
            <c:multiLvlStrRef>
              <c:f>Pivots!$A$101:$A$106</c:f>
              <c:multiLvlStrCache>
                <c:ptCount val="4"/>
                <c:lvl>
                  <c:pt idx="0">
                    <c:v>1</c:v>
                  </c:pt>
                  <c:pt idx="1">
                    <c:v>2</c:v>
                  </c:pt>
                  <c:pt idx="2">
                    <c:v>3</c:v>
                  </c:pt>
                  <c:pt idx="3">
                    <c:v>4</c:v>
                  </c:pt>
                </c:lvl>
                <c:lvl>
                  <c:pt idx="0">
                    <c:v>2023</c:v>
                  </c:pt>
                </c:lvl>
              </c:multiLvlStrCache>
            </c:multiLvlStrRef>
          </c:cat>
          <c:val>
            <c:numRef>
              <c:f>Pivots!$C$101:$C$106</c:f>
              <c:numCache>
                <c:formatCode>0.00</c:formatCode>
                <c:ptCount val="4"/>
                <c:pt idx="0">
                  <c:v>0.31540864088225712</c:v>
                </c:pt>
                <c:pt idx="1">
                  <c:v>0.32399747109826588</c:v>
                </c:pt>
                <c:pt idx="2">
                  <c:v>0.31425390552713423</c:v>
                </c:pt>
                <c:pt idx="3">
                  <c:v>0.29809434941559859</c:v>
                </c:pt>
              </c:numCache>
            </c:numRef>
          </c:val>
          <c:smooth val="0"/>
          <c:extLst>
            <c:ext xmlns:c16="http://schemas.microsoft.com/office/drawing/2014/chart" uri="{C3380CC4-5D6E-409C-BE32-E72D297353CC}">
              <c16:uniqueId val="{00000001-8C6C-47AD-9BBC-5F58098D1869}"/>
            </c:ext>
          </c:extLst>
        </c:ser>
        <c:dLbls>
          <c:showLegendKey val="0"/>
          <c:showVal val="0"/>
          <c:showCatName val="0"/>
          <c:showSerName val="0"/>
          <c:showPercent val="0"/>
          <c:showBubbleSize val="0"/>
        </c:dLbls>
        <c:smooth val="0"/>
        <c:axId val="698575472"/>
        <c:axId val="698576784"/>
      </c:lineChart>
      <c:catAx>
        <c:axId val="698575472"/>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crossAx val="698576784"/>
        <c:crosses val="autoZero"/>
        <c:auto val="1"/>
        <c:lblAlgn val="ctr"/>
        <c:lblOffset val="100"/>
        <c:noMultiLvlLbl val="0"/>
      </c:catAx>
      <c:valAx>
        <c:axId val="698576784"/>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800" b="1" i="0" u="none" strike="noStrike" kern="1200" baseline="0">
                <a:solidFill>
                  <a:schemeClr val="tx1">
                    <a:lumMod val="65000"/>
                    <a:lumOff val="35000"/>
                  </a:schemeClr>
                </a:solidFill>
                <a:latin typeface="+mn-lt"/>
                <a:ea typeface="+mn-ea"/>
                <a:cs typeface="+mn-cs"/>
              </a:defRPr>
            </a:pPr>
            <a:endParaRPr lang="en-US"/>
          </a:p>
        </c:txPr>
        <c:crossAx val="69857547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[Apple_DB_Final.xlsx]Pivots!PivotTable5</c:name>
    <c:fmtId val="34"/>
  </c:pivotSource>
  <c:chart>
    <c:title>
      <c:tx>
        <c:rich>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r>
              <a:rPr lang="en-US" sz="1600" b="1">
                <a:solidFill>
                  <a:sysClr val="windowText" lastClr="000000"/>
                </a:solidFill>
              </a:rPr>
              <a:t>Accounts Receivable vs. Accounts Payable</a:t>
            </a:r>
          </a:p>
        </c:rich>
      </c:tx>
      <c:overlay val="0"/>
      <c:spPr>
        <a:noFill/>
        <a:ln>
          <a:noFill/>
        </a:ln>
        <a:effectLst/>
      </c:spPr>
      <c:txPr>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numFmt formatCode="0.00,\ &quot;Bn&quot;" sourceLinked="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numFmt formatCode="0.00,\ &quot;Bn&quot;" sourceLinked="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numFmt formatCode="0.00,\ &quot;Bn&quot;" sourceLinked="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numFmt formatCode="0.00,\ &quot;Bn&quot;" sourceLinked="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numFmt formatCode="0.00,\ &quot;Bn&quot;" sourceLinked="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numFmt formatCode="0.00,\ &quot;Bn&quot;" sourceLinked="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numFmt formatCode="0.00,\ &quot;Bn&quot;" sourceLinked="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numFmt formatCode="0.00,\ &quot;Bn&quot;" sourceLinked="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numFmt formatCode="0.00,\ &quot;Bn&quot;" sourceLinked="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numFmt formatCode="0.00,\ &quot;Bn&quot;" sourceLinked="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numFmt formatCode="0.00,\ &quot;Bn&quot;" sourceLinked="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numFmt formatCode="0.00,\ &quot;Bn&quot;" sourceLinked="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lumMod val="75000"/>
            </a:schemeClr>
          </a:solidFill>
          <a:ln>
            <a:noFill/>
          </a:ln>
          <a:effectLst/>
        </c:spPr>
        <c:marker>
          <c:symbol val="none"/>
        </c:marker>
        <c:dLbl>
          <c:idx val="0"/>
          <c:numFmt formatCode="0.00,\ &quot;Bn&quot;" sourceLinked="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4">
              <a:lumMod val="60000"/>
              <a:lumOff val="40000"/>
            </a:schemeClr>
          </a:solidFill>
          <a:ln>
            <a:noFill/>
          </a:ln>
          <a:effectLst/>
        </c:spPr>
        <c:marker>
          <c:symbol val="none"/>
        </c:marker>
        <c:dLbl>
          <c:idx val="0"/>
          <c:numFmt formatCode="0.00,\ &quot;Bn&quot;" sourceLinked="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Pivots!$B$86</c:f>
              <c:strCache>
                <c:ptCount val="1"/>
                <c:pt idx="0">
                  <c:v>Accounts Receivable</c:v>
                </c:pt>
              </c:strCache>
            </c:strRef>
          </c:tx>
          <c:spPr>
            <a:solidFill>
              <a:schemeClr val="accent6">
                <a:lumMod val="75000"/>
              </a:schemeClr>
            </a:solidFill>
            <a:ln>
              <a:noFill/>
            </a:ln>
            <a:effectLst/>
          </c:spPr>
          <c:invertIfNegative val="0"/>
          <c:dLbls>
            <c:numFmt formatCode="0.00,\ &quot;Bn&quot;" sourceLinked="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Pivots!$A$87:$A$91</c:f>
              <c:strCache>
                <c:ptCount val="4"/>
                <c:pt idx="0">
                  <c:v>1</c:v>
                </c:pt>
                <c:pt idx="1">
                  <c:v>2</c:v>
                </c:pt>
                <c:pt idx="2">
                  <c:v>3</c:v>
                </c:pt>
                <c:pt idx="3">
                  <c:v>4</c:v>
                </c:pt>
              </c:strCache>
            </c:strRef>
          </c:cat>
          <c:val>
            <c:numRef>
              <c:f>Pivots!$B$87:$B$91</c:f>
              <c:numCache>
                <c:formatCode>0.0</c:formatCode>
                <c:ptCount val="4"/>
                <c:pt idx="0">
                  <c:v>23752</c:v>
                </c:pt>
                <c:pt idx="1">
                  <c:v>17936</c:v>
                </c:pt>
                <c:pt idx="2">
                  <c:v>19549</c:v>
                </c:pt>
                <c:pt idx="3">
                  <c:v>29508</c:v>
                </c:pt>
              </c:numCache>
            </c:numRef>
          </c:val>
          <c:extLst>
            <c:ext xmlns:c16="http://schemas.microsoft.com/office/drawing/2014/chart" uri="{C3380CC4-5D6E-409C-BE32-E72D297353CC}">
              <c16:uniqueId val="{00000000-7AFB-4159-990B-B71D67244C30}"/>
            </c:ext>
          </c:extLst>
        </c:ser>
        <c:ser>
          <c:idx val="1"/>
          <c:order val="1"/>
          <c:tx>
            <c:strRef>
              <c:f>Pivots!$C$86</c:f>
              <c:strCache>
                <c:ptCount val="1"/>
                <c:pt idx="0">
                  <c:v>Accounts Payable</c:v>
                </c:pt>
              </c:strCache>
            </c:strRef>
          </c:tx>
          <c:spPr>
            <a:solidFill>
              <a:schemeClr val="accent4">
                <a:lumMod val="60000"/>
                <a:lumOff val="40000"/>
              </a:schemeClr>
            </a:solidFill>
            <a:ln>
              <a:noFill/>
            </a:ln>
            <a:effectLst/>
          </c:spPr>
          <c:invertIfNegative val="0"/>
          <c:dLbls>
            <c:numFmt formatCode="0.00,\ &quot;Bn&quot;" sourceLinked="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Pivots!$A$87:$A$91</c:f>
              <c:strCache>
                <c:ptCount val="4"/>
                <c:pt idx="0">
                  <c:v>1</c:v>
                </c:pt>
                <c:pt idx="1">
                  <c:v>2</c:v>
                </c:pt>
                <c:pt idx="2">
                  <c:v>3</c:v>
                </c:pt>
                <c:pt idx="3">
                  <c:v>4</c:v>
                </c:pt>
              </c:strCache>
            </c:strRef>
          </c:cat>
          <c:val>
            <c:numRef>
              <c:f>Pivots!$C$87:$C$91</c:f>
              <c:numCache>
                <c:formatCode>0.0</c:formatCode>
                <c:ptCount val="4"/>
                <c:pt idx="0">
                  <c:v>57918</c:v>
                </c:pt>
                <c:pt idx="1">
                  <c:v>42945</c:v>
                </c:pt>
                <c:pt idx="2">
                  <c:v>46699</c:v>
                </c:pt>
                <c:pt idx="3">
                  <c:v>62611</c:v>
                </c:pt>
              </c:numCache>
            </c:numRef>
          </c:val>
          <c:extLst>
            <c:ext xmlns:c16="http://schemas.microsoft.com/office/drawing/2014/chart" uri="{C3380CC4-5D6E-409C-BE32-E72D297353CC}">
              <c16:uniqueId val="{00000001-7AFB-4159-990B-B71D67244C30}"/>
            </c:ext>
          </c:extLst>
        </c:ser>
        <c:dLbls>
          <c:dLblPos val="outEnd"/>
          <c:showLegendKey val="0"/>
          <c:showVal val="1"/>
          <c:showCatName val="0"/>
          <c:showSerName val="0"/>
          <c:showPercent val="0"/>
          <c:showBubbleSize val="0"/>
        </c:dLbls>
        <c:gapWidth val="70"/>
        <c:axId val="611153408"/>
        <c:axId val="611155704"/>
      </c:barChart>
      <c:catAx>
        <c:axId val="611153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crossAx val="611155704"/>
        <c:crosses val="autoZero"/>
        <c:auto val="1"/>
        <c:lblAlgn val="ctr"/>
        <c:lblOffset val="100"/>
        <c:noMultiLvlLbl val="0"/>
      </c:catAx>
      <c:valAx>
        <c:axId val="611155704"/>
        <c:scaling>
          <c:orientation val="minMax"/>
        </c:scaling>
        <c:delete val="1"/>
        <c:axPos val="l"/>
        <c:numFmt formatCode="0.0" sourceLinked="1"/>
        <c:majorTickMark val="none"/>
        <c:minorTickMark val="none"/>
        <c:tickLblPos val="nextTo"/>
        <c:crossAx val="61115340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[Apple_DB_Final.xlsx]Pivots!PivotTable9</c:name>
    <c:fmtId val="44"/>
  </c:pivotSource>
  <c:chart>
    <c:title>
      <c:tx>
        <c:rich>
          <a:bodyPr rot="0" spcFirstLastPara="1" vertOverflow="ellipsis" vert="horz" wrap="square" anchor="ctr" anchorCtr="1"/>
          <a:lstStyle/>
          <a:p>
            <a:pPr>
              <a:defRPr sz="1800" b="1" i="0" u="none" strike="noStrike" kern="1200" spc="0" baseline="0">
                <a:solidFill>
                  <a:sysClr val="windowText" lastClr="000000"/>
                </a:solidFill>
                <a:latin typeface="+mn-lt"/>
                <a:ea typeface="+mn-ea"/>
                <a:cs typeface="+mn-cs"/>
              </a:defRPr>
            </a:pPr>
            <a:r>
              <a:rPr lang="en-US" sz="1800" b="1">
                <a:solidFill>
                  <a:sysClr val="windowText" lastClr="000000"/>
                </a:solidFill>
              </a:rPr>
              <a:t>Total Assets</a:t>
            </a:r>
          </a:p>
        </c:rich>
      </c:tx>
      <c:overlay val="0"/>
      <c:spPr>
        <a:noFill/>
        <a:ln>
          <a:noFill/>
        </a:ln>
        <a:effectLst/>
      </c:spPr>
      <c:txPr>
        <a:bodyPr rot="0" spcFirstLastPara="1" vertOverflow="ellipsis" vert="horz" wrap="square" anchor="ctr" anchorCtr="1"/>
        <a:lstStyle/>
        <a:p>
          <a:pPr>
            <a:defRPr sz="18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Pivots!$F$100</c:f>
              <c:strCache>
                <c:ptCount val="1"/>
                <c:pt idx="0">
                  <c:v>Total</c:v>
                </c:pt>
              </c:strCache>
            </c:strRef>
          </c:tx>
          <c:spPr>
            <a:solidFill>
              <a:schemeClr val="accent6">
                <a:lumMod val="75000"/>
              </a:schemeClr>
            </a:solidFill>
            <a:ln>
              <a:noFill/>
            </a:ln>
            <a:effectLst/>
          </c:spPr>
          <c:invertIfNegative val="0"/>
          <c:cat>
            <c:multiLvlStrRef>
              <c:f>Pivots!$E$101:$E$106</c:f>
              <c:multiLvlStrCache>
                <c:ptCount val="4"/>
                <c:lvl>
                  <c:pt idx="0">
                    <c:v>1</c:v>
                  </c:pt>
                  <c:pt idx="1">
                    <c:v>2</c:v>
                  </c:pt>
                  <c:pt idx="2">
                    <c:v>3</c:v>
                  </c:pt>
                  <c:pt idx="3">
                    <c:v>4</c:v>
                  </c:pt>
                </c:lvl>
                <c:lvl>
                  <c:pt idx="0">
                    <c:v>2023</c:v>
                  </c:pt>
                </c:lvl>
              </c:multiLvlStrCache>
            </c:multiLvlStrRef>
          </c:cat>
          <c:val>
            <c:numRef>
              <c:f>Pivots!$F$101:$F$106</c:f>
              <c:numCache>
                <c:formatCode>0.0</c:formatCode>
                <c:ptCount val="4"/>
                <c:pt idx="0">
                  <c:v>346747</c:v>
                </c:pt>
                <c:pt idx="1">
                  <c:v>332160</c:v>
                </c:pt>
                <c:pt idx="2">
                  <c:v>335038</c:v>
                </c:pt>
                <c:pt idx="3">
                  <c:v>352583</c:v>
                </c:pt>
              </c:numCache>
            </c:numRef>
          </c:val>
          <c:extLst>
            <c:ext xmlns:c16="http://schemas.microsoft.com/office/drawing/2014/chart" uri="{C3380CC4-5D6E-409C-BE32-E72D297353CC}">
              <c16:uniqueId val="{00000000-AC5B-4A9C-A3DB-D84CF43D0C97}"/>
            </c:ext>
          </c:extLst>
        </c:ser>
        <c:dLbls>
          <c:showLegendKey val="0"/>
          <c:showVal val="0"/>
          <c:showCatName val="0"/>
          <c:showSerName val="0"/>
          <c:showPercent val="0"/>
          <c:showBubbleSize val="0"/>
        </c:dLbls>
        <c:gapWidth val="70"/>
        <c:overlap val="-27"/>
        <c:axId val="632432952"/>
        <c:axId val="632438856"/>
      </c:barChart>
      <c:catAx>
        <c:axId val="632432952"/>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crossAx val="632438856"/>
        <c:crosses val="autoZero"/>
        <c:auto val="1"/>
        <c:lblAlgn val="ctr"/>
        <c:lblOffset val="100"/>
        <c:noMultiLvlLbl val="0"/>
      </c:catAx>
      <c:valAx>
        <c:axId val="632438856"/>
        <c:scaling>
          <c:orientation val="minMax"/>
        </c:scaling>
        <c:delete val="0"/>
        <c:axPos val="l"/>
        <c:numFmt formatCode="0,\ &quot;Bn&quot;" sourceLinked="0"/>
        <c:majorTickMark val="none"/>
        <c:minorTickMark val="none"/>
        <c:tickLblPos val="nextTo"/>
        <c:spPr>
          <a:noFill/>
          <a:ln>
            <a:noFill/>
          </a:ln>
          <a:effectLst/>
        </c:spPr>
        <c:txPr>
          <a:bodyPr rot="-60000000" spcFirstLastPara="1" vertOverflow="ellipsis" vert="horz" wrap="square" anchor="ctr" anchorCtr="1"/>
          <a:lstStyle/>
          <a:p>
            <a:pPr>
              <a:defRPr sz="1800" b="1" i="0" u="none" strike="noStrike" kern="1200" baseline="0">
                <a:solidFill>
                  <a:sysClr val="windowText" lastClr="000000"/>
                </a:solidFill>
                <a:latin typeface="+mn-lt"/>
                <a:ea typeface="+mn-ea"/>
                <a:cs typeface="+mn-cs"/>
              </a:defRPr>
            </a:pPr>
            <a:endParaRPr lang="en-US"/>
          </a:p>
        </c:txPr>
        <c:crossAx val="632432952"/>
        <c:crosses val="autoZero"/>
        <c:crossBetween val="between"/>
        <c:majorUnit val="1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[Apple_DB_Final.xlsx]Pivots!PivotTable24</c:name>
    <c:fmtId val="10"/>
  </c:pivotSource>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en-US" sz="1680" b="1">
                <a:solidFill>
                  <a:sysClr val="windowText" lastClr="000000"/>
                </a:solidFill>
              </a:rPr>
              <a:t>Quarterly COGS</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0.00,\ &quot;Bn&quot;" sourceLinked="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numFmt formatCode="0.00,\ &quot;Bn&quot;" sourceLinked="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numFmt formatCode="0.00,\ &quot;Bn&quot;" sourceLinked="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75000"/>
            </a:schemeClr>
          </a:solidFill>
          <a:ln>
            <a:noFill/>
          </a:ln>
          <a:effectLst/>
        </c:spPr>
        <c:marker>
          <c:symbol val="none"/>
        </c:marker>
        <c:dLbl>
          <c:idx val="0"/>
          <c:numFmt formatCode="0.00,\ &quot;Bn&quot;" sourceLinked="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Pivots!$B$22</c:f>
              <c:strCache>
                <c:ptCount val="1"/>
                <c:pt idx="0">
                  <c:v>Total</c:v>
                </c:pt>
              </c:strCache>
            </c:strRef>
          </c:tx>
          <c:spPr>
            <a:solidFill>
              <a:schemeClr val="accent6">
                <a:lumMod val="75000"/>
              </a:schemeClr>
            </a:solidFill>
            <a:ln>
              <a:noFill/>
            </a:ln>
            <a:effectLst/>
          </c:spPr>
          <c:invertIfNegative val="0"/>
          <c:dLbls>
            <c:numFmt formatCode="0.00,\ &quot;Bn&quot;" sourceLinked="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Pivots!$A$23:$A$27</c:f>
              <c:strCache>
                <c:ptCount val="4"/>
                <c:pt idx="0">
                  <c:v>1</c:v>
                </c:pt>
                <c:pt idx="1">
                  <c:v>2</c:v>
                </c:pt>
                <c:pt idx="2">
                  <c:v>3</c:v>
                </c:pt>
                <c:pt idx="3">
                  <c:v>4</c:v>
                </c:pt>
              </c:strCache>
            </c:strRef>
          </c:cat>
          <c:val>
            <c:numRef>
              <c:f>Pivots!$B$23:$B$27</c:f>
              <c:numCache>
                <c:formatCode>0.0</c:formatCode>
                <c:ptCount val="4"/>
                <c:pt idx="0">
                  <c:v>66822</c:v>
                </c:pt>
                <c:pt idx="1">
                  <c:v>52860</c:v>
                </c:pt>
                <c:pt idx="2">
                  <c:v>45384</c:v>
                </c:pt>
                <c:pt idx="3">
                  <c:v>49071</c:v>
                </c:pt>
              </c:numCache>
            </c:numRef>
          </c:val>
          <c:extLst>
            <c:ext xmlns:c16="http://schemas.microsoft.com/office/drawing/2014/chart" uri="{C3380CC4-5D6E-409C-BE32-E72D297353CC}">
              <c16:uniqueId val="{00000000-8ACD-462E-9582-73680148BE43}"/>
            </c:ext>
          </c:extLst>
        </c:ser>
        <c:dLbls>
          <c:dLblPos val="outEnd"/>
          <c:showLegendKey val="0"/>
          <c:showVal val="1"/>
          <c:showCatName val="0"/>
          <c:showSerName val="0"/>
          <c:showPercent val="0"/>
          <c:showBubbleSize val="0"/>
        </c:dLbls>
        <c:gapWidth val="75"/>
        <c:overlap val="-27"/>
        <c:axId val="433924488"/>
        <c:axId val="433925144"/>
      </c:barChart>
      <c:catAx>
        <c:axId val="433924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crossAx val="433925144"/>
        <c:crosses val="autoZero"/>
        <c:auto val="1"/>
        <c:lblAlgn val="ctr"/>
        <c:lblOffset val="100"/>
        <c:noMultiLvlLbl val="0"/>
      </c:catAx>
      <c:valAx>
        <c:axId val="433925144"/>
        <c:scaling>
          <c:orientation val="minMax"/>
        </c:scaling>
        <c:delete val="1"/>
        <c:axPos val="l"/>
        <c:numFmt formatCode="0.0" sourceLinked="1"/>
        <c:majorTickMark val="none"/>
        <c:minorTickMark val="none"/>
        <c:tickLblPos val="nextTo"/>
        <c:crossAx val="433924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[Apple_DB_Final.xlsx]Pivots!PivotTable2</c:name>
    <c:fmtId val="21"/>
  </c:pivotSource>
  <c:chart>
    <c:title>
      <c:tx>
        <c:rich>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r>
              <a:rPr lang="en-US" sz="1600" b="1">
                <a:solidFill>
                  <a:sysClr val="windowText" lastClr="000000"/>
                </a:solidFill>
              </a:rPr>
              <a:t>Quarterly EBT</a:t>
            </a:r>
          </a:p>
        </c:rich>
      </c:tx>
      <c:overlay val="0"/>
      <c:spPr>
        <a:noFill/>
        <a:ln>
          <a:noFill/>
        </a:ln>
        <a:effectLst/>
      </c:spPr>
      <c:txPr>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numFmt formatCode="0.00,\ &quot;Bn&quot;" sourceLinked="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Pivots!$B$36</c:f>
              <c:strCache>
                <c:ptCount val="1"/>
                <c:pt idx="0">
                  <c:v>Total</c:v>
                </c:pt>
              </c:strCache>
            </c:strRef>
          </c:tx>
          <c:spPr>
            <a:solidFill>
              <a:schemeClr val="accent6">
                <a:lumMod val="75000"/>
              </a:schemeClr>
            </a:solidFill>
            <a:ln>
              <a:noFill/>
            </a:ln>
            <a:effectLst/>
          </c:spPr>
          <c:invertIfNegative val="0"/>
          <c:dLbls>
            <c:numFmt formatCode="0.00,\ &quot;Bn&quot;" sourceLinked="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Pivots!$A$37:$A$41</c:f>
              <c:strCache>
                <c:ptCount val="4"/>
                <c:pt idx="0">
                  <c:v>1</c:v>
                </c:pt>
                <c:pt idx="1">
                  <c:v>2</c:v>
                </c:pt>
                <c:pt idx="2">
                  <c:v>3</c:v>
                </c:pt>
                <c:pt idx="3">
                  <c:v>4</c:v>
                </c:pt>
              </c:strCache>
            </c:strRef>
          </c:cat>
          <c:val>
            <c:numRef>
              <c:f>Pivots!$B$37:$B$41</c:f>
              <c:numCache>
                <c:formatCode>0.0</c:formatCode>
                <c:ptCount val="4"/>
                <c:pt idx="0">
                  <c:v>35623</c:v>
                </c:pt>
                <c:pt idx="1">
                  <c:v>28382</c:v>
                </c:pt>
                <c:pt idx="2">
                  <c:v>22733</c:v>
                </c:pt>
                <c:pt idx="3">
                  <c:v>26998</c:v>
                </c:pt>
              </c:numCache>
            </c:numRef>
          </c:val>
          <c:extLst>
            <c:ext xmlns:c16="http://schemas.microsoft.com/office/drawing/2014/chart" uri="{C3380CC4-5D6E-409C-BE32-E72D297353CC}">
              <c16:uniqueId val="{00000000-1044-405E-9137-3179647CC61E}"/>
            </c:ext>
          </c:extLst>
        </c:ser>
        <c:dLbls>
          <c:dLblPos val="outEnd"/>
          <c:showLegendKey val="0"/>
          <c:showVal val="1"/>
          <c:showCatName val="0"/>
          <c:showSerName val="0"/>
          <c:showPercent val="0"/>
          <c:showBubbleSize val="0"/>
        </c:dLbls>
        <c:gapWidth val="75"/>
        <c:overlap val="-27"/>
        <c:axId val="538987552"/>
        <c:axId val="538981648"/>
      </c:barChart>
      <c:catAx>
        <c:axId val="538987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en-US"/>
          </a:p>
        </c:txPr>
        <c:crossAx val="538981648"/>
        <c:crosses val="autoZero"/>
        <c:auto val="1"/>
        <c:lblAlgn val="ctr"/>
        <c:lblOffset val="100"/>
        <c:noMultiLvlLbl val="0"/>
      </c:catAx>
      <c:valAx>
        <c:axId val="538981648"/>
        <c:scaling>
          <c:orientation val="minMax"/>
        </c:scaling>
        <c:delete val="1"/>
        <c:axPos val="l"/>
        <c:numFmt formatCode="0.0" sourceLinked="1"/>
        <c:majorTickMark val="none"/>
        <c:minorTickMark val="none"/>
        <c:tickLblPos val="nextTo"/>
        <c:crossAx val="538987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[Apple_DB_Final.xlsx]Pivots!PivotTable1</c:name>
    <c:fmtId val="25"/>
  </c:pivotSource>
  <c:chart>
    <c:title>
      <c:tx>
        <c:rich>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r>
              <a:rPr lang="en-US" sz="1600" b="1">
                <a:solidFill>
                  <a:schemeClr val="tx1"/>
                </a:solidFill>
              </a:rPr>
              <a:t>Quarterly RND &amp; SGA Expense</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50800" cap="rnd">
            <a:solidFill>
              <a:schemeClr val="bg1">
                <a:lumMod val="6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508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50800" cap="rnd">
            <a:solidFill>
              <a:schemeClr val="bg1">
                <a:lumMod val="6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508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9842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920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2"/>
          <c:order val="2"/>
          <c:tx>
            <c:strRef>
              <c:f>Pivots!$D$79</c:f>
              <c:strCache>
                <c:ptCount val="1"/>
                <c:pt idx="0">
                  <c:v>Total Operating Exp</c:v>
                </c:pt>
              </c:strCache>
            </c:strRef>
          </c:tx>
          <c:spPr>
            <a:solidFill>
              <a:schemeClr val="accent6">
                <a:lumMod val="75000"/>
              </a:schemeClr>
            </a:solidFill>
            <a:ln>
              <a:noFill/>
            </a:ln>
            <a:effectLst/>
          </c:spPr>
          <c:invertIfNegative val="0"/>
          <c:cat>
            <c:strRef>
              <c:f>Pivots!$A$80:$A$84</c:f>
              <c:strCache>
                <c:ptCount val="4"/>
                <c:pt idx="0">
                  <c:v>1</c:v>
                </c:pt>
                <c:pt idx="1">
                  <c:v>2</c:v>
                </c:pt>
                <c:pt idx="2">
                  <c:v>3</c:v>
                </c:pt>
                <c:pt idx="3">
                  <c:v>4</c:v>
                </c:pt>
              </c:strCache>
            </c:strRef>
          </c:cat>
          <c:val>
            <c:numRef>
              <c:f>Pivots!$D$80:$D$84</c:f>
              <c:numCache>
                <c:formatCode>0.0</c:formatCode>
                <c:ptCount val="4"/>
                <c:pt idx="0">
                  <c:v>14316</c:v>
                </c:pt>
                <c:pt idx="1">
                  <c:v>13658</c:v>
                </c:pt>
                <c:pt idx="2">
                  <c:v>13415</c:v>
                </c:pt>
                <c:pt idx="3">
                  <c:v>13458</c:v>
                </c:pt>
              </c:numCache>
            </c:numRef>
          </c:val>
          <c:extLst>
            <c:ext xmlns:c16="http://schemas.microsoft.com/office/drawing/2014/chart" uri="{C3380CC4-5D6E-409C-BE32-E72D297353CC}">
              <c16:uniqueId val="{00000000-B19B-4E7A-9AB7-05336F6B8732}"/>
            </c:ext>
          </c:extLst>
        </c:ser>
        <c:dLbls>
          <c:showLegendKey val="0"/>
          <c:showVal val="0"/>
          <c:showCatName val="0"/>
          <c:showSerName val="0"/>
          <c:showPercent val="0"/>
          <c:showBubbleSize val="0"/>
        </c:dLbls>
        <c:gapWidth val="75"/>
        <c:axId val="486343520"/>
        <c:axId val="486343848"/>
      </c:barChart>
      <c:lineChart>
        <c:grouping val="standard"/>
        <c:varyColors val="0"/>
        <c:ser>
          <c:idx val="0"/>
          <c:order val="0"/>
          <c:tx>
            <c:strRef>
              <c:f>Pivots!$B$79</c:f>
              <c:strCache>
                <c:ptCount val="1"/>
                <c:pt idx="0">
                  <c:v>RND Expense</c:v>
                </c:pt>
              </c:strCache>
            </c:strRef>
          </c:tx>
          <c:spPr>
            <a:ln w="98425" cap="rnd">
              <a:solidFill>
                <a:schemeClr val="accent4">
                  <a:lumMod val="60000"/>
                  <a:lumOff val="40000"/>
                </a:schemeClr>
              </a:solidFill>
              <a:round/>
            </a:ln>
            <a:effectLst/>
          </c:spPr>
          <c:marker>
            <c:symbol val="none"/>
          </c:marker>
          <c:cat>
            <c:strRef>
              <c:f>Pivots!$A$80:$A$84</c:f>
              <c:strCache>
                <c:ptCount val="4"/>
                <c:pt idx="0">
                  <c:v>1</c:v>
                </c:pt>
                <c:pt idx="1">
                  <c:v>2</c:v>
                </c:pt>
                <c:pt idx="2">
                  <c:v>3</c:v>
                </c:pt>
                <c:pt idx="3">
                  <c:v>4</c:v>
                </c:pt>
              </c:strCache>
            </c:strRef>
          </c:cat>
          <c:val>
            <c:numRef>
              <c:f>Pivots!$B$80:$B$84</c:f>
              <c:numCache>
                <c:formatCode>0.0</c:formatCode>
                <c:ptCount val="4"/>
                <c:pt idx="0">
                  <c:v>7709</c:v>
                </c:pt>
                <c:pt idx="1">
                  <c:v>7457</c:v>
                </c:pt>
                <c:pt idx="2">
                  <c:v>7442</c:v>
                </c:pt>
                <c:pt idx="3">
                  <c:v>7307</c:v>
                </c:pt>
              </c:numCache>
            </c:numRef>
          </c:val>
          <c:smooth val="0"/>
          <c:extLst>
            <c:ext xmlns:c16="http://schemas.microsoft.com/office/drawing/2014/chart" uri="{C3380CC4-5D6E-409C-BE32-E72D297353CC}">
              <c16:uniqueId val="{00000001-B19B-4E7A-9AB7-05336F6B8732}"/>
            </c:ext>
          </c:extLst>
        </c:ser>
        <c:ser>
          <c:idx val="1"/>
          <c:order val="1"/>
          <c:tx>
            <c:strRef>
              <c:f>Pivots!$C$79</c:f>
              <c:strCache>
                <c:ptCount val="1"/>
                <c:pt idx="0">
                  <c:v>SGA Expense</c:v>
                </c:pt>
              </c:strCache>
            </c:strRef>
          </c:tx>
          <c:spPr>
            <a:ln w="92075" cap="rnd">
              <a:solidFill>
                <a:schemeClr val="accent1">
                  <a:lumMod val="60000"/>
                  <a:lumOff val="40000"/>
                </a:schemeClr>
              </a:solidFill>
              <a:round/>
            </a:ln>
            <a:effectLst/>
          </c:spPr>
          <c:marker>
            <c:symbol val="none"/>
          </c:marker>
          <c:cat>
            <c:strRef>
              <c:f>Pivots!$A$80:$A$84</c:f>
              <c:strCache>
                <c:ptCount val="4"/>
                <c:pt idx="0">
                  <c:v>1</c:v>
                </c:pt>
                <c:pt idx="1">
                  <c:v>2</c:v>
                </c:pt>
                <c:pt idx="2">
                  <c:v>3</c:v>
                </c:pt>
                <c:pt idx="3">
                  <c:v>4</c:v>
                </c:pt>
              </c:strCache>
            </c:strRef>
          </c:cat>
          <c:val>
            <c:numRef>
              <c:f>Pivots!$C$80:$C$84</c:f>
              <c:numCache>
                <c:formatCode>0.0</c:formatCode>
                <c:ptCount val="4"/>
                <c:pt idx="0">
                  <c:v>6607</c:v>
                </c:pt>
                <c:pt idx="1">
                  <c:v>6201</c:v>
                </c:pt>
                <c:pt idx="2">
                  <c:v>5973</c:v>
                </c:pt>
                <c:pt idx="3">
                  <c:v>6151</c:v>
                </c:pt>
              </c:numCache>
            </c:numRef>
          </c:val>
          <c:smooth val="0"/>
          <c:extLst>
            <c:ext xmlns:c16="http://schemas.microsoft.com/office/drawing/2014/chart" uri="{C3380CC4-5D6E-409C-BE32-E72D297353CC}">
              <c16:uniqueId val="{00000002-B19B-4E7A-9AB7-05336F6B8732}"/>
            </c:ext>
          </c:extLst>
        </c:ser>
        <c:dLbls>
          <c:showLegendKey val="0"/>
          <c:showVal val="0"/>
          <c:showCatName val="0"/>
          <c:showSerName val="0"/>
          <c:showPercent val="0"/>
          <c:showBubbleSize val="0"/>
        </c:dLbls>
        <c:marker val="1"/>
        <c:smooth val="0"/>
        <c:axId val="409504408"/>
        <c:axId val="409509328"/>
      </c:lineChart>
      <c:catAx>
        <c:axId val="486343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US"/>
          </a:p>
        </c:txPr>
        <c:crossAx val="486343848"/>
        <c:crosses val="autoZero"/>
        <c:auto val="1"/>
        <c:lblAlgn val="ctr"/>
        <c:lblOffset val="100"/>
        <c:noMultiLvlLbl val="0"/>
      </c:catAx>
      <c:valAx>
        <c:axId val="486343848"/>
        <c:scaling>
          <c:orientation val="minMax"/>
        </c:scaling>
        <c:delete val="0"/>
        <c:axPos val="l"/>
        <c:numFmt formatCode="0.00,\ &quot;Bn&quot;" sourceLinked="0"/>
        <c:majorTickMark val="none"/>
        <c:minorTickMark val="none"/>
        <c:tickLblPos val="nextTo"/>
        <c:spPr>
          <a:noFill/>
          <a:ln>
            <a:noFill/>
          </a:ln>
          <a:effectLst/>
        </c:spPr>
        <c:txPr>
          <a:bodyPr rot="-6000000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US"/>
          </a:p>
        </c:txPr>
        <c:crossAx val="486343520"/>
        <c:crosses val="autoZero"/>
        <c:crossBetween val="between"/>
        <c:majorUnit val="500"/>
      </c:valAx>
      <c:valAx>
        <c:axId val="409509328"/>
        <c:scaling>
          <c:orientation val="minMax"/>
        </c:scaling>
        <c:delete val="0"/>
        <c:axPos val="r"/>
        <c:numFmt formatCode="0.00,.\ &quot;Bn&quot;" sourceLinked="0"/>
        <c:majorTickMark val="out"/>
        <c:minorTickMark val="none"/>
        <c:tickLblPos val="nextTo"/>
        <c:spPr>
          <a:noFill/>
          <a:ln>
            <a:noFill/>
          </a:ln>
          <a:effectLst/>
        </c:spPr>
        <c:txPr>
          <a:bodyPr rot="-6000000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US"/>
          </a:p>
        </c:txPr>
        <c:crossAx val="409504408"/>
        <c:crosses val="max"/>
        <c:crossBetween val="between"/>
        <c:majorUnit val="1000"/>
        <c:minorUnit val="200"/>
      </c:valAx>
      <c:catAx>
        <c:axId val="409504408"/>
        <c:scaling>
          <c:orientation val="minMax"/>
        </c:scaling>
        <c:delete val="1"/>
        <c:axPos val="b"/>
        <c:numFmt formatCode="General" sourceLinked="1"/>
        <c:majorTickMark val="out"/>
        <c:minorTickMark val="none"/>
        <c:tickLblPos val="nextTo"/>
        <c:crossAx val="409509328"/>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[Apple_DB_Final.xlsx]Pivots!PivotTable13</c:name>
    <c:fmtId val="14"/>
  </c:pivotSource>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en-US" sz="1680" b="1">
                <a:solidFill>
                  <a:sysClr val="windowText" lastClr="000000"/>
                </a:solidFill>
              </a:rPr>
              <a:t>Sales</a:t>
            </a:r>
            <a:r>
              <a:rPr lang="en-US" sz="1680" b="1" baseline="0">
                <a:solidFill>
                  <a:sysClr val="windowText" lastClr="000000"/>
                </a:solidFill>
              </a:rPr>
              <a:t> Growth</a:t>
            </a:r>
            <a:endParaRPr lang="en-US" sz="1680" b="1">
              <a:solidFill>
                <a:sysClr val="windowText" lastClr="000000"/>
              </a:solidFill>
            </a:endParaRP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ln w="63500"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ln w="63500" cap="rnd">
            <a:solidFill>
              <a:schemeClr val="accent4">
                <a:lumMod val="60000"/>
                <a:lumOff val="40000"/>
              </a:schemeClr>
            </a:solidFill>
            <a:round/>
          </a:ln>
          <a:effectLst/>
        </c:spPr>
        <c:marker>
          <c:symbol val="none"/>
        </c:marker>
        <c:dLbl>
          <c:idx val="0"/>
          <c:layout>
            <c:manualLayout>
              <c:x val="-1.8597997138769723E-2"/>
              <c:y val="-7.9470198675496692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ln w="63500" cap="rnd">
            <a:solidFill>
              <a:schemeClr val="accent4">
                <a:lumMod val="60000"/>
                <a:lumOff val="40000"/>
              </a:schemeClr>
            </a:solidFill>
            <a:round/>
          </a:ln>
          <a:effectLst/>
        </c:spPr>
        <c:marker>
          <c:symbol val="none"/>
        </c:marker>
        <c:dLbl>
          <c:idx val="0"/>
          <c:layout>
            <c:manualLayout>
              <c:x val="0"/>
              <c:y val="3.3112582781456956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ln w="63500" cap="rnd">
            <a:solidFill>
              <a:schemeClr val="accent4">
                <a:lumMod val="60000"/>
                <a:lumOff val="40000"/>
              </a:schemeClr>
            </a:solidFill>
            <a:round/>
          </a:ln>
          <a:effectLst/>
        </c:spPr>
        <c:marker>
          <c:symbol val="none"/>
        </c:marker>
        <c:dLbl>
          <c:idx val="0"/>
          <c:layout>
            <c:manualLayout>
              <c:x val="8.5836909871242536E-3"/>
              <c:y val="1.324503311258266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ln w="63500" cap="rnd">
            <a:solidFill>
              <a:schemeClr val="accent4">
                <a:lumMod val="60000"/>
                <a:lumOff val="40000"/>
              </a:schemeClr>
            </a:solidFill>
            <a:round/>
          </a:ln>
          <a:effectLst/>
        </c:spPr>
        <c:marker>
          <c:symbol val="none"/>
        </c:marker>
        <c:dLbl>
          <c:idx val="0"/>
          <c:layout>
            <c:manualLayout>
              <c:x val="-6.2947067238912746E-2"/>
              <c:y val="8.2781456953642321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Pivots!$B$15</c:f>
              <c:strCache>
                <c:ptCount val="1"/>
                <c:pt idx="0">
                  <c:v>Average of Total NetSales</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Pivots!$A$16:$A$20</c:f>
              <c:strCache>
                <c:ptCount val="4"/>
                <c:pt idx="0">
                  <c:v>1</c:v>
                </c:pt>
                <c:pt idx="1">
                  <c:v>2</c:v>
                </c:pt>
                <c:pt idx="2">
                  <c:v>3</c:v>
                </c:pt>
                <c:pt idx="3">
                  <c:v>4</c:v>
                </c:pt>
              </c:strCache>
            </c:strRef>
          </c:cat>
          <c:val>
            <c:numRef>
              <c:f>Pivots!$B$16:$B$20</c:f>
              <c:numCache>
                <c:formatCode>0</c:formatCode>
                <c:ptCount val="4"/>
                <c:pt idx="0">
                  <c:v>117154</c:v>
                </c:pt>
                <c:pt idx="1">
                  <c:v>94836</c:v>
                </c:pt>
                <c:pt idx="2">
                  <c:v>81797</c:v>
                </c:pt>
                <c:pt idx="3">
                  <c:v>89498</c:v>
                </c:pt>
              </c:numCache>
            </c:numRef>
          </c:val>
          <c:extLst>
            <c:ext xmlns:c16="http://schemas.microsoft.com/office/drawing/2014/chart" uri="{C3380CC4-5D6E-409C-BE32-E72D297353CC}">
              <c16:uniqueId val="{00000000-D973-4ACE-A707-652BCDD8AF3E}"/>
            </c:ext>
          </c:extLst>
        </c:ser>
        <c:dLbls>
          <c:showLegendKey val="0"/>
          <c:showVal val="1"/>
          <c:showCatName val="0"/>
          <c:showSerName val="0"/>
          <c:showPercent val="0"/>
          <c:showBubbleSize val="0"/>
        </c:dLbls>
        <c:gapWidth val="75"/>
        <c:axId val="313223560"/>
        <c:axId val="313224216"/>
      </c:barChart>
      <c:lineChart>
        <c:grouping val="standard"/>
        <c:varyColors val="0"/>
        <c:ser>
          <c:idx val="1"/>
          <c:order val="1"/>
          <c:tx>
            <c:strRef>
              <c:f>Pivots!$C$15</c:f>
              <c:strCache>
                <c:ptCount val="1"/>
                <c:pt idx="0">
                  <c:v>Average of Net SalesGrowth</c:v>
                </c:pt>
              </c:strCache>
            </c:strRef>
          </c:tx>
          <c:spPr>
            <a:ln w="63500" cap="rnd">
              <a:solidFill>
                <a:schemeClr val="accent4">
                  <a:lumMod val="60000"/>
                  <a:lumOff val="40000"/>
                </a:schemeClr>
              </a:solidFill>
              <a:round/>
            </a:ln>
            <a:effectLst/>
          </c:spPr>
          <c:marker>
            <c:symbol val="none"/>
          </c:marker>
          <c:dPt>
            <c:idx val="0"/>
            <c:marker>
              <c:symbol val="none"/>
            </c:marker>
            <c:bubble3D val="0"/>
            <c:extLst>
              <c:ext xmlns:c16="http://schemas.microsoft.com/office/drawing/2014/chart" uri="{C3380CC4-5D6E-409C-BE32-E72D297353CC}">
                <c16:uniqueId val="{00000006-D973-4ACE-A707-652BCDD8AF3E}"/>
              </c:ext>
            </c:extLst>
          </c:dPt>
          <c:dPt>
            <c:idx val="1"/>
            <c:marker>
              <c:symbol val="none"/>
            </c:marker>
            <c:bubble3D val="0"/>
            <c:extLst>
              <c:ext xmlns:c16="http://schemas.microsoft.com/office/drawing/2014/chart" uri="{C3380CC4-5D6E-409C-BE32-E72D297353CC}">
                <c16:uniqueId val="{00000003-D973-4ACE-A707-652BCDD8AF3E}"/>
              </c:ext>
            </c:extLst>
          </c:dPt>
          <c:dPt>
            <c:idx val="2"/>
            <c:marker>
              <c:symbol val="none"/>
            </c:marker>
            <c:bubble3D val="0"/>
            <c:extLst>
              <c:ext xmlns:c16="http://schemas.microsoft.com/office/drawing/2014/chart" uri="{C3380CC4-5D6E-409C-BE32-E72D297353CC}">
                <c16:uniqueId val="{00000004-D973-4ACE-A707-652BCDD8AF3E}"/>
              </c:ext>
            </c:extLst>
          </c:dPt>
          <c:dPt>
            <c:idx val="3"/>
            <c:marker>
              <c:symbol val="none"/>
            </c:marker>
            <c:bubble3D val="0"/>
            <c:extLst>
              <c:ext xmlns:c16="http://schemas.microsoft.com/office/drawing/2014/chart" uri="{C3380CC4-5D6E-409C-BE32-E72D297353CC}">
                <c16:uniqueId val="{00000005-D973-4ACE-A707-652BCDD8AF3E}"/>
              </c:ext>
            </c:extLst>
          </c:dPt>
          <c:dLbls>
            <c:dLbl>
              <c:idx val="0"/>
              <c:layout>
                <c:manualLayout>
                  <c:x val="-6.2947067238912746E-2"/>
                  <c:y val="8.278145695364232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D973-4ACE-A707-652BCDD8AF3E}"/>
                </c:ext>
              </c:extLst>
            </c:dLbl>
            <c:dLbl>
              <c:idx val="1"/>
              <c:layout>
                <c:manualLayout>
                  <c:x val="-1.8597997138769723E-2"/>
                  <c:y val="-7.947019867549669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973-4ACE-A707-652BCDD8AF3E}"/>
                </c:ext>
              </c:extLst>
            </c:dLbl>
            <c:dLbl>
              <c:idx val="2"/>
              <c:layout>
                <c:manualLayout>
                  <c:x val="0"/>
                  <c:y val="3.311258278145695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D973-4ACE-A707-652BCDD8AF3E}"/>
                </c:ext>
              </c:extLst>
            </c:dLbl>
            <c:dLbl>
              <c:idx val="3"/>
              <c:layout>
                <c:manualLayout>
                  <c:x val="8.5836909871242536E-3"/>
                  <c:y val="1.3245033112582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D973-4ACE-A707-652BCDD8AF3E}"/>
                </c:ext>
              </c:extLst>
            </c:dLbl>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Pivots!$A$16:$A$20</c:f>
              <c:strCache>
                <c:ptCount val="4"/>
                <c:pt idx="0">
                  <c:v>1</c:v>
                </c:pt>
                <c:pt idx="1">
                  <c:v>2</c:v>
                </c:pt>
                <c:pt idx="2">
                  <c:v>3</c:v>
                </c:pt>
                <c:pt idx="3">
                  <c:v>4</c:v>
                </c:pt>
              </c:strCache>
            </c:strRef>
          </c:cat>
          <c:val>
            <c:numRef>
              <c:f>Pivots!$C$16:$C$20</c:f>
              <c:numCache>
                <c:formatCode>0.0%</c:formatCode>
                <c:ptCount val="4"/>
                <c:pt idx="0">
                  <c:v>0.29960286646107426</c:v>
                </c:pt>
                <c:pt idx="1">
                  <c:v>-0.1905013913310685</c:v>
                </c:pt>
                <c:pt idx="2">
                  <c:v>-0.13748998270698889</c:v>
                </c:pt>
                <c:pt idx="3">
                  <c:v>9.4147707128623304E-2</c:v>
                </c:pt>
              </c:numCache>
            </c:numRef>
          </c:val>
          <c:smooth val="0"/>
          <c:extLst>
            <c:ext xmlns:c16="http://schemas.microsoft.com/office/drawing/2014/chart" uri="{C3380CC4-5D6E-409C-BE32-E72D297353CC}">
              <c16:uniqueId val="{00000002-D973-4ACE-A707-652BCDD8AF3E}"/>
            </c:ext>
          </c:extLst>
        </c:ser>
        <c:dLbls>
          <c:showLegendKey val="0"/>
          <c:showVal val="0"/>
          <c:showCatName val="0"/>
          <c:showSerName val="0"/>
          <c:showPercent val="0"/>
          <c:showBubbleSize val="0"/>
        </c:dLbls>
        <c:marker val="1"/>
        <c:smooth val="0"/>
        <c:axId val="553929480"/>
        <c:axId val="553928168"/>
      </c:lineChart>
      <c:catAx>
        <c:axId val="313223560"/>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224216"/>
        <c:crosses val="autoZero"/>
        <c:auto val="1"/>
        <c:lblAlgn val="ctr"/>
        <c:lblOffset val="100"/>
        <c:noMultiLvlLbl val="0"/>
      </c:catAx>
      <c:valAx>
        <c:axId val="313224216"/>
        <c:scaling>
          <c:orientation val="minMax"/>
        </c:scaling>
        <c:delete val="0"/>
        <c:axPos val="l"/>
        <c:numFmt formatCode="0,\ &quot;Bn&quot;" sourceLinked="0"/>
        <c:majorTickMark val="out"/>
        <c:minorTickMark val="none"/>
        <c:tickLblPos val="nextTo"/>
        <c:spPr>
          <a:noFill/>
          <a:ln>
            <a:noFill/>
          </a:ln>
          <a:effectLst/>
        </c:spPr>
        <c:txPr>
          <a:bodyPr rot="-6000000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en-US"/>
          </a:p>
        </c:txPr>
        <c:crossAx val="313223560"/>
        <c:crosses val="autoZero"/>
        <c:crossBetween val="between"/>
      </c:valAx>
      <c:valAx>
        <c:axId val="553928168"/>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553929480"/>
        <c:crosses val="max"/>
        <c:crossBetween val="between"/>
      </c:valAx>
      <c:catAx>
        <c:axId val="553929480"/>
        <c:scaling>
          <c:orientation val="minMax"/>
        </c:scaling>
        <c:delete val="1"/>
        <c:axPos val="t"/>
        <c:numFmt formatCode="General" sourceLinked="1"/>
        <c:majorTickMark val="out"/>
        <c:minorTickMark val="none"/>
        <c:tickLblPos val="nextTo"/>
        <c:crossAx val="553928168"/>
        <c:crosses val="max"/>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[Apple_DB_Final.xlsx]Pivots!PivotTable27</c:name>
    <c:fmtId val="1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793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Pivots!$B$43</c:f>
              <c:strCache>
                <c:ptCount val="1"/>
                <c:pt idx="0">
                  <c:v>Net Income</c:v>
                </c:pt>
              </c:strCache>
            </c:strRef>
          </c:tx>
          <c:spPr>
            <a:solidFill>
              <a:schemeClr val="accent6">
                <a:lumMod val="75000"/>
              </a:schemeClr>
            </a:solidFill>
            <a:ln>
              <a:noFill/>
            </a:ln>
            <a:effectLst/>
          </c:spPr>
          <c:invertIfNegative val="0"/>
          <c:cat>
            <c:strRef>
              <c:f>Pivots!$A$44:$A$48</c:f>
              <c:strCache>
                <c:ptCount val="4"/>
                <c:pt idx="0">
                  <c:v>1</c:v>
                </c:pt>
                <c:pt idx="1">
                  <c:v>2</c:v>
                </c:pt>
                <c:pt idx="2">
                  <c:v>3</c:v>
                </c:pt>
                <c:pt idx="3">
                  <c:v>4</c:v>
                </c:pt>
              </c:strCache>
            </c:strRef>
          </c:cat>
          <c:val>
            <c:numRef>
              <c:f>Pivots!$B$44:$B$48</c:f>
              <c:numCache>
                <c:formatCode>0.00</c:formatCode>
                <c:ptCount val="4"/>
                <c:pt idx="0">
                  <c:v>29998</c:v>
                </c:pt>
                <c:pt idx="1">
                  <c:v>24160</c:v>
                </c:pt>
                <c:pt idx="2">
                  <c:v>19881</c:v>
                </c:pt>
                <c:pt idx="3">
                  <c:v>22956</c:v>
                </c:pt>
              </c:numCache>
            </c:numRef>
          </c:val>
          <c:extLst>
            <c:ext xmlns:c16="http://schemas.microsoft.com/office/drawing/2014/chart" uri="{C3380CC4-5D6E-409C-BE32-E72D297353CC}">
              <c16:uniqueId val="{00000000-1121-4BF1-B17D-7A509E00A4B1}"/>
            </c:ext>
          </c:extLst>
        </c:ser>
        <c:dLbls>
          <c:showLegendKey val="0"/>
          <c:showVal val="0"/>
          <c:showCatName val="0"/>
          <c:showSerName val="0"/>
          <c:showPercent val="0"/>
          <c:showBubbleSize val="0"/>
        </c:dLbls>
        <c:gapWidth val="70"/>
        <c:overlap val="-27"/>
        <c:axId val="583326680"/>
        <c:axId val="583327008"/>
      </c:barChart>
      <c:lineChart>
        <c:grouping val="standard"/>
        <c:varyColors val="0"/>
        <c:ser>
          <c:idx val="1"/>
          <c:order val="1"/>
          <c:tx>
            <c:strRef>
              <c:f>Pivots!$C$43</c:f>
              <c:strCache>
                <c:ptCount val="1"/>
                <c:pt idx="0">
                  <c:v>% Change</c:v>
                </c:pt>
              </c:strCache>
            </c:strRef>
          </c:tx>
          <c:spPr>
            <a:ln w="79375" cap="rnd">
              <a:solidFill>
                <a:schemeClr val="accent4">
                  <a:lumMod val="60000"/>
                  <a:lumOff val="40000"/>
                </a:schemeClr>
              </a:solidFill>
              <a:round/>
            </a:ln>
            <a:effectLst/>
          </c:spPr>
          <c:marker>
            <c:symbol val="none"/>
          </c:marker>
          <c:cat>
            <c:strRef>
              <c:f>Pivots!$A$44:$A$48</c:f>
              <c:strCache>
                <c:ptCount val="4"/>
                <c:pt idx="0">
                  <c:v>1</c:v>
                </c:pt>
                <c:pt idx="1">
                  <c:v>2</c:v>
                </c:pt>
                <c:pt idx="2">
                  <c:v>3</c:v>
                </c:pt>
                <c:pt idx="3">
                  <c:v>4</c:v>
                </c:pt>
              </c:strCache>
            </c:strRef>
          </c:cat>
          <c:val>
            <c:numRef>
              <c:f>Pivots!$C$44:$C$48</c:f>
              <c:numCache>
                <c:formatCode>0.00%</c:formatCode>
                <c:ptCount val="4"/>
                <c:pt idx="1">
                  <c:v>-0.19461297419827989</c:v>
                </c:pt>
                <c:pt idx="2">
                  <c:v>-0.17711092715231788</c:v>
                </c:pt>
                <c:pt idx="3">
                  <c:v>0.15467028821487852</c:v>
                </c:pt>
              </c:numCache>
            </c:numRef>
          </c:val>
          <c:smooth val="0"/>
          <c:extLst>
            <c:ext xmlns:c16="http://schemas.microsoft.com/office/drawing/2014/chart" uri="{C3380CC4-5D6E-409C-BE32-E72D297353CC}">
              <c16:uniqueId val="{00000001-1121-4BF1-B17D-7A509E00A4B1}"/>
            </c:ext>
          </c:extLst>
        </c:ser>
        <c:dLbls>
          <c:showLegendKey val="0"/>
          <c:showVal val="0"/>
          <c:showCatName val="0"/>
          <c:showSerName val="0"/>
          <c:showPercent val="0"/>
          <c:showBubbleSize val="0"/>
        </c:dLbls>
        <c:marker val="1"/>
        <c:smooth val="0"/>
        <c:axId val="583321104"/>
        <c:axId val="583323728"/>
      </c:lineChart>
      <c:catAx>
        <c:axId val="583326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3327008"/>
        <c:crosses val="autoZero"/>
        <c:auto val="1"/>
        <c:lblAlgn val="ctr"/>
        <c:lblOffset val="100"/>
        <c:noMultiLvlLbl val="0"/>
      </c:catAx>
      <c:valAx>
        <c:axId val="583327008"/>
        <c:scaling>
          <c:orientation val="minMax"/>
        </c:scaling>
        <c:delete val="0"/>
        <c:axPos val="l"/>
        <c:numFmt formatCode="0,\ &quot;Bn&quot;" sourceLinked="0"/>
        <c:majorTickMark val="none"/>
        <c:minorTickMark val="none"/>
        <c:tickLblPos val="nextTo"/>
        <c:spPr>
          <a:noFill/>
          <a:ln>
            <a:noFill/>
          </a:ln>
          <a:effectLst/>
        </c:spPr>
        <c:txPr>
          <a:bodyPr rot="-6000000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en-US"/>
          </a:p>
        </c:txPr>
        <c:crossAx val="583326680"/>
        <c:crosses val="autoZero"/>
        <c:crossBetween val="between"/>
        <c:majorUnit val="10000"/>
      </c:valAx>
      <c:valAx>
        <c:axId val="583323728"/>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crossAx val="583321104"/>
        <c:crosses val="max"/>
        <c:crossBetween val="between"/>
        <c:majorUnit val="0.1"/>
      </c:valAx>
      <c:catAx>
        <c:axId val="583321104"/>
        <c:scaling>
          <c:orientation val="minMax"/>
        </c:scaling>
        <c:delete val="1"/>
        <c:axPos val="b"/>
        <c:numFmt formatCode="General" sourceLinked="1"/>
        <c:majorTickMark val="out"/>
        <c:minorTickMark val="none"/>
        <c:tickLblPos val="nextTo"/>
        <c:crossAx val="583323728"/>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[Apple_DB_Final.xlsx]Pivots!PivotTable4</c:name>
    <c:fmtId val="1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pivotFmt>
      <c:pivotFmt>
        <c:idx val="28"/>
        <c:spPr>
          <a:solidFill>
            <a:schemeClr val="accent1"/>
          </a:solidFill>
          <a:ln>
            <a:noFill/>
          </a:ln>
          <a:effectLst/>
        </c:spPr>
        <c:marker>
          <c:symbol val="none"/>
        </c:marker>
      </c:pivotFmt>
      <c:pivotFmt>
        <c:idx val="29"/>
        <c:spPr>
          <a:solidFill>
            <a:schemeClr val="accent1"/>
          </a:solidFill>
          <a:ln>
            <a:noFill/>
          </a:ln>
          <a:effectLst/>
        </c:spPr>
        <c:marker>
          <c:symbol val="none"/>
        </c:marker>
      </c:pivotFmt>
      <c:pivotFmt>
        <c:idx val="30"/>
        <c:spPr>
          <a:solidFill>
            <a:schemeClr val="accent1"/>
          </a:solidFill>
          <a:ln>
            <a:noFill/>
          </a:ln>
          <a:effectLst/>
        </c:spPr>
        <c:marker>
          <c:symbol val="none"/>
        </c:marker>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Pivots!$B$51</c:f>
              <c:strCache>
                <c:ptCount val="1"/>
                <c:pt idx="0">
                  <c:v>Sum of % Sales_products</c:v>
                </c:pt>
              </c:strCache>
            </c:strRef>
          </c:tx>
          <c:spPr>
            <a:solidFill>
              <a:schemeClr val="accent1"/>
            </a:solidFill>
            <a:ln>
              <a:noFill/>
            </a:ln>
            <a:effectLst/>
          </c:spPr>
          <c:invertIfNegative val="0"/>
          <c:cat>
            <c:strRef>
              <c:f>Pivots!$A$52:$A$56</c:f>
              <c:strCache>
                <c:ptCount val="4"/>
                <c:pt idx="0">
                  <c:v>1</c:v>
                </c:pt>
                <c:pt idx="1">
                  <c:v>2</c:v>
                </c:pt>
                <c:pt idx="2">
                  <c:v>3</c:v>
                </c:pt>
                <c:pt idx="3">
                  <c:v>4</c:v>
                </c:pt>
              </c:strCache>
            </c:strRef>
          </c:cat>
          <c:val>
            <c:numRef>
              <c:f>Pivots!$B$52:$B$56</c:f>
              <c:numCache>
                <c:formatCode>0.00</c:formatCode>
                <c:ptCount val="4"/>
                <c:pt idx="0">
                  <c:v>0.82274612902675115</c:v>
                </c:pt>
                <c:pt idx="1">
                  <c:v>0.77954574212324435</c:v>
                </c:pt>
                <c:pt idx="2">
                  <c:v>0.74066286049610619</c:v>
                </c:pt>
                <c:pt idx="3">
                  <c:v>0.75067599275961472</c:v>
                </c:pt>
              </c:numCache>
            </c:numRef>
          </c:val>
          <c:extLst>
            <c:ext xmlns:c16="http://schemas.microsoft.com/office/drawing/2014/chart" uri="{C3380CC4-5D6E-409C-BE32-E72D297353CC}">
              <c16:uniqueId val="{00000011-9D2B-4E19-8236-32CF3701FF4D}"/>
            </c:ext>
          </c:extLst>
        </c:ser>
        <c:ser>
          <c:idx val="1"/>
          <c:order val="1"/>
          <c:tx>
            <c:strRef>
              <c:f>Pivots!$C$51</c:f>
              <c:strCache>
                <c:ptCount val="1"/>
                <c:pt idx="0">
                  <c:v>Sum of % Sales_Service</c:v>
                </c:pt>
              </c:strCache>
            </c:strRef>
          </c:tx>
          <c:spPr>
            <a:solidFill>
              <a:schemeClr val="accent2"/>
            </a:solidFill>
            <a:ln>
              <a:noFill/>
            </a:ln>
            <a:effectLst/>
          </c:spPr>
          <c:invertIfNegative val="0"/>
          <c:cat>
            <c:strRef>
              <c:f>Pivots!$A$52:$A$56</c:f>
              <c:strCache>
                <c:ptCount val="4"/>
                <c:pt idx="0">
                  <c:v>1</c:v>
                </c:pt>
                <c:pt idx="1">
                  <c:v>2</c:v>
                </c:pt>
                <c:pt idx="2">
                  <c:v>3</c:v>
                </c:pt>
                <c:pt idx="3">
                  <c:v>4</c:v>
                </c:pt>
              </c:strCache>
            </c:strRef>
          </c:cat>
          <c:val>
            <c:numRef>
              <c:f>Pivots!$C$52:$C$56</c:f>
              <c:numCache>
                <c:formatCode>0.00</c:formatCode>
                <c:ptCount val="4"/>
                <c:pt idx="0">
                  <c:v>0.17725387097324888</c:v>
                </c:pt>
                <c:pt idx="1">
                  <c:v>0.22045425787675565</c:v>
                </c:pt>
                <c:pt idx="2">
                  <c:v>0.25933713950389381</c:v>
                </c:pt>
                <c:pt idx="3">
                  <c:v>0.24932400724038525</c:v>
                </c:pt>
              </c:numCache>
            </c:numRef>
          </c:val>
          <c:extLst>
            <c:ext xmlns:c16="http://schemas.microsoft.com/office/drawing/2014/chart" uri="{C3380CC4-5D6E-409C-BE32-E72D297353CC}">
              <c16:uniqueId val="{00000012-9D2B-4E19-8236-32CF3701FF4D}"/>
            </c:ext>
          </c:extLst>
        </c:ser>
        <c:dLbls>
          <c:showLegendKey val="0"/>
          <c:showVal val="0"/>
          <c:showCatName val="0"/>
          <c:showSerName val="0"/>
          <c:showPercent val="0"/>
          <c:showBubbleSize val="0"/>
        </c:dLbls>
        <c:gapWidth val="70"/>
        <c:overlap val="100"/>
        <c:axId val="553922592"/>
        <c:axId val="553913736"/>
      </c:barChart>
      <c:catAx>
        <c:axId val="553922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en-US"/>
          </a:p>
        </c:txPr>
        <c:crossAx val="553913736"/>
        <c:crosses val="autoZero"/>
        <c:auto val="1"/>
        <c:lblAlgn val="ctr"/>
        <c:lblOffset val="100"/>
        <c:noMultiLvlLbl val="0"/>
      </c:catAx>
      <c:valAx>
        <c:axId val="553913736"/>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en-US"/>
          </a:p>
        </c:txPr>
        <c:crossAx val="55392259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7" Type="http://schemas.openxmlformats.org/officeDocument/2006/relationships/chart" Target="../charts/chart11.xml"/><Relationship Id="rId2"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176894</xdr:colOff>
      <xdr:row>0</xdr:row>
      <xdr:rowOff>61988</xdr:rowOff>
    </xdr:from>
    <xdr:to>
      <xdr:col>35</xdr:col>
      <xdr:colOff>254000</xdr:colOff>
      <xdr:row>12</xdr:row>
      <xdr:rowOff>169334</xdr:rowOff>
    </xdr:to>
    <xdr:sp macro="" textlink="">
      <xdr:nvSpPr>
        <xdr:cNvPr id="2" name="Rectangle: Rounded Corners 1">
          <a:extLst>
            <a:ext uri="{FF2B5EF4-FFF2-40B4-BE49-F238E27FC236}">
              <a16:creationId xmlns:a16="http://schemas.microsoft.com/office/drawing/2014/main" id="{506F2E50-FA64-4BBA-8668-0938E1F81D2D}"/>
            </a:ext>
          </a:extLst>
        </xdr:cNvPr>
        <xdr:cNvSpPr/>
      </xdr:nvSpPr>
      <xdr:spPr>
        <a:xfrm>
          <a:off x="176894" y="61988"/>
          <a:ext cx="21413106" cy="2393346"/>
        </a:xfrm>
        <a:prstGeom prst="round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287261</xdr:colOff>
      <xdr:row>13</xdr:row>
      <xdr:rowOff>137583</xdr:rowOff>
    </xdr:from>
    <xdr:to>
      <xdr:col>4</xdr:col>
      <xdr:colOff>460374</xdr:colOff>
      <xdr:row>56</xdr:row>
      <xdr:rowOff>174625</xdr:rowOff>
    </xdr:to>
    <xdr:sp macro="" textlink="">
      <xdr:nvSpPr>
        <xdr:cNvPr id="11" name="Rectangle: Rounded Corners 10">
          <a:extLst>
            <a:ext uri="{FF2B5EF4-FFF2-40B4-BE49-F238E27FC236}">
              <a16:creationId xmlns:a16="http://schemas.microsoft.com/office/drawing/2014/main" id="{D4FF8D33-50CB-4453-9F68-D6E5912EA414}"/>
            </a:ext>
          </a:extLst>
        </xdr:cNvPr>
        <xdr:cNvSpPr/>
      </xdr:nvSpPr>
      <xdr:spPr>
        <a:xfrm>
          <a:off x="287261" y="2614083"/>
          <a:ext cx="2586113" cy="8228542"/>
        </a:xfrm>
        <a:prstGeom prst="roundRect">
          <a:avLst/>
        </a:prstGeom>
        <a:solidFill>
          <a:schemeClr val="accent6">
            <a:lumMod val="60000"/>
            <a:lumOff val="40000"/>
          </a:schemeClr>
        </a:solidFill>
        <a:effectLst>
          <a:outerShdw blurRad="50800" dist="50800" dir="20760000" algn="ctr" rotWithShape="0">
            <a:srgbClr val="000000">
              <a:alpha val="43137"/>
            </a:srgb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368300</xdr:colOff>
      <xdr:row>1</xdr:row>
      <xdr:rowOff>70454</xdr:rowOff>
    </xdr:from>
    <xdr:to>
      <xdr:col>4</xdr:col>
      <xdr:colOff>469900</xdr:colOff>
      <xdr:row>11</xdr:row>
      <xdr:rowOff>139700</xdr:rowOff>
    </xdr:to>
    <xdr:pic>
      <xdr:nvPicPr>
        <xdr:cNvPr id="15" name="Picture 14">
          <a:extLst>
            <a:ext uri="{FF2B5EF4-FFF2-40B4-BE49-F238E27FC236}">
              <a16:creationId xmlns:a16="http://schemas.microsoft.com/office/drawing/2014/main" id="{715453E7-F506-4CFF-BA16-51B3B90B88BC}"/>
            </a:ext>
          </a:extLst>
        </xdr:cNvPr>
        <xdr:cNvPicPr>
          <a:picLocks noChangeAspect="1"/>
        </xdr:cNvPicPr>
      </xdr:nvPicPr>
      <xdr:blipFill>
        <a:blip xmlns:r="http://schemas.openxmlformats.org/officeDocument/2006/relationships" r:embed="rId1"/>
        <a:stretch>
          <a:fillRect/>
        </a:stretch>
      </xdr:blipFill>
      <xdr:spPr>
        <a:xfrm>
          <a:off x="368300" y="260954"/>
          <a:ext cx="2540000" cy="1974246"/>
        </a:xfrm>
        <a:prstGeom prst="rect">
          <a:avLst/>
        </a:prstGeom>
      </xdr:spPr>
    </xdr:pic>
    <xdr:clientData/>
  </xdr:twoCellAnchor>
  <xdr:twoCellAnchor>
    <xdr:from>
      <xdr:col>4</xdr:col>
      <xdr:colOff>558800</xdr:colOff>
      <xdr:row>1</xdr:row>
      <xdr:rowOff>74084</xdr:rowOff>
    </xdr:from>
    <xdr:to>
      <xdr:col>34</xdr:col>
      <xdr:colOff>190500</xdr:colOff>
      <xdr:row>5</xdr:row>
      <xdr:rowOff>52918</xdr:rowOff>
    </xdr:to>
    <xdr:sp macro="" textlink="">
      <xdr:nvSpPr>
        <xdr:cNvPr id="17" name="TextBox 16">
          <a:extLst>
            <a:ext uri="{FF2B5EF4-FFF2-40B4-BE49-F238E27FC236}">
              <a16:creationId xmlns:a16="http://schemas.microsoft.com/office/drawing/2014/main" id="{C5ED0463-48D8-43E9-A469-A7F685350695}"/>
            </a:ext>
          </a:extLst>
        </xdr:cNvPr>
        <xdr:cNvSpPr txBox="1"/>
      </xdr:nvSpPr>
      <xdr:spPr>
        <a:xfrm>
          <a:off x="2997200" y="264584"/>
          <a:ext cx="17919700" cy="7408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0">
              <a:solidFill>
                <a:schemeClr val="accent6">
                  <a:lumMod val="50000"/>
                </a:schemeClr>
              </a:solidFill>
              <a:latin typeface="Algerian" panose="04020705040A02060702" pitchFamily="82" charset="0"/>
            </a:rPr>
            <a:t>Apple Inc. Financial Snapshot: Key Performance Indicators</a:t>
          </a:r>
        </a:p>
      </xdr:txBody>
    </xdr:sp>
    <xdr:clientData/>
  </xdr:twoCellAnchor>
  <xdr:twoCellAnchor>
    <xdr:from>
      <xdr:col>5</xdr:col>
      <xdr:colOff>15875</xdr:colOff>
      <xdr:row>6</xdr:row>
      <xdr:rowOff>143933</xdr:rowOff>
    </xdr:from>
    <xdr:to>
      <xdr:col>10</xdr:col>
      <xdr:colOff>333375</xdr:colOff>
      <xdr:row>11</xdr:row>
      <xdr:rowOff>38100</xdr:rowOff>
    </xdr:to>
    <xdr:sp macro="" textlink="Pivots!A3">
      <xdr:nvSpPr>
        <xdr:cNvPr id="18" name="TextBox 17">
          <a:extLst>
            <a:ext uri="{FF2B5EF4-FFF2-40B4-BE49-F238E27FC236}">
              <a16:creationId xmlns:a16="http://schemas.microsoft.com/office/drawing/2014/main" id="{3F7BC65C-1E4A-4972-A26B-2C73430A898E}"/>
            </a:ext>
          </a:extLst>
        </xdr:cNvPr>
        <xdr:cNvSpPr txBox="1"/>
      </xdr:nvSpPr>
      <xdr:spPr>
        <a:xfrm>
          <a:off x="3032125" y="1286933"/>
          <a:ext cx="3333750" cy="8466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b="1" i="0" u="none" strike="noStrike">
              <a:solidFill>
                <a:srgbClr val="000000"/>
              </a:solidFill>
              <a:latin typeface="Algerian" panose="04020705040A02060702" pitchFamily="82" charset="0"/>
              <a:cs typeface="Calibri"/>
            </a:rPr>
            <a:t>ROE</a:t>
          </a:r>
          <a:r>
            <a:rPr lang="en-US" sz="3200" b="1" i="0" u="none" strike="noStrike" baseline="0">
              <a:solidFill>
                <a:srgbClr val="000000"/>
              </a:solidFill>
              <a:latin typeface="Algerian" panose="04020705040A02060702" pitchFamily="82" charset="0"/>
              <a:cs typeface="Calibri"/>
            </a:rPr>
            <a:t> % - </a:t>
          </a:r>
          <a:fld id="{72988157-E163-43DC-872B-00418A2A8E31}" type="TxLink">
            <a:rPr lang="en-US" sz="3200" b="1" i="0" u="none" strike="noStrike">
              <a:solidFill>
                <a:srgbClr val="000000"/>
              </a:solidFill>
              <a:latin typeface="Algerian" panose="04020705040A02060702" pitchFamily="82" charset="0"/>
              <a:cs typeface="Calibri"/>
            </a:rPr>
            <a:pPr algn="ctr"/>
            <a:t>29.6%</a:t>
          </a:fld>
          <a:endParaRPr lang="en-US" sz="3200" b="1">
            <a:latin typeface="Algerian" panose="04020705040A02060702" pitchFamily="82" charset="0"/>
          </a:endParaRPr>
        </a:p>
      </xdr:txBody>
    </xdr:sp>
    <xdr:clientData/>
  </xdr:twoCellAnchor>
  <xdr:twoCellAnchor>
    <xdr:from>
      <xdr:col>10</xdr:col>
      <xdr:colOff>428625</xdr:colOff>
      <xdr:row>6</xdr:row>
      <xdr:rowOff>147109</xdr:rowOff>
    </xdr:from>
    <xdr:to>
      <xdr:col>17</xdr:col>
      <xdr:colOff>47625</xdr:colOff>
      <xdr:row>11</xdr:row>
      <xdr:rowOff>41276</xdr:rowOff>
    </xdr:to>
    <xdr:sp macro="" textlink="Pivots!C3">
      <xdr:nvSpPr>
        <xdr:cNvPr id="20" name="TextBox 19">
          <a:extLst>
            <a:ext uri="{FF2B5EF4-FFF2-40B4-BE49-F238E27FC236}">
              <a16:creationId xmlns:a16="http://schemas.microsoft.com/office/drawing/2014/main" id="{0A836EE6-E97E-46DE-8AB2-2789A681CDD9}"/>
            </a:ext>
          </a:extLst>
        </xdr:cNvPr>
        <xdr:cNvSpPr txBox="1"/>
      </xdr:nvSpPr>
      <xdr:spPr>
        <a:xfrm>
          <a:off x="6461125" y="1290109"/>
          <a:ext cx="3841750" cy="8466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b="1" i="0" u="none" strike="noStrike" baseline="0">
              <a:solidFill>
                <a:srgbClr val="000000"/>
              </a:solidFill>
              <a:latin typeface="Algerian" panose="04020705040A02060702" pitchFamily="82" charset="0"/>
              <a:cs typeface="Calibri"/>
            </a:rPr>
            <a:t>DEBT/EQUITY-</a:t>
          </a:r>
          <a:fld id="{6F2FC2AE-CBEA-4782-B866-8FB5C57791FC}" type="TxLink">
            <a:rPr lang="en-US" sz="3200" b="1" i="0" u="none" strike="noStrike" baseline="0">
              <a:solidFill>
                <a:srgbClr val="000000"/>
              </a:solidFill>
              <a:latin typeface="Algerian" panose="04020705040A02060702" pitchFamily="82" charset="0"/>
              <a:cs typeface="Calibri"/>
            </a:rPr>
            <a:pPr algn="ctr"/>
            <a:t>1.54</a:t>
          </a:fld>
          <a:endParaRPr lang="en-US" sz="3200" b="1">
            <a:latin typeface="Algerian" panose="04020705040A02060702" pitchFamily="82" charset="0"/>
          </a:endParaRPr>
        </a:p>
      </xdr:txBody>
    </xdr:sp>
    <xdr:clientData/>
  </xdr:twoCellAnchor>
  <xdr:twoCellAnchor>
    <xdr:from>
      <xdr:col>17</xdr:col>
      <xdr:colOff>158751</xdr:colOff>
      <xdr:row>6</xdr:row>
      <xdr:rowOff>142875</xdr:rowOff>
    </xdr:from>
    <xdr:to>
      <xdr:col>24</xdr:col>
      <xdr:colOff>95251</xdr:colOff>
      <xdr:row>11</xdr:row>
      <xdr:rowOff>37042</xdr:rowOff>
    </xdr:to>
    <xdr:sp macro="" textlink="Pivots!E3">
      <xdr:nvSpPr>
        <xdr:cNvPr id="21" name="TextBox 20">
          <a:extLst>
            <a:ext uri="{FF2B5EF4-FFF2-40B4-BE49-F238E27FC236}">
              <a16:creationId xmlns:a16="http://schemas.microsoft.com/office/drawing/2014/main" id="{EAA8D568-8C5B-4C6A-876D-2954A5500747}"/>
            </a:ext>
          </a:extLst>
        </xdr:cNvPr>
        <xdr:cNvSpPr txBox="1"/>
      </xdr:nvSpPr>
      <xdr:spPr>
        <a:xfrm>
          <a:off x="10414001" y="1285875"/>
          <a:ext cx="4159250" cy="8466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b="1" i="0" u="none" strike="noStrike">
              <a:solidFill>
                <a:srgbClr val="000000"/>
              </a:solidFill>
              <a:latin typeface="Algerian" panose="04020705040A02060702" pitchFamily="82" charset="0"/>
              <a:cs typeface="Calibri"/>
            </a:rPr>
            <a:t>CuRR. RATIO -</a:t>
          </a:r>
          <a:fld id="{CEC72AF9-BA44-4201-889D-B9FDF4DB3DA9}" type="TxLink">
            <a:rPr lang="en-US" sz="3200" b="1" i="0" u="none" strike="noStrike">
              <a:solidFill>
                <a:srgbClr val="000000"/>
              </a:solidFill>
              <a:latin typeface="Algerian" panose="04020705040A02060702" pitchFamily="82" charset="0"/>
              <a:cs typeface="Calibri"/>
            </a:rPr>
            <a:pPr algn="ctr"/>
            <a:t>1.18</a:t>
          </a:fld>
          <a:endParaRPr lang="en-US" sz="3200" b="1">
            <a:latin typeface="Algerian" panose="04020705040A02060702" pitchFamily="82" charset="0"/>
          </a:endParaRPr>
        </a:p>
      </xdr:txBody>
    </xdr:sp>
    <xdr:clientData/>
  </xdr:twoCellAnchor>
  <xdr:twoCellAnchor editAs="oneCell">
    <xdr:from>
      <xdr:col>0</xdr:col>
      <xdr:colOff>349249</xdr:colOff>
      <xdr:row>26</xdr:row>
      <xdr:rowOff>50801</xdr:rowOff>
    </xdr:from>
    <xdr:to>
      <xdr:col>4</xdr:col>
      <xdr:colOff>412750</xdr:colOff>
      <xdr:row>36</xdr:row>
      <xdr:rowOff>111125</xdr:rowOff>
    </xdr:to>
    <mc:AlternateContent xmlns:mc="http://schemas.openxmlformats.org/markup-compatibility/2006" xmlns:a14="http://schemas.microsoft.com/office/drawing/2010/main">
      <mc:Choice Requires="a14">
        <xdr:graphicFrame macro="">
          <xdr:nvGraphicFramePr>
            <xdr:cNvPr id="19" name="Year">
              <a:extLst>
                <a:ext uri="{FF2B5EF4-FFF2-40B4-BE49-F238E27FC236}">
                  <a16:creationId xmlns:a16="http://schemas.microsoft.com/office/drawing/2014/main" id="{EBB6294B-CA3F-4FED-989E-AFE279908D28}"/>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349249" y="5003801"/>
              <a:ext cx="2501901" cy="19653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165100</xdr:colOff>
      <xdr:row>39</xdr:row>
      <xdr:rowOff>47625</xdr:rowOff>
    </xdr:from>
    <xdr:to>
      <xdr:col>13</xdr:col>
      <xdr:colOff>0</xdr:colOff>
      <xdr:row>56</xdr:row>
      <xdr:rowOff>127000</xdr:rowOff>
    </xdr:to>
    <xdr:graphicFrame macro="">
      <xdr:nvGraphicFramePr>
        <xdr:cNvPr id="24" name="Chart 23">
          <a:extLst>
            <a:ext uri="{FF2B5EF4-FFF2-40B4-BE49-F238E27FC236}">
              <a16:creationId xmlns:a16="http://schemas.microsoft.com/office/drawing/2014/main" id="{6AAA9384-6598-488D-9600-E7438ADA82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241300</xdr:colOff>
      <xdr:row>39</xdr:row>
      <xdr:rowOff>15876</xdr:rowOff>
    </xdr:from>
    <xdr:to>
      <xdr:col>21</xdr:col>
      <xdr:colOff>228600</xdr:colOff>
      <xdr:row>56</xdr:row>
      <xdr:rowOff>158750</xdr:rowOff>
    </xdr:to>
    <xdr:graphicFrame macro="">
      <xdr:nvGraphicFramePr>
        <xdr:cNvPr id="25" name="Chart 24">
          <a:extLst>
            <a:ext uri="{FF2B5EF4-FFF2-40B4-BE49-F238E27FC236}">
              <a16:creationId xmlns:a16="http://schemas.microsoft.com/office/drawing/2014/main" id="{42289325-F92E-453B-97B3-69082A6355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241300</xdr:colOff>
      <xdr:row>15</xdr:row>
      <xdr:rowOff>41275</xdr:rowOff>
    </xdr:from>
    <xdr:to>
      <xdr:col>35</xdr:col>
      <xdr:colOff>546100</xdr:colOff>
      <xdr:row>35</xdr:row>
      <xdr:rowOff>66675</xdr:rowOff>
    </xdr:to>
    <xdr:graphicFrame macro="">
      <xdr:nvGraphicFramePr>
        <xdr:cNvPr id="27" name="Chart 26">
          <a:extLst>
            <a:ext uri="{FF2B5EF4-FFF2-40B4-BE49-F238E27FC236}">
              <a16:creationId xmlns:a16="http://schemas.microsoft.com/office/drawing/2014/main" id="{93985DA4-B0C9-4A2E-9140-950C0D9AC6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539750</xdr:colOff>
      <xdr:row>38</xdr:row>
      <xdr:rowOff>158751</xdr:rowOff>
    </xdr:from>
    <xdr:to>
      <xdr:col>35</xdr:col>
      <xdr:colOff>539750</xdr:colOff>
      <xdr:row>56</xdr:row>
      <xdr:rowOff>174625</xdr:rowOff>
    </xdr:to>
    <xdr:graphicFrame macro="">
      <xdr:nvGraphicFramePr>
        <xdr:cNvPr id="29" name="Chart 28">
          <a:extLst>
            <a:ext uri="{FF2B5EF4-FFF2-40B4-BE49-F238E27FC236}">
              <a16:creationId xmlns:a16="http://schemas.microsoft.com/office/drawing/2014/main" id="{D582C056-6F78-41DA-96BB-B299B94D96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24</xdr:col>
      <xdr:colOff>238125</xdr:colOff>
      <xdr:row>6</xdr:row>
      <xdr:rowOff>127000</xdr:rowOff>
    </xdr:from>
    <xdr:to>
      <xdr:col>34</xdr:col>
      <xdr:colOff>238126</xdr:colOff>
      <xdr:row>11</xdr:row>
      <xdr:rowOff>15875</xdr:rowOff>
    </xdr:to>
    <xdr:sp macro="" textlink="">
      <xdr:nvSpPr>
        <xdr:cNvPr id="32" name="TextBox 31">
          <a:extLst>
            <a:ext uri="{FF2B5EF4-FFF2-40B4-BE49-F238E27FC236}">
              <a16:creationId xmlns:a16="http://schemas.microsoft.com/office/drawing/2014/main" id="{D0920D19-FFC2-4C3C-8D25-BFF499EADD2C}"/>
            </a:ext>
          </a:extLst>
        </xdr:cNvPr>
        <xdr:cNvSpPr txBox="1"/>
      </xdr:nvSpPr>
      <xdr:spPr>
        <a:xfrm>
          <a:off x="14716125" y="1270000"/>
          <a:ext cx="6032501" cy="841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000" b="1">
              <a:latin typeface="Algerian" panose="04020705040A02060702" pitchFamily="82" charset="0"/>
            </a:rPr>
            <a:t>Working capital- $ 17.47 Bn</a:t>
          </a:r>
        </a:p>
      </xdr:txBody>
    </xdr:sp>
    <xdr:clientData/>
  </xdr:twoCellAnchor>
  <xdr:twoCellAnchor>
    <xdr:from>
      <xdr:col>5</xdr:col>
      <xdr:colOff>266700</xdr:colOff>
      <xdr:row>15</xdr:row>
      <xdr:rowOff>127000</xdr:rowOff>
    </xdr:from>
    <xdr:to>
      <xdr:col>20</xdr:col>
      <xdr:colOff>587375</xdr:colOff>
      <xdr:row>35</xdr:row>
      <xdr:rowOff>88900</xdr:rowOff>
    </xdr:to>
    <xdr:graphicFrame macro="">
      <xdr:nvGraphicFramePr>
        <xdr:cNvPr id="33" name="Chart 32">
          <a:extLst>
            <a:ext uri="{FF2B5EF4-FFF2-40B4-BE49-F238E27FC236}">
              <a16:creationId xmlns:a16="http://schemas.microsoft.com/office/drawing/2014/main" id="{A7CE5DAC-6770-49FB-8078-1A87D8C46A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38100</xdr:rowOff>
    </xdr:from>
    <xdr:to>
      <xdr:col>36</xdr:col>
      <xdr:colOff>15874</xdr:colOff>
      <xdr:row>13</xdr:row>
      <xdr:rowOff>31146</xdr:rowOff>
    </xdr:to>
    <xdr:sp macro="" textlink="">
      <xdr:nvSpPr>
        <xdr:cNvPr id="2" name="Rectangle: Rounded Corners 1">
          <a:extLst>
            <a:ext uri="{FF2B5EF4-FFF2-40B4-BE49-F238E27FC236}">
              <a16:creationId xmlns:a16="http://schemas.microsoft.com/office/drawing/2014/main" id="{98E00AE2-E93C-42DE-8A7F-CF09B3A4AEBD}"/>
            </a:ext>
          </a:extLst>
        </xdr:cNvPr>
        <xdr:cNvSpPr/>
      </xdr:nvSpPr>
      <xdr:spPr>
        <a:xfrm>
          <a:off x="0" y="38100"/>
          <a:ext cx="21732874" cy="2469546"/>
        </a:xfrm>
        <a:prstGeom prst="round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410634</xdr:colOff>
      <xdr:row>1</xdr:row>
      <xdr:rowOff>6350</xdr:rowOff>
    </xdr:from>
    <xdr:to>
      <xdr:col>4</xdr:col>
      <xdr:colOff>495301</xdr:colOff>
      <xdr:row>12</xdr:row>
      <xdr:rowOff>1513</xdr:rowOff>
    </xdr:to>
    <xdr:pic>
      <xdr:nvPicPr>
        <xdr:cNvPr id="3" name="Picture 2">
          <a:extLst>
            <a:ext uri="{FF2B5EF4-FFF2-40B4-BE49-F238E27FC236}">
              <a16:creationId xmlns:a16="http://schemas.microsoft.com/office/drawing/2014/main" id="{304C6F74-5A30-400C-8FC7-F8A83E30DD2E}"/>
            </a:ext>
          </a:extLst>
        </xdr:cNvPr>
        <xdr:cNvPicPr>
          <a:picLocks noChangeAspect="1"/>
        </xdr:cNvPicPr>
      </xdr:nvPicPr>
      <xdr:blipFill>
        <a:blip xmlns:r="http://schemas.openxmlformats.org/officeDocument/2006/relationships" r:embed="rId1"/>
        <a:stretch>
          <a:fillRect/>
        </a:stretch>
      </xdr:blipFill>
      <xdr:spPr>
        <a:xfrm>
          <a:off x="410634" y="196850"/>
          <a:ext cx="2523067" cy="2090663"/>
        </a:xfrm>
        <a:prstGeom prst="rect">
          <a:avLst/>
        </a:prstGeom>
      </xdr:spPr>
    </xdr:pic>
    <xdr:clientData/>
  </xdr:twoCellAnchor>
  <xdr:twoCellAnchor>
    <xdr:from>
      <xdr:col>5</xdr:col>
      <xdr:colOff>12700</xdr:colOff>
      <xdr:row>1</xdr:row>
      <xdr:rowOff>38100</xdr:rowOff>
    </xdr:from>
    <xdr:to>
      <xdr:col>34</xdr:col>
      <xdr:colOff>304800</xdr:colOff>
      <xdr:row>5</xdr:row>
      <xdr:rowOff>25400</xdr:rowOff>
    </xdr:to>
    <xdr:sp macro="" textlink="">
      <xdr:nvSpPr>
        <xdr:cNvPr id="6" name="TextBox 5">
          <a:extLst>
            <a:ext uri="{FF2B5EF4-FFF2-40B4-BE49-F238E27FC236}">
              <a16:creationId xmlns:a16="http://schemas.microsoft.com/office/drawing/2014/main" id="{BF7CE1DA-8BA4-47EE-9070-A2C31395BAE3}"/>
            </a:ext>
          </a:extLst>
        </xdr:cNvPr>
        <xdr:cNvSpPr txBox="1"/>
      </xdr:nvSpPr>
      <xdr:spPr>
        <a:xfrm>
          <a:off x="3060700" y="228600"/>
          <a:ext cx="17970500" cy="749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4400">
              <a:solidFill>
                <a:schemeClr val="accent6">
                  <a:lumMod val="75000"/>
                </a:schemeClr>
              </a:solidFill>
              <a:effectLst/>
              <a:latin typeface="Algerian" panose="04020705040A02060702" pitchFamily="82" charset="0"/>
              <a:ea typeface="+mn-ea"/>
              <a:cs typeface="+mn-cs"/>
            </a:rPr>
            <a:t>Apple Inc. Financial Snapshot: Key Performance Indicators</a:t>
          </a:r>
          <a:endParaRPr lang="en-US" sz="4400">
            <a:solidFill>
              <a:schemeClr val="accent6">
                <a:lumMod val="75000"/>
              </a:schemeClr>
            </a:solidFill>
            <a:effectLst/>
            <a:latin typeface="Algerian" panose="04020705040A02060702" pitchFamily="82" charset="0"/>
          </a:endParaRPr>
        </a:p>
        <a:p>
          <a:endParaRPr lang="en-US" sz="3600">
            <a:latin typeface="Algerian" panose="04020705040A02060702" pitchFamily="82" charset="0"/>
          </a:endParaRPr>
        </a:p>
      </xdr:txBody>
    </xdr:sp>
    <xdr:clientData/>
  </xdr:twoCellAnchor>
  <xdr:twoCellAnchor>
    <xdr:from>
      <xdr:col>0</xdr:col>
      <xdr:colOff>0</xdr:colOff>
      <xdr:row>21</xdr:row>
      <xdr:rowOff>165099</xdr:rowOff>
    </xdr:from>
    <xdr:to>
      <xdr:col>4</xdr:col>
      <xdr:colOff>333374</xdr:colOff>
      <xdr:row>37</xdr:row>
      <xdr:rowOff>76200</xdr:rowOff>
    </xdr:to>
    <xdr:sp macro="" textlink="">
      <xdr:nvSpPr>
        <xdr:cNvPr id="7" name="Rectangle: Rounded Corners 6">
          <a:extLst>
            <a:ext uri="{FF2B5EF4-FFF2-40B4-BE49-F238E27FC236}">
              <a16:creationId xmlns:a16="http://schemas.microsoft.com/office/drawing/2014/main" id="{C4D9913A-556F-4398-BB3B-DB9648282279}"/>
            </a:ext>
          </a:extLst>
        </xdr:cNvPr>
        <xdr:cNvSpPr/>
      </xdr:nvSpPr>
      <xdr:spPr>
        <a:xfrm>
          <a:off x="0" y="4165599"/>
          <a:ext cx="2771774" cy="2959101"/>
        </a:xfrm>
        <a:prstGeom prst="roundRect">
          <a:avLst/>
        </a:prstGeom>
        <a:solidFill>
          <a:schemeClr val="accent6">
            <a:lumMod val="60000"/>
            <a:lumOff val="40000"/>
          </a:schemeClr>
        </a:solidFill>
        <a:effectLst>
          <a:outerShdw blurRad="50800" dist="50800" dir="20760000" algn="ctr" rotWithShape="0">
            <a:srgbClr val="000000">
              <a:alpha val="43137"/>
            </a:srgb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79375</xdr:colOff>
      <xdr:row>24</xdr:row>
      <xdr:rowOff>25399</xdr:rowOff>
    </xdr:from>
    <xdr:to>
      <xdr:col>4</xdr:col>
      <xdr:colOff>269875</xdr:colOff>
      <xdr:row>35</xdr:row>
      <xdr:rowOff>15874</xdr:rowOff>
    </xdr:to>
    <mc:AlternateContent xmlns:mc="http://schemas.openxmlformats.org/markup-compatibility/2006" xmlns:a14="http://schemas.microsoft.com/office/drawing/2010/main">
      <mc:Choice Requires="a14">
        <xdr:graphicFrame macro="">
          <xdr:nvGraphicFramePr>
            <xdr:cNvPr id="8" name="Year 1">
              <a:extLst>
                <a:ext uri="{FF2B5EF4-FFF2-40B4-BE49-F238E27FC236}">
                  <a16:creationId xmlns:a16="http://schemas.microsoft.com/office/drawing/2014/main" id="{049DFDB0-54A2-4AF8-9B06-623B45EA6011}"/>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79375" y="4597399"/>
              <a:ext cx="2603500" cy="2085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127001</xdr:colOff>
      <xdr:row>38</xdr:row>
      <xdr:rowOff>177800</xdr:rowOff>
    </xdr:from>
    <xdr:to>
      <xdr:col>20</xdr:col>
      <xdr:colOff>431801</xdr:colOff>
      <xdr:row>53</xdr:row>
      <xdr:rowOff>63500</xdr:rowOff>
    </xdr:to>
    <xdr:graphicFrame macro="">
      <xdr:nvGraphicFramePr>
        <xdr:cNvPr id="16" name="Chart 15">
          <a:extLst>
            <a:ext uri="{FF2B5EF4-FFF2-40B4-BE49-F238E27FC236}">
              <a16:creationId xmlns:a16="http://schemas.microsoft.com/office/drawing/2014/main" id="{761ACC47-8669-4618-99EA-EFAAC192A3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603250</xdr:colOff>
      <xdr:row>38</xdr:row>
      <xdr:rowOff>165100</xdr:rowOff>
    </xdr:from>
    <xdr:to>
      <xdr:col>28</xdr:col>
      <xdr:colOff>349250</xdr:colOff>
      <xdr:row>53</xdr:row>
      <xdr:rowOff>50800</xdr:rowOff>
    </xdr:to>
    <xdr:graphicFrame macro="">
      <xdr:nvGraphicFramePr>
        <xdr:cNvPr id="18" name="Chart 17">
          <a:extLst>
            <a:ext uri="{FF2B5EF4-FFF2-40B4-BE49-F238E27FC236}">
              <a16:creationId xmlns:a16="http://schemas.microsoft.com/office/drawing/2014/main" id="{5EC502B9-5EF1-4DB1-98B3-6DAA3F19AE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365124</xdr:colOff>
      <xdr:row>15</xdr:row>
      <xdr:rowOff>95249</xdr:rowOff>
    </xdr:from>
    <xdr:to>
      <xdr:col>35</xdr:col>
      <xdr:colOff>158749</xdr:colOff>
      <xdr:row>35</xdr:row>
      <xdr:rowOff>142874</xdr:rowOff>
    </xdr:to>
    <xdr:graphicFrame macro="">
      <xdr:nvGraphicFramePr>
        <xdr:cNvPr id="13" name="Chart 12">
          <a:extLst>
            <a:ext uri="{FF2B5EF4-FFF2-40B4-BE49-F238E27FC236}">
              <a16:creationId xmlns:a16="http://schemas.microsoft.com/office/drawing/2014/main" id="{FF39D375-7171-4A00-940B-B10BC4AC11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27</xdr:col>
      <xdr:colOff>520700</xdr:colOff>
      <xdr:row>5</xdr:row>
      <xdr:rowOff>171450</xdr:rowOff>
    </xdr:from>
    <xdr:to>
      <xdr:col>32</xdr:col>
      <xdr:colOff>558800</xdr:colOff>
      <xdr:row>11</xdr:row>
      <xdr:rowOff>155575</xdr:rowOff>
    </xdr:to>
    <xdr:sp macro="" textlink="Pivots!D31">
      <xdr:nvSpPr>
        <xdr:cNvPr id="20" name="TextBox 19">
          <a:extLst>
            <a:ext uri="{FF2B5EF4-FFF2-40B4-BE49-F238E27FC236}">
              <a16:creationId xmlns:a16="http://schemas.microsoft.com/office/drawing/2014/main" id="{CDB0437A-CEBF-478A-82A6-1720C1222E1D}"/>
            </a:ext>
          </a:extLst>
        </xdr:cNvPr>
        <xdr:cNvSpPr txBox="1"/>
      </xdr:nvSpPr>
      <xdr:spPr>
        <a:xfrm>
          <a:off x="16979900" y="1123950"/>
          <a:ext cx="3086100" cy="1127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78CBB23E-4FB9-4DDE-991B-BF263411CCAB}" type="TxLink">
            <a:rPr lang="en-US" sz="3600" b="1" i="0" u="none" strike="noStrike">
              <a:solidFill>
                <a:srgbClr val="000000"/>
              </a:solidFill>
              <a:latin typeface="Algerian" panose="04020705040A02060702" pitchFamily="82" charset="0"/>
              <a:cs typeface="Calibri"/>
            </a:rPr>
            <a:pPr algn="ctr"/>
            <a:t>$1.54</a:t>
          </a:fld>
          <a:endParaRPr lang="en-US" sz="3600" b="1">
            <a:latin typeface="Algerian" panose="04020705040A02060702" pitchFamily="82" charset="0"/>
          </a:endParaRPr>
        </a:p>
      </xdr:txBody>
    </xdr:sp>
    <xdr:clientData/>
  </xdr:twoCellAnchor>
  <xdr:twoCellAnchor>
    <xdr:from>
      <xdr:col>20</xdr:col>
      <xdr:colOff>533400</xdr:colOff>
      <xdr:row>5</xdr:row>
      <xdr:rowOff>177800</xdr:rowOff>
    </xdr:from>
    <xdr:to>
      <xdr:col>25</xdr:col>
      <xdr:colOff>209550</xdr:colOff>
      <xdr:row>11</xdr:row>
      <xdr:rowOff>161925</xdr:rowOff>
    </xdr:to>
    <xdr:sp macro="" textlink="Pivots!R78">
      <xdr:nvSpPr>
        <xdr:cNvPr id="28" name="TextBox 27">
          <a:extLst>
            <a:ext uri="{FF2B5EF4-FFF2-40B4-BE49-F238E27FC236}">
              <a16:creationId xmlns:a16="http://schemas.microsoft.com/office/drawing/2014/main" id="{61C1B8BF-2E13-4C83-9BC3-FF1AFE2B78F1}"/>
            </a:ext>
          </a:extLst>
        </xdr:cNvPr>
        <xdr:cNvSpPr txBox="1"/>
      </xdr:nvSpPr>
      <xdr:spPr>
        <a:xfrm>
          <a:off x="12725400" y="1130300"/>
          <a:ext cx="2724150" cy="1127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5585AE3F-AF80-4C31-B838-C26B336D7256}" type="TxLink">
            <a:rPr lang="en-US" sz="3600" b="1" i="0" u="none" strike="noStrike">
              <a:solidFill>
                <a:srgbClr val="000000"/>
              </a:solidFill>
              <a:latin typeface="Algerian" panose="04020705040A02060702" pitchFamily="82" charset="0"/>
              <a:cs typeface="Calibri"/>
            </a:rPr>
            <a:pPr algn="ctr"/>
            <a:t> </a:t>
          </a:fld>
          <a:endParaRPr lang="en-US" sz="3600" b="1">
            <a:latin typeface="Algerian" panose="04020705040A02060702" pitchFamily="82" charset="0"/>
          </a:endParaRPr>
        </a:p>
      </xdr:txBody>
    </xdr:sp>
    <xdr:clientData/>
  </xdr:twoCellAnchor>
  <xdr:twoCellAnchor>
    <xdr:from>
      <xdr:col>14</xdr:col>
      <xdr:colOff>50800</xdr:colOff>
      <xdr:row>6</xdr:row>
      <xdr:rowOff>12700</xdr:rowOff>
    </xdr:from>
    <xdr:to>
      <xdr:col>18</xdr:col>
      <xdr:colOff>279400</xdr:colOff>
      <xdr:row>11</xdr:row>
      <xdr:rowOff>139700</xdr:rowOff>
    </xdr:to>
    <xdr:sp macro="" textlink="Pivots!B31">
      <xdr:nvSpPr>
        <xdr:cNvPr id="30" name="TextBox 29">
          <a:extLst>
            <a:ext uri="{FF2B5EF4-FFF2-40B4-BE49-F238E27FC236}">
              <a16:creationId xmlns:a16="http://schemas.microsoft.com/office/drawing/2014/main" id="{890698AC-C357-45F7-8963-C404CE707D4C}"/>
            </a:ext>
          </a:extLst>
        </xdr:cNvPr>
        <xdr:cNvSpPr txBox="1"/>
      </xdr:nvSpPr>
      <xdr:spPr>
        <a:xfrm>
          <a:off x="8585200" y="1155700"/>
          <a:ext cx="2667000" cy="1079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C25D45E8-9955-4C41-9F1F-F3FC3E7B5F66}" type="TxLink">
            <a:rPr lang="en-US" sz="3600" b="1" i="0" u="none" strike="noStrike">
              <a:solidFill>
                <a:srgbClr val="000000"/>
              </a:solidFill>
              <a:latin typeface="Algerian" panose="04020705040A02060702" pitchFamily="82" charset="0"/>
              <a:cs typeface="Calibri"/>
            </a:rPr>
            <a:pPr algn="ctr"/>
            <a:t>25.26%</a:t>
          </a:fld>
          <a:endParaRPr lang="en-US" sz="3600" b="1">
            <a:latin typeface="Algerian" panose="04020705040A02060702" pitchFamily="82" charset="0"/>
          </a:endParaRPr>
        </a:p>
      </xdr:txBody>
    </xdr:sp>
    <xdr:clientData/>
  </xdr:twoCellAnchor>
  <xdr:twoCellAnchor>
    <xdr:from>
      <xdr:col>7</xdr:col>
      <xdr:colOff>393700</xdr:colOff>
      <xdr:row>5</xdr:row>
      <xdr:rowOff>165100</xdr:rowOff>
    </xdr:from>
    <xdr:to>
      <xdr:col>11</xdr:col>
      <xdr:colOff>600075</xdr:colOff>
      <xdr:row>11</xdr:row>
      <xdr:rowOff>149225</xdr:rowOff>
    </xdr:to>
    <xdr:sp macro="" textlink="Pivots!A31">
      <xdr:nvSpPr>
        <xdr:cNvPr id="32" name="TextBox 31">
          <a:extLst>
            <a:ext uri="{FF2B5EF4-FFF2-40B4-BE49-F238E27FC236}">
              <a16:creationId xmlns:a16="http://schemas.microsoft.com/office/drawing/2014/main" id="{751A2EF3-3C8D-4F3B-9EA5-5144DEFD7673}"/>
            </a:ext>
          </a:extLst>
        </xdr:cNvPr>
        <xdr:cNvSpPr txBox="1"/>
      </xdr:nvSpPr>
      <xdr:spPr>
        <a:xfrm>
          <a:off x="4660900" y="1117600"/>
          <a:ext cx="2644775" cy="1127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470AE85-323A-4DF6-84E2-B38AB90AB346}" type="TxLink">
            <a:rPr lang="en-US" sz="3600" b="1" i="0" u="none" strike="noStrike">
              <a:solidFill>
                <a:srgbClr val="000000"/>
              </a:solidFill>
              <a:latin typeface="Algerian" panose="04020705040A02060702" pitchFamily="82" charset="0"/>
              <a:cs typeface="Calibri"/>
            </a:rPr>
            <a:pPr algn="ctr"/>
            <a:t>44.23%</a:t>
          </a:fld>
          <a:endParaRPr lang="en-US" sz="3600" b="1">
            <a:latin typeface="Algerian" panose="04020705040A02060702" pitchFamily="82" charset="0"/>
          </a:endParaRPr>
        </a:p>
      </xdr:txBody>
    </xdr:sp>
    <xdr:clientData/>
  </xdr:twoCellAnchor>
  <xdr:twoCellAnchor>
    <xdr:from>
      <xdr:col>7</xdr:col>
      <xdr:colOff>469900</xdr:colOff>
      <xdr:row>6</xdr:row>
      <xdr:rowOff>38100</xdr:rowOff>
    </xdr:from>
    <xdr:to>
      <xdr:col>11</xdr:col>
      <xdr:colOff>533400</xdr:colOff>
      <xdr:row>9</xdr:row>
      <xdr:rowOff>38099</xdr:rowOff>
    </xdr:to>
    <xdr:sp macro="" textlink="">
      <xdr:nvSpPr>
        <xdr:cNvPr id="33" name="TextBox 32">
          <a:extLst>
            <a:ext uri="{FF2B5EF4-FFF2-40B4-BE49-F238E27FC236}">
              <a16:creationId xmlns:a16="http://schemas.microsoft.com/office/drawing/2014/main" id="{BB7B6FCB-8117-49C3-9534-D2BB6BE20759}"/>
            </a:ext>
          </a:extLst>
        </xdr:cNvPr>
        <xdr:cNvSpPr txBox="1"/>
      </xdr:nvSpPr>
      <xdr:spPr>
        <a:xfrm>
          <a:off x="4737100" y="1181100"/>
          <a:ext cx="2501900" cy="57149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1">
              <a:solidFill>
                <a:schemeClr val="tx1"/>
              </a:solidFill>
              <a:latin typeface="Algerian" panose="04020705040A02060702" pitchFamily="82" charset="0"/>
            </a:rPr>
            <a:t>Gross</a:t>
          </a:r>
          <a:r>
            <a:rPr lang="en-US" sz="2400" b="1" baseline="0">
              <a:solidFill>
                <a:schemeClr val="tx1"/>
              </a:solidFill>
              <a:latin typeface="Algerian" panose="04020705040A02060702" pitchFamily="82" charset="0"/>
            </a:rPr>
            <a:t> Margin</a:t>
          </a:r>
          <a:endParaRPr lang="en-US" sz="2400" b="1">
            <a:solidFill>
              <a:schemeClr val="tx1"/>
            </a:solidFill>
            <a:latin typeface="Algerian" panose="04020705040A02060702" pitchFamily="82" charset="0"/>
          </a:endParaRPr>
        </a:p>
      </xdr:txBody>
    </xdr:sp>
    <xdr:clientData/>
  </xdr:twoCellAnchor>
  <xdr:twoCellAnchor>
    <xdr:from>
      <xdr:col>27</xdr:col>
      <xdr:colOff>546100</xdr:colOff>
      <xdr:row>6</xdr:row>
      <xdr:rowOff>76200</xdr:rowOff>
    </xdr:from>
    <xdr:to>
      <xdr:col>32</xdr:col>
      <xdr:colOff>495300</xdr:colOff>
      <xdr:row>8</xdr:row>
      <xdr:rowOff>114300</xdr:rowOff>
    </xdr:to>
    <xdr:sp macro="" textlink="">
      <xdr:nvSpPr>
        <xdr:cNvPr id="34" name="TextBox 33">
          <a:extLst>
            <a:ext uri="{FF2B5EF4-FFF2-40B4-BE49-F238E27FC236}">
              <a16:creationId xmlns:a16="http://schemas.microsoft.com/office/drawing/2014/main" id="{AB7B8102-FD7C-4F1B-B225-E19FFC776DBA}"/>
            </a:ext>
          </a:extLst>
        </xdr:cNvPr>
        <xdr:cNvSpPr txBox="1"/>
      </xdr:nvSpPr>
      <xdr:spPr>
        <a:xfrm>
          <a:off x="17005300" y="1219200"/>
          <a:ext cx="2997200" cy="41910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600" b="1">
              <a:latin typeface="Algerian" panose="04020705040A02060702" pitchFamily="82" charset="0"/>
            </a:rPr>
            <a:t>EPS</a:t>
          </a:r>
        </a:p>
      </xdr:txBody>
    </xdr:sp>
    <xdr:clientData/>
  </xdr:twoCellAnchor>
  <xdr:twoCellAnchor>
    <xdr:from>
      <xdr:col>5</xdr:col>
      <xdr:colOff>241300</xdr:colOff>
      <xdr:row>16</xdr:row>
      <xdr:rowOff>101600</xdr:rowOff>
    </xdr:from>
    <xdr:to>
      <xdr:col>19</xdr:col>
      <xdr:colOff>584200</xdr:colOff>
      <xdr:row>36</xdr:row>
      <xdr:rowOff>127000</xdr:rowOff>
    </xdr:to>
    <xdr:graphicFrame macro="">
      <xdr:nvGraphicFramePr>
        <xdr:cNvPr id="21" name="Chart 20">
          <a:extLst>
            <a:ext uri="{FF2B5EF4-FFF2-40B4-BE49-F238E27FC236}">
              <a16:creationId xmlns:a16="http://schemas.microsoft.com/office/drawing/2014/main" id="{173B1318-8CE1-4C3B-A930-9535546902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215900</xdr:colOff>
      <xdr:row>38</xdr:row>
      <xdr:rowOff>177800</xdr:rowOff>
    </xdr:from>
    <xdr:to>
      <xdr:col>12</xdr:col>
      <xdr:colOff>520700</xdr:colOff>
      <xdr:row>53</xdr:row>
      <xdr:rowOff>63500</xdr:rowOff>
    </xdr:to>
    <xdr:graphicFrame macro="">
      <xdr:nvGraphicFramePr>
        <xdr:cNvPr id="22" name="Chart 21">
          <a:extLst>
            <a:ext uri="{FF2B5EF4-FFF2-40B4-BE49-F238E27FC236}">
              <a16:creationId xmlns:a16="http://schemas.microsoft.com/office/drawing/2014/main" id="{B76981C1-9B6E-4F25-A1B6-2ED9EB3BDC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152400</xdr:colOff>
      <xdr:row>6</xdr:row>
      <xdr:rowOff>12700</xdr:rowOff>
    </xdr:from>
    <xdr:to>
      <xdr:col>18</xdr:col>
      <xdr:colOff>241300</xdr:colOff>
      <xdr:row>8</xdr:row>
      <xdr:rowOff>184150</xdr:rowOff>
    </xdr:to>
    <xdr:sp macro="" textlink="">
      <xdr:nvSpPr>
        <xdr:cNvPr id="23" name="TextBox 22">
          <a:extLst>
            <a:ext uri="{FF2B5EF4-FFF2-40B4-BE49-F238E27FC236}">
              <a16:creationId xmlns:a16="http://schemas.microsoft.com/office/drawing/2014/main" id="{8D7F6A69-37FD-4663-A04C-CDEC5AA4C8C9}"/>
            </a:ext>
          </a:extLst>
        </xdr:cNvPr>
        <xdr:cNvSpPr txBox="1"/>
      </xdr:nvSpPr>
      <xdr:spPr>
        <a:xfrm>
          <a:off x="8686800" y="1155700"/>
          <a:ext cx="2527300" cy="55245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800" b="1">
              <a:latin typeface="Algerian" panose="04020705040A02060702" pitchFamily="82" charset="0"/>
            </a:rPr>
            <a:t>Net Margin</a:t>
          </a:r>
        </a:p>
      </xdr:txBody>
    </xdr:sp>
    <xdr:clientData/>
  </xdr:twoCellAnchor>
  <xdr:twoCellAnchor>
    <xdr:from>
      <xdr:col>28</xdr:col>
      <xdr:colOff>469900</xdr:colOff>
      <xdr:row>38</xdr:row>
      <xdr:rowOff>165100</xdr:rowOff>
    </xdr:from>
    <xdr:to>
      <xdr:col>36</xdr:col>
      <xdr:colOff>165100</xdr:colOff>
      <xdr:row>53</xdr:row>
      <xdr:rowOff>50800</xdr:rowOff>
    </xdr:to>
    <xdr:graphicFrame macro="">
      <xdr:nvGraphicFramePr>
        <xdr:cNvPr id="24" name="Chart 23">
          <a:extLst>
            <a:ext uri="{FF2B5EF4-FFF2-40B4-BE49-F238E27FC236}">
              <a16:creationId xmlns:a16="http://schemas.microsoft.com/office/drawing/2014/main" id="{FC602542-42BA-47CC-AF29-4973FBA62E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neha" refreshedDate="45494.836583101853" createdVersion="6" refreshedVersion="6" minRefreshableVersion="3" recordCount="20" xr:uid="{E6D1EB8E-9D1A-42A1-875F-310016541159}">
  <cacheSource type="worksheet">
    <worksheetSource name="Table1"/>
  </cacheSource>
  <cacheFields count="59">
    <cacheField name="Year" numFmtId="0">
      <sharedItems containsSemiMixedTypes="0" containsString="0" containsNumber="1" containsInteger="1" minValue="2019" maxValue="2023" count="5">
        <n v="2023"/>
        <n v="2022"/>
        <n v="2021"/>
        <n v="2020"/>
        <n v="2019"/>
      </sharedItems>
    </cacheField>
    <cacheField name="Quarter" numFmtId="0">
      <sharedItems containsSemiMixedTypes="0" containsString="0" containsNumber="1" containsInteger="1" minValue="1" maxValue="4" count="4">
        <n v="4"/>
        <n v="3"/>
        <n v="2"/>
        <n v="1"/>
      </sharedItems>
    </cacheField>
    <cacheField name="NetSales_Products" numFmtId="0">
      <sharedItems containsSemiMixedTypes="0" containsString="0" containsNumber="1" containsInteger="1" minValue="42354" maxValue="104429" count="20">
        <n v="67184"/>
        <n v="60584"/>
        <n v="73929"/>
        <n v="96388"/>
        <n v="70958"/>
        <n v="63355"/>
        <n v="77457"/>
        <n v="104429"/>
        <n v="65083"/>
        <n v="63948"/>
        <n v="72683"/>
        <n v="95678"/>
        <n v="50149"/>
        <n v="46529"/>
        <n v="44965"/>
        <n v="79104"/>
        <n v="51529"/>
        <n v="42354"/>
        <n v="46565"/>
        <n v="73435"/>
      </sharedItems>
    </cacheField>
    <cacheField name="NetSales_Services" numFmtId="0">
      <sharedItems containsSemiMixedTypes="0" containsString="0" containsNumber="1" containsInteger="1" minValue="10875" maxValue="22314" count="20">
        <n v="22314"/>
        <n v="21213"/>
        <n v="20907"/>
        <n v="20766"/>
        <n v="19188"/>
        <n v="19604"/>
        <n v="19821"/>
        <n v="19516"/>
        <n v="18277"/>
        <n v="17486"/>
        <n v="16901"/>
        <n v="15761"/>
        <n v="14549"/>
        <n v="13156"/>
        <n v="13348"/>
        <n v="12715"/>
        <n v="12511"/>
        <n v="11455"/>
        <n v="11450"/>
        <n v="10875"/>
      </sharedItems>
    </cacheField>
    <cacheField name="Total NetSales" numFmtId="0">
      <sharedItems containsSemiMixedTypes="0" containsString="0" containsNumber="1" containsInteger="1" minValue="53809" maxValue="123945" count="20">
        <n v="89498"/>
        <n v="81797"/>
        <n v="94836"/>
        <n v="117154"/>
        <n v="90146"/>
        <n v="82959"/>
        <n v="97278"/>
        <n v="123945"/>
        <n v="83360"/>
        <n v="81434"/>
        <n v="89584"/>
        <n v="111439"/>
        <n v="64698"/>
        <n v="59685"/>
        <n v="58313"/>
        <n v="91819"/>
        <n v="64040"/>
        <n v="53809"/>
        <n v="58015"/>
        <n v="84310"/>
      </sharedItems>
    </cacheField>
    <cacheField name="COG_Products" numFmtId="0">
      <sharedItems containsSemiMixedTypes="0" containsString="0" containsNumber="1" containsInteger="1" minValue="29473" maxValue="64309"/>
    </cacheField>
    <cacheField name="COG_Services" numFmtId="0">
      <sharedItems containsSemiMixedTypes="0" containsString="0" containsNumber="1" containsInteger="1" minValue="4041" maxValue="6485"/>
    </cacheField>
    <cacheField name="Total COGS" numFmtId="0">
      <sharedItems containsSemiMixedTypes="0" containsString="0" containsNumber="1" containsInteger="1" minValue="33582" maxValue="69702"/>
    </cacheField>
    <cacheField name="Gross_income" numFmtId="0">
      <sharedItems containsSemiMixedTypes="0" containsString="0" containsNumber="1" containsInteger="1" minValue="20227" maxValue="54243"/>
    </cacheField>
    <cacheField name="Grosss_margin" numFmtId="164">
      <sharedItems containsSemiMixedTypes="0" containsString="0" containsNumber="1" minValue="0.37590365923916075" maxValue="0.45170841806520817"/>
    </cacheField>
    <cacheField name="OperatingExpense_RND" numFmtId="0">
      <sharedItems containsSemiMixedTypes="0" containsString="0" containsNumber="1" containsInteger="1" minValue="3902" maxValue="7709"/>
    </cacheField>
    <cacheField name="OperatingExpense_SGA" numFmtId="0">
      <sharedItems containsSemiMixedTypes="0" containsString="0" containsNumber="1" containsInteger="1" minValue="4426" maxValue="6607"/>
    </cacheField>
    <cacheField name="Total Operating Expense" numFmtId="0">
      <sharedItems containsSemiMixedTypes="0" containsString="0" containsNumber="1" containsInteger="1" minValue="8406" maxValue="14316"/>
    </cacheField>
    <cacheField name="Operating_income" numFmtId="0">
      <sharedItems containsSemiMixedTypes="0" containsString="0" containsNumber="1" containsInteger="1" minValue="11544" maxValue="41488"/>
    </cacheField>
    <cacheField name="Operating_Margin" numFmtId="164">
      <sharedItems containsSemiMixedTypes="0" containsString="0" containsNumber="1" minValue="0.2145366016837332" maxValue="0.33472911371979508"/>
    </cacheField>
    <cacheField name="Other_income_expanse" numFmtId="0">
      <sharedItems containsSemiMixedTypes="0" containsString="0" containsNumber="1" containsInteger="1" minValue="-538" maxValue="560"/>
    </cacheField>
    <cacheField name="Income_before_provision_for_income_taxes" numFmtId="0">
      <sharedItems containsSemiMixedTypes="0" containsString="0" containsNumber="1" containsInteger="1" minValue="11911" maxValue="41241"/>
    </cacheField>
    <cacheField name="Provision_for_income_taxes" numFmtId="0">
      <sharedItems containsSemiMixedTypes="0" containsString="0" containsNumber="1" containsInteger="1" minValue="1867" maxValue="6611"/>
    </cacheField>
    <cacheField name="Net_income" numFmtId="0">
      <sharedItems containsSemiMixedTypes="0" containsString="0" containsNumber="1" containsInteger="1" minValue="10044" maxValue="34630"/>
    </cacheField>
    <cacheField name="Profit Margin" numFmtId="164">
      <sharedItems containsSemiMixedTypes="0" containsString="0" containsNumber="1" minValue="0.18666022412607555" maxValue="0.27939812013393039"/>
    </cacheField>
    <cacheField name="Earnings_per_share_Basic" numFmtId="0">
      <sharedItems containsSemiMixedTypes="0" containsString="0" containsNumber="1" minValue="0.64" maxValue="4.22"/>
    </cacheField>
    <cacheField name="Earnings_per_share_Diluted" numFmtId="0">
      <sharedItems containsSemiMixedTypes="0" containsString="0" containsNumber="1" minValue="0.64" maxValue="4.18"/>
    </cacheField>
    <cacheField name="AssetsCurrent_Cash" numFmtId="0">
      <sharedItems containsSemiMixedTypes="0" containsString="0" containsNumber="1" containsInteger="1" minValue="20535" maxValue="50530"/>
    </cacheField>
    <cacheField name="AssetsCurrent_Marketable_securities" numFmtId="0">
      <sharedItems containsSemiMixedTypes="0" containsString="0" containsNumber="1" containsInteger="1" minValue="20729" maxValue="67391"/>
    </cacheField>
    <cacheField name="AssetsCurrent_Accounts_receivable" numFmtId="0">
      <sharedItems containsSemiMixedTypes="0" containsString="0" containsNumber="1" containsInteger="1" minValue="14148" maxValue="30213"/>
    </cacheField>
    <cacheField name="AssetsCurrent_Inventories" numFmtId="0">
      <sharedItems containsSemiMixedTypes="0" containsString="0" containsNumber="1" containsInteger="1" minValue="3334" maxValue="31477"/>
    </cacheField>
    <cacheField name="AssetsCurrent_non_trade_receivables" numFmtId="0">
      <sharedItems containsSemiMixedTypes="0" containsString="0" containsNumber="1" containsInteger="1" minValue="6331" maxValue="35040"/>
    </cacheField>
    <cacheField name="AssetsCurrent_Other" numFmtId="0">
      <sharedItems containsSemiMixedTypes="0" containsString="0" containsNumber="1" containsInteger="1" minValue="10530" maxValue="21223"/>
    </cacheField>
    <cacheField name="AssetsCurrent_Total" numFmtId="0">
      <sharedItems containsSemiMixedTypes="0" containsString="0" containsNumber="1" containsInteger="1" minValue="112292" maxValue="163231"/>
    </cacheField>
    <cacheField name="AssetsNC_Marketable_securities" numFmtId="0">
      <sharedItems containsSemiMixedTypes="0" containsString="0" containsNumber="1" containsInteger="1" minValue="98793" maxValue="158608"/>
    </cacheField>
    <cacheField name="AssetsNC_PPE" numFmtId="0">
      <sharedItems containsSemiMixedTypes="0" containsString="0" containsNumber="1" containsInteger="1" minValue="35687" maxValue="43715"/>
    </cacheField>
    <cacheField name="AssetsNC_Other" numFmtId="0">
      <sharedItems containsSemiMixedTypes="0" containsString="0" containsNumber="1" containsInteger="1" minValue="32978" maxValue="65388"/>
    </cacheField>
    <cacheField name="AssetsNC_Total" numFmtId="0">
      <sharedItems containsSemiMixedTypes="0" containsString="0" containsNumber="1" containsInteger="1" minValue="175697" maxValue="232891"/>
    </cacheField>
    <cacheField name="Assets_Total" numFmtId="0">
      <sharedItems containsSemiMixedTypes="0" containsString="0" containsNumber="1" containsInteger="1" minValue="317344" maxValue="381191"/>
    </cacheField>
    <cacheField name="LiabilitiesCurrent_Accounts payable" numFmtId="0">
      <sharedItems containsSemiMixedTypes="0" containsString="0" containsNumber="1" containsInteger="1" minValue="29115" maxValue="74362"/>
    </cacheField>
    <cacheField name="LiabilitiesCurrent_Other" numFmtId="0">
      <sharedItems containsSemiMixedTypes="0" containsString="0" containsNumber="1" containsInteger="1" minValue="31673" maxValue="60845"/>
    </cacheField>
    <cacheField name="LiabilitiesCurrent_Deferred_revenue" numFmtId="0">
      <sharedItems containsSemiMixedTypes="0" containsString="0" containsNumber="1" containsInteger="1" minValue="5434" maxValue="8158"/>
    </cacheField>
    <cacheField name="LiabilitiesCurrent_Commercial_paper" numFmtId="0">
      <sharedItems containsSemiMixedTypes="0" containsString="0" containsNumber="1" containsInteger="1" minValue="1743" maxValue="11969"/>
    </cacheField>
    <cacheField name="LiabilitiesCurrent_Term_debt" numFmtId="0">
      <sharedItems containsSemiMixedTypes="0" containsString="0" containsNumber="1" containsInteger="1" minValue="7216" maxValue="14009"/>
    </cacheField>
    <cacheField name="LiabilitiesCurrent_Total" numFmtId="0">
      <sharedItems containsSemiMixedTypes="0" containsString="0" containsNumber="1" containsInteger="1" minValue="89704" maxValue="153982"/>
    </cacheField>
    <cacheField name="LiabilitiesNC_Term_debt" numFmtId="0">
      <sharedItems containsSemiMixedTypes="0" containsString="0" containsNumber="1" containsInteger="1" minValue="84936" maxValue="109106"/>
    </cacheField>
    <cacheField name="LiabilitiesNC_Other" numFmtId="0">
      <sharedItems containsSemiMixedTypes="0" containsString="0" containsNumber="1" containsInteger="1" minValue="49142" maxValue="56795"/>
    </cacheField>
    <cacheField name="LiabilitiesNC_Total" numFmtId="0">
      <sharedItems containsSemiMixedTypes="0" containsString="0" containsNumber="1" containsInteger="1" minValue="136079" maxValue="162431"/>
    </cacheField>
    <cacheField name="Liabilities_Total" numFmtId="0">
      <sharedItems containsSemiMixedTypes="0" containsString="0" containsNumber="1" containsInteger="1" minValue="225783" maxValue="309259"/>
    </cacheField>
    <cacheField name="Shareholders_Equity_outstanding_respectively" numFmtId="0">
      <sharedItems containsSemiMixedTypes="0" containsString="0" containsNumber="1" containsInteger="1" minValue="40970" maxValue="73812"/>
    </cacheField>
    <cacheField name="Retained_earnings" numFmtId="0">
      <sharedItems containsSemiMixedTypes="0" containsString="0" containsNumber="1" containsInteger="1" minValue="-3068" maxValue="80510"/>
    </cacheField>
    <cacheField name="Accumulated_other_comprehensive_income" numFmtId="0">
      <sharedItems containsSemiMixedTypes="0" containsString="0" containsNumber="1" containsInteger="1" minValue="-12912" maxValue="179"/>
    </cacheField>
    <cacheField name="Shareholders_Equity_Total" numFmtId="0">
      <sharedItems containsSemiMixedTypes="0" containsString="0" containsNumber="1" containsInteger="1" minValue="50672" maxValue="117892"/>
    </cacheField>
    <cacheField name="Total_liabilities_and_shareholders_equity" numFmtId="0">
      <sharedItems containsSemiMixedTypes="0" containsString="0" containsNumber="1" containsInteger="1" minValue="317344" maxValue="381191"/>
    </cacheField>
    <cacheField name="Stock_Price" numFmtId="0">
      <sharedItems containsSemiMixedTypes="0" containsString="0" containsNumber="1" minValue="130.6" maxValue="338.11"/>
    </cacheField>
    <cacheField name="ROE" numFmtId="164">
      <sharedItems containsSemiMixedTypes="0" containsString="0" containsNumber="1" minValue="0.10413038069171436" maxValue="0.52881343980820417"/>
    </cacheField>
    <cacheField name="Debt to Equity" numFmtId="2">
      <sharedItems containsSemiMixedTypes="0" containsString="0" containsNumber="1" minValue="0.87165371696128657" maxValue="2.1725410483107042"/>
    </cacheField>
    <cacheField name="Debt to Asset" numFmtId="2">
      <sharedItems containsSemiMixedTypes="0" containsString="0" containsNumber="1" minValue="0.27496862616029688" maxValue="0.34596539307980234"/>
    </cacheField>
    <cacheField name="Current Ratio" numFmtId="2">
      <sharedItems containsSemiMixedTypes="0" containsString="0" containsNumber="1" minValue="0.86462929169265357" maxValue="1.5977819324399722"/>
    </cacheField>
    <cacheField name="Net SalesGrowth" numFmtId="10">
      <sharedItems containsString="0" containsBlank="1" containsNumber="1" minValue="-0.36491357997800017" maxValue="0.72244891650437415"/>
    </cacheField>
    <cacheField name="% Sales_products" numFmtId="0" formula="NetSales_Products/'Total NetSales'" databaseField="0"/>
    <cacheField name="% Sales_Service" numFmtId="0" formula="NetSales_Services/'Total NetSales'" databaseField="0"/>
    <cacheField name="% of Sales_Products" numFmtId="0" formula="NetSales_Products/'Total NetSales'" databaseField="0"/>
    <cacheField name="%of Sales_Services" numFmtId="0" formula="NetSales_Services/'Total NetSales'" databaseField="0"/>
  </cacheFields>
  <extLst>
    <ext xmlns:x14="http://schemas.microsoft.com/office/spreadsheetml/2009/9/main" uri="{725AE2AE-9491-48be-B2B4-4EB974FC3084}">
      <x14:pivotCacheDefinition pivotCacheId="18642063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x v="0"/>
    <x v="0"/>
    <x v="0"/>
    <x v="0"/>
    <n v="42586"/>
    <n v="6485"/>
    <n v="49071"/>
    <n v="40427"/>
    <n v="0.45170841806520817"/>
    <n v="7307"/>
    <n v="6151"/>
    <n v="13458"/>
    <n v="26969"/>
    <n v="0.30133634271156895"/>
    <n v="29"/>
    <n v="26998"/>
    <n v="4042"/>
    <n v="22956"/>
    <n v="0.25649735189613176"/>
    <n v="1.47"/>
    <n v="1.47"/>
    <n v="29965"/>
    <n v="31590"/>
    <n v="29508"/>
    <n v="31477"/>
    <n v="6331"/>
    <n v="14695"/>
    <n v="143566"/>
    <n v="100544"/>
    <n v="43715"/>
    <n v="64758"/>
    <n v="209017"/>
    <n v="352583"/>
    <n v="62611"/>
    <n v="58829"/>
    <n v="8061"/>
    <n v="5985"/>
    <n v="9822"/>
    <n v="145308"/>
    <n v="95281"/>
    <n v="49848"/>
    <n v="145129"/>
    <n v="290437"/>
    <n v="73812"/>
    <n v="-214"/>
    <n v="-11452"/>
    <n v="62146"/>
    <n v="352583"/>
    <n v="338.11"/>
    <n v="0.36938821484890422"/>
    <n v="1.6912271103530396"/>
    <n v="0.29809434941559859"/>
    <n v="0.98801167175929749"/>
    <n v="9.4147707128623304E-2"/>
  </r>
  <r>
    <x v="0"/>
    <x v="1"/>
    <x v="1"/>
    <x v="1"/>
    <x v="1"/>
    <n v="39136"/>
    <n v="6248"/>
    <n v="45384"/>
    <n v="36413"/>
    <n v="0.44516302553883397"/>
    <n v="7442"/>
    <n v="5973"/>
    <n v="13415"/>
    <n v="22998"/>
    <n v="0.28115945572576012"/>
    <n v="-265"/>
    <n v="22733"/>
    <n v="2852"/>
    <n v="19881"/>
    <n v="0.24305292370135825"/>
    <n v="1.27"/>
    <n v="1.26"/>
    <n v="28408"/>
    <n v="34074"/>
    <n v="19549"/>
    <n v="7351"/>
    <n v="19637"/>
    <n v="13640"/>
    <n v="122659"/>
    <n v="104061"/>
    <n v="43550"/>
    <n v="64768"/>
    <n v="212379"/>
    <n v="335038"/>
    <n v="46699"/>
    <n v="58897"/>
    <n v="8158"/>
    <n v="3993"/>
    <n v="7216"/>
    <n v="124963"/>
    <n v="98071"/>
    <n v="51730"/>
    <n v="149801"/>
    <n v="274764"/>
    <n v="70667"/>
    <n v="1408"/>
    <n v="-11801"/>
    <n v="60274"/>
    <n v="335038"/>
    <n v="335.92"/>
    <n v="0.32984371370740284"/>
    <n v="1.746806251451704"/>
    <n v="0.31425390552713423"/>
    <n v="0.98156254251258368"/>
    <n v="-0.13748998270698889"/>
  </r>
  <r>
    <x v="0"/>
    <x v="2"/>
    <x v="2"/>
    <x v="2"/>
    <x v="2"/>
    <n v="46795"/>
    <n v="6065"/>
    <n v="52860"/>
    <n v="41976"/>
    <n v="0.44261672782487665"/>
    <n v="7457"/>
    <n v="6201"/>
    <n v="13658"/>
    <n v="28318"/>
    <n v="0.29859968788223878"/>
    <n v="64"/>
    <n v="28382"/>
    <n v="4222"/>
    <n v="24160"/>
    <n v="0.25475557805052934"/>
    <n v="1.53"/>
    <n v="1.52"/>
    <n v="24687"/>
    <n v="31185"/>
    <n v="17936"/>
    <n v="7482"/>
    <n v="17963"/>
    <n v="13660"/>
    <n v="112913"/>
    <n v="110461"/>
    <n v="43398"/>
    <n v="65388"/>
    <n v="219247"/>
    <n v="332160"/>
    <n v="42945"/>
    <n v="56425"/>
    <n v="8131"/>
    <n v="1996"/>
    <n v="10578"/>
    <n v="120075"/>
    <n v="97041"/>
    <n v="52886"/>
    <n v="149927"/>
    <n v="270002"/>
    <n v="69568"/>
    <n v="4336"/>
    <n v="-11746"/>
    <n v="62158"/>
    <n v="332160"/>
    <n v="307.26"/>
    <n v="0.38868689468773127"/>
    <n v="1.7313781009684996"/>
    <n v="0.32399747109826588"/>
    <n v="0.9403539454507599"/>
    <n v="-0.1905013913310685"/>
  </r>
  <r>
    <x v="0"/>
    <x v="3"/>
    <x v="3"/>
    <x v="3"/>
    <x v="3"/>
    <n v="60765"/>
    <n v="6057"/>
    <n v="66822"/>
    <n v="50332"/>
    <n v="0.42962254809908323"/>
    <n v="7709"/>
    <n v="6607"/>
    <n v="14316"/>
    <n v="36016"/>
    <n v="0.30742441572630896"/>
    <n v="-393"/>
    <n v="35623"/>
    <n v="5625"/>
    <n v="29998"/>
    <n v="0.2560561312460522"/>
    <n v="1.89"/>
    <n v="1.88"/>
    <n v="20535"/>
    <n v="30820"/>
    <n v="23752"/>
    <n v="6820"/>
    <n v="30428"/>
    <n v="16422"/>
    <n v="128777"/>
    <n v="114095"/>
    <n v="42951"/>
    <n v="60924"/>
    <n v="217970"/>
    <n v="346747"/>
    <n v="57918"/>
    <n v="59893"/>
    <n v="7992"/>
    <n v="1743"/>
    <n v="9740"/>
    <n v="137286"/>
    <n v="99627"/>
    <n v="53107"/>
    <n v="152734"/>
    <n v="290020"/>
    <n v="66399"/>
    <n v="3240"/>
    <n v="-12912"/>
    <n v="56727"/>
    <n v="346747"/>
    <n v="247.81"/>
    <n v="0.52881343980820417"/>
    <n v="1.9279531792620799"/>
    <n v="0.31540864088225712"/>
    <n v="0.93801990006264291"/>
    <n v="0.29960286646107426"/>
  </r>
  <r>
    <x v="1"/>
    <x v="0"/>
    <x v="4"/>
    <x v="4"/>
    <x v="4"/>
    <n v="46387"/>
    <n v="5664"/>
    <n v="52051"/>
    <n v="38095"/>
    <n v="0.4225922392563175"/>
    <n v="6761"/>
    <n v="6440"/>
    <n v="13201"/>
    <n v="24894"/>
    <n v="0.27615202005635303"/>
    <n v="-237"/>
    <n v="24657"/>
    <n v="3936"/>
    <n v="20721"/>
    <n v="0.22986044860559537"/>
    <n v="1.3"/>
    <n v="1.29"/>
    <n v="23646"/>
    <n v="24658"/>
    <n v="28184"/>
    <n v="4946"/>
    <n v="32748"/>
    <n v="21223"/>
    <n v="135405"/>
    <n v="120805"/>
    <n v="42117"/>
    <n v="54428"/>
    <n v="217350"/>
    <n v="352755"/>
    <n v="64115"/>
    <n v="60845"/>
    <n v="7912"/>
    <n v="9982"/>
    <n v="11128"/>
    <n v="153982"/>
    <n v="98959"/>
    <n v="49142"/>
    <n v="148101"/>
    <n v="302083"/>
    <n v="64849"/>
    <n v="-3068"/>
    <n v="-11109"/>
    <n v="50672"/>
    <n v="352755"/>
    <n v="232.13"/>
    <n v="0.40892406062519737"/>
    <n v="2.1725410483107042"/>
    <n v="0.31207778769967826"/>
    <n v="0.87935602862672257"/>
    <n v="8.6633156137369063E-2"/>
  </r>
  <r>
    <x v="1"/>
    <x v="1"/>
    <x v="5"/>
    <x v="5"/>
    <x v="5"/>
    <n v="41485"/>
    <n v="5589"/>
    <n v="47074"/>
    <n v="35885"/>
    <n v="0.43256307332537758"/>
    <n v="6797"/>
    <n v="6012"/>
    <n v="12809"/>
    <n v="23076"/>
    <n v="0.27816150146457891"/>
    <n v="-10"/>
    <n v="23066"/>
    <n v="3624"/>
    <n v="19442"/>
    <n v="0.23435673043310551"/>
    <n v="1.2"/>
    <n v="1.2"/>
    <n v="27502"/>
    <n v="20729"/>
    <n v="21803"/>
    <n v="5433"/>
    <n v="20439"/>
    <n v="16386"/>
    <n v="112292"/>
    <n v="131077"/>
    <n v="40335"/>
    <n v="52605"/>
    <n v="224017"/>
    <n v="336309"/>
    <n v="48343"/>
    <n v="48811"/>
    <n v="7728"/>
    <n v="10982"/>
    <n v="14009"/>
    <n v="129873"/>
    <n v="94700"/>
    <n v="53629"/>
    <n v="148329"/>
    <n v="278202"/>
    <n v="62115"/>
    <n v="5289"/>
    <n v="-9297"/>
    <n v="58107"/>
    <n v="336309"/>
    <n v="280.74"/>
    <n v="0.33458963636050731"/>
    <n v="1.8708417230282066"/>
    <n v="0.32324142380965126"/>
    <n v="0.86462929169265357"/>
    <n v="-0.14719669401097885"/>
  </r>
  <r>
    <x v="1"/>
    <x v="2"/>
    <x v="6"/>
    <x v="6"/>
    <x v="6"/>
    <n v="49290"/>
    <n v="5429"/>
    <n v="54719"/>
    <n v="42559"/>
    <n v="0.43749871502292398"/>
    <n v="6387"/>
    <n v="6193"/>
    <n v="12580"/>
    <n v="29979"/>
    <n v="0.30817862209338187"/>
    <n v="160"/>
    <n v="30139"/>
    <n v="5129"/>
    <n v="25010"/>
    <n v="0.25709821336787353"/>
    <n v="1.54"/>
    <n v="1.52"/>
    <n v="28098"/>
    <n v="23413"/>
    <n v="20815"/>
    <n v="5460"/>
    <n v="24585"/>
    <n v="15809"/>
    <n v="118180"/>
    <n v="141219"/>
    <n v="39304"/>
    <n v="51959"/>
    <n v="232482"/>
    <n v="350662"/>
    <n v="52682"/>
    <n v="50248"/>
    <n v="7920"/>
    <n v="6999"/>
    <n v="9659"/>
    <n v="127508"/>
    <n v="103323"/>
    <n v="52432"/>
    <n v="155755"/>
    <n v="283263"/>
    <n v="61181"/>
    <n v="12712"/>
    <n v="-6494"/>
    <n v="67399"/>
    <n v="350662"/>
    <n v="277.52"/>
    <n v="0.37107375480348376"/>
    <n v="1.6763156723393522"/>
    <n v="0.32219630299262536"/>
    <n v="0.92684380587884685"/>
    <n v="-0.21515188188309331"/>
  </r>
  <r>
    <x v="1"/>
    <x v="3"/>
    <x v="7"/>
    <x v="7"/>
    <x v="7"/>
    <n v="64309"/>
    <n v="5393"/>
    <n v="69702"/>
    <n v="54243"/>
    <n v="0.43763766186615033"/>
    <n v="6306"/>
    <n v="6449"/>
    <n v="12755"/>
    <n v="41488"/>
    <n v="0.33472911371979508"/>
    <n v="-247"/>
    <n v="41241"/>
    <n v="6611"/>
    <n v="34630"/>
    <n v="0.27939812013393039"/>
    <n v="2.11"/>
    <n v="2.1"/>
    <n v="37119"/>
    <n v="26794"/>
    <n v="30213"/>
    <n v="5876"/>
    <n v="35040"/>
    <n v="18112"/>
    <n v="153154"/>
    <n v="138683"/>
    <n v="39245"/>
    <n v="50109"/>
    <n v="228037"/>
    <n v="381191"/>
    <n v="74362"/>
    <n v="49167"/>
    <n v="7876"/>
    <n v="5000"/>
    <n v="11169"/>
    <n v="147574"/>
    <n v="106629"/>
    <n v="55056"/>
    <n v="161685"/>
    <n v="309259"/>
    <n v="58424"/>
    <n v="14435"/>
    <n v="-927"/>
    <n v="71932"/>
    <n v="381191"/>
    <n v="277.52"/>
    <n v="0.48142690318634268"/>
    <n v="1.6376299838736585"/>
    <n v="0.30902618372416979"/>
    <n v="1.0378115386179136"/>
    <n v="0.48686420345489445"/>
  </r>
  <r>
    <x v="2"/>
    <x v="0"/>
    <x v="8"/>
    <x v="8"/>
    <x v="8"/>
    <n v="42790"/>
    <n v="5396"/>
    <n v="48186"/>
    <n v="35174"/>
    <n v="0.42195297504798462"/>
    <n v="5772"/>
    <n v="5616"/>
    <n v="11388"/>
    <n v="23786"/>
    <n v="0.28534069097888676"/>
    <n v="-538"/>
    <n v="23248"/>
    <n v="2697"/>
    <n v="20551"/>
    <n v="0.2465331094049904"/>
    <n v="1.25"/>
    <n v="1.23"/>
    <n v="34940"/>
    <n v="27699"/>
    <n v="26278"/>
    <n v="6580"/>
    <n v="25228"/>
    <n v="14111"/>
    <n v="134836"/>
    <n v="127877"/>
    <n v="39440"/>
    <n v="48849"/>
    <n v="216166"/>
    <n v="351002"/>
    <n v="54763"/>
    <n v="47493"/>
    <n v="7612"/>
    <n v="6000"/>
    <n v="9613"/>
    <n v="125481"/>
    <n v="109106"/>
    <n v="53325"/>
    <n v="162431"/>
    <n v="287912"/>
    <n v="57365"/>
    <n v="5562"/>
    <n v="163"/>
    <n v="63090"/>
    <n v="351002"/>
    <n v="331.62"/>
    <n v="0.32574100491361546"/>
    <n v="1.8817403708987162"/>
    <n v="0.33822884200090025"/>
    <n v="1.0745531195957954"/>
    <n v="2.3651054841957904E-2"/>
  </r>
  <r>
    <x v="2"/>
    <x v="1"/>
    <x v="9"/>
    <x v="9"/>
    <x v="9"/>
    <n v="40899"/>
    <n v="5280"/>
    <n v="46179"/>
    <n v="35255"/>
    <n v="0.43292727853230839"/>
    <n v="5717"/>
    <n v="5412"/>
    <n v="11129"/>
    <n v="24126"/>
    <n v="0.29626445956234498"/>
    <n v="243"/>
    <n v="24369"/>
    <n v="2625"/>
    <n v="21744"/>
    <n v="0.26701377802883319"/>
    <n v="1.31"/>
    <n v="1.3"/>
    <n v="34050"/>
    <n v="27646"/>
    <n v="17475"/>
    <n v="5178"/>
    <n v="16433"/>
    <n v="13641"/>
    <n v="114423"/>
    <n v="131948"/>
    <n v="38615"/>
    <n v="44854"/>
    <n v="215417"/>
    <n v="329840"/>
    <n v="40409"/>
    <n v="43625"/>
    <n v="7681"/>
    <n v="8000"/>
    <n v="8039"/>
    <n v="107754"/>
    <n v="105752"/>
    <n v="52054"/>
    <n v="157806"/>
    <n v="265560"/>
    <n v="54989"/>
    <n v="9233"/>
    <n v="58"/>
    <n v="64280"/>
    <n v="329840"/>
    <n v="284.91000000000003"/>
    <n v="0.33827006845052893"/>
    <n v="1.7702395768512758"/>
    <n v="0.34498847926267279"/>
    <n v="1.0618909738849602"/>
    <n v="-9.0976067154849086E-2"/>
  </r>
  <r>
    <x v="2"/>
    <x v="2"/>
    <x v="10"/>
    <x v="10"/>
    <x v="10"/>
    <n v="46447"/>
    <n v="5058"/>
    <n v="51505"/>
    <n v="38079"/>
    <n v="0.42506474370423292"/>
    <n v="5262"/>
    <n v="5314"/>
    <n v="10576"/>
    <n v="27503"/>
    <n v="0.30700794784782998"/>
    <n v="508"/>
    <n v="28011"/>
    <n v="4381"/>
    <n v="23630"/>
    <n v="0.26377478121093051"/>
    <n v="1.41"/>
    <n v="1.4"/>
    <n v="38466"/>
    <n v="31368"/>
    <n v="18503"/>
    <n v="5219"/>
    <n v="14533"/>
    <n v="13376"/>
    <n v="121465"/>
    <n v="134539"/>
    <n v="37815"/>
    <n v="43339"/>
    <n v="215693"/>
    <n v="337158"/>
    <n v="40127"/>
    <n v="45660"/>
    <n v="7595"/>
    <n v="5000"/>
    <n v="8003"/>
    <n v="106385"/>
    <n v="108642"/>
    <n v="52953"/>
    <n v="161595"/>
    <n v="267980"/>
    <n v="54203"/>
    <n v="15261"/>
    <n v="-286"/>
    <n v="69178"/>
    <n v="337158"/>
    <n v="252.18"/>
    <n v="0.34158258405851571"/>
    <n v="1.6861574488999393"/>
    <n v="0.34596539307980234"/>
    <n v="1.1417493067631714"/>
    <n v="-0.19611626091404266"/>
  </r>
  <r>
    <x v="2"/>
    <x v="3"/>
    <x v="11"/>
    <x v="11"/>
    <x v="11"/>
    <n v="62130"/>
    <n v="4981"/>
    <n v="67111"/>
    <n v="44328"/>
    <n v="0.39777815665969724"/>
    <n v="5163"/>
    <n v="5631"/>
    <n v="10794"/>
    <n v="33534"/>
    <n v="0.30091799100853384"/>
    <n v="45"/>
    <n v="33579"/>
    <n v="4824"/>
    <n v="28755"/>
    <n v="0.25803354301456405"/>
    <n v="1.7"/>
    <n v="1.68"/>
    <n v="36010"/>
    <n v="40816"/>
    <n v="27101"/>
    <n v="4973"/>
    <n v="31519"/>
    <n v="13687"/>
    <n v="154106"/>
    <n v="118745"/>
    <n v="37933"/>
    <n v="43270"/>
    <n v="199948"/>
    <n v="354054"/>
    <n v="63846"/>
    <n v="48504"/>
    <n v="7395"/>
    <n v="5000"/>
    <n v="7762"/>
    <n v="132507"/>
    <n v="99281"/>
    <n v="56042"/>
    <n v="155323"/>
    <n v="287830"/>
    <n v="51744"/>
    <n v="14301"/>
    <n v="179"/>
    <n v="66224"/>
    <n v="354054"/>
    <n v="231.96"/>
    <n v="0.43420814206330033"/>
    <n v="1.6163777482483692"/>
    <n v="0.30233523699774612"/>
    <n v="1.1630027092908299"/>
    <n v="0.72244891650437415"/>
  </r>
  <r>
    <x v="3"/>
    <x v="0"/>
    <x v="12"/>
    <x v="12"/>
    <x v="12"/>
    <n v="35197"/>
    <n v="4812"/>
    <n v="40009"/>
    <n v="24689"/>
    <n v="0.38160375900336951"/>
    <n v="4978"/>
    <n v="4936"/>
    <n v="9914"/>
    <n v="14775"/>
    <n v="0.2283687285542057"/>
    <n v="126"/>
    <n v="14901"/>
    <n v="2228"/>
    <n v="12673"/>
    <n v="0.19587931620761073"/>
    <n v="0.74"/>
    <n v="0.73"/>
    <n v="38016"/>
    <n v="52927"/>
    <n v="16120"/>
    <n v="4061"/>
    <n v="21325"/>
    <n v="11264"/>
    <n v="143713"/>
    <n v="100887"/>
    <n v="36766"/>
    <n v="42522"/>
    <n v="180175"/>
    <n v="323888"/>
    <n v="42296"/>
    <n v="42684"/>
    <n v="6643"/>
    <n v="4996"/>
    <n v="8773"/>
    <n v="105392"/>
    <n v="98667"/>
    <n v="54490"/>
    <n v="153157"/>
    <n v="258549"/>
    <n v="50779"/>
    <n v="14966"/>
    <n v="-406"/>
    <n v="65339"/>
    <n v="323888"/>
    <n v="202.47"/>
    <n v="0.19395766693705138"/>
    <n v="1.6443471739696047"/>
    <n v="0.33171960677765155"/>
    <n v="1.3636044481554577"/>
    <n v="8.3990952500628296E-2"/>
  </r>
  <r>
    <x v="3"/>
    <x v="1"/>
    <x v="13"/>
    <x v="13"/>
    <x v="13"/>
    <n v="32693"/>
    <n v="4312"/>
    <n v="37005"/>
    <n v="22680"/>
    <n v="0.37999497361146017"/>
    <n v="4758"/>
    <n v="4831"/>
    <n v="9589"/>
    <n v="13091"/>
    <n v="0.21933484124989527"/>
    <n v="46"/>
    <n v="13137"/>
    <n v="1884"/>
    <n v="11253"/>
    <n v="0.18853983412917819"/>
    <n v="0.65"/>
    <n v="0.65"/>
    <n v="33383"/>
    <n v="59642"/>
    <n v="17882"/>
    <n v="3978"/>
    <n v="14193"/>
    <n v="10987"/>
    <n v="140065"/>
    <n v="100592"/>
    <n v="35687"/>
    <n v="41000"/>
    <n v="177279"/>
    <n v="317344"/>
    <n v="35325"/>
    <n v="35005"/>
    <n v="6313"/>
    <n v="11166"/>
    <n v="7509"/>
    <n v="95318"/>
    <n v="94048"/>
    <n v="55696"/>
    <n v="149744"/>
    <n v="245062"/>
    <n v="48696"/>
    <n v="24136"/>
    <n v="-550"/>
    <n v="72282"/>
    <n v="317344"/>
    <n v="205.01"/>
    <n v="0.15568191250933844"/>
    <n v="1.4050109294153454"/>
    <n v="0.32002180598971464"/>
    <n v="1.4694496317589543"/>
    <n v="2.3528201258724471E-2"/>
  </r>
  <r>
    <x v="3"/>
    <x v="2"/>
    <x v="14"/>
    <x v="14"/>
    <x v="14"/>
    <n v="31321"/>
    <n v="4622"/>
    <n v="35943"/>
    <n v="22370"/>
    <n v="0.38361943305952362"/>
    <n v="4565"/>
    <n v="4952"/>
    <n v="9517"/>
    <n v="12853"/>
    <n v="0.22041397287054346"/>
    <n v="282"/>
    <n v="13135"/>
    <n v="1886"/>
    <n v="11249"/>
    <n v="0.19290724195290929"/>
    <n v="0.64"/>
    <n v="0.64"/>
    <n v="40174"/>
    <n v="53877"/>
    <n v="15722"/>
    <n v="3334"/>
    <n v="14955"/>
    <n v="15691"/>
    <n v="143753"/>
    <n v="98793"/>
    <n v="35889"/>
    <n v="41965"/>
    <n v="176647"/>
    <n v="320400"/>
    <n v="32421"/>
    <n v="37324"/>
    <n v="5928"/>
    <n v="10029"/>
    <n v="10392"/>
    <n v="96094"/>
    <n v="89086"/>
    <n v="56795"/>
    <n v="145881"/>
    <n v="241975"/>
    <n v="48032"/>
    <n v="33182"/>
    <n v="-2789"/>
    <n v="78425"/>
    <n v="320400"/>
    <n v="179.21"/>
    <n v="0.1434364042078419"/>
    <n v="1.2684475613643609"/>
    <n v="0.31048064918851437"/>
    <n v="1.4959622869273836"/>
    <n v="-0.36491357997800017"/>
  </r>
  <r>
    <x v="3"/>
    <x v="3"/>
    <x v="15"/>
    <x v="15"/>
    <x v="15"/>
    <n v="52075"/>
    <n v="4527"/>
    <n v="56602"/>
    <n v="35217"/>
    <n v="0.38354806739345887"/>
    <n v="4451"/>
    <n v="5197"/>
    <n v="9648"/>
    <n v="25569"/>
    <n v="0.2784717759940753"/>
    <n v="349"/>
    <n v="25918"/>
    <n v="3682"/>
    <n v="22236"/>
    <n v="0.2421720994565395"/>
    <n v="1.26"/>
    <n v="1.25"/>
    <n v="39771"/>
    <n v="67391"/>
    <n v="20970"/>
    <n v="4097"/>
    <n v="18976"/>
    <n v="12026"/>
    <n v="163231"/>
    <n v="99899"/>
    <n v="37031"/>
    <n v="40457"/>
    <n v="177387"/>
    <n v="340618"/>
    <n v="45111"/>
    <n v="36263"/>
    <n v="5573"/>
    <n v="4990"/>
    <n v="10224"/>
    <n v="102161"/>
    <n v="93078"/>
    <n v="55848"/>
    <n v="148926"/>
    <n v="251087"/>
    <n v="45972"/>
    <n v="43977"/>
    <n v="-418"/>
    <n v="89531"/>
    <n v="340618"/>
    <n v="170.23"/>
    <n v="0.24836090292747764"/>
    <n v="1.1538126458991858"/>
    <n v="0.30327815911079276"/>
    <n v="1.5977819324399722"/>
    <n v="0.43377576514678329"/>
  </r>
  <r>
    <x v="4"/>
    <x v="0"/>
    <x v="16"/>
    <x v="16"/>
    <x v="16"/>
    <n v="35238"/>
    <n v="4489"/>
    <n v="39727"/>
    <n v="24313"/>
    <n v="0.37965334166146159"/>
    <n v="4110"/>
    <n v="4578"/>
    <n v="8688"/>
    <n v="15625"/>
    <n v="0.24398813241723921"/>
    <n v="502"/>
    <n v="16127"/>
    <n v="2441"/>
    <n v="13686"/>
    <n v="0.2137101811367895"/>
    <n v="3.08"/>
    <n v="3.07"/>
    <n v="48844"/>
    <n v="51713"/>
    <n v="22926"/>
    <n v="4106"/>
    <n v="22878"/>
    <n v="12352"/>
    <n v="162819"/>
    <n v="105341"/>
    <n v="37378"/>
    <n v="32978"/>
    <n v="175697"/>
    <n v="338516"/>
    <n v="46236"/>
    <n v="37720"/>
    <n v="5522"/>
    <n v="5980"/>
    <n v="10260"/>
    <n v="105718"/>
    <n v="91807"/>
    <n v="50503"/>
    <n v="142310"/>
    <n v="248028"/>
    <n v="45174"/>
    <n v="45898"/>
    <n v="-584"/>
    <n v="90488"/>
    <n v="338516"/>
    <n v="143.37"/>
    <n v="0.15124657413137654"/>
    <n v="1.1279617186809301"/>
    <n v="0.30151307471434141"/>
    <n v="1.540125617208044"/>
    <n v="0.19013547919493021"/>
  </r>
  <r>
    <x v="4"/>
    <x v="1"/>
    <x v="17"/>
    <x v="17"/>
    <x v="17"/>
    <n v="29473"/>
    <n v="4109"/>
    <n v="33582"/>
    <n v="20227"/>
    <n v="0.37590365923916075"/>
    <n v="4257"/>
    <n v="4426"/>
    <n v="8683"/>
    <n v="11544"/>
    <n v="0.2145366016837332"/>
    <n v="367"/>
    <n v="11911"/>
    <n v="1867"/>
    <n v="10044"/>
    <n v="0.18666022412607555"/>
    <n v="2.2000000000000002"/>
    <n v="2.1800000000000002"/>
    <n v="50530"/>
    <n v="44084"/>
    <n v="14148"/>
    <n v="3355"/>
    <n v="12326"/>
    <n v="10530"/>
    <n v="134973"/>
    <n v="115996"/>
    <n v="37636"/>
    <n v="33634"/>
    <n v="187266"/>
    <n v="322239"/>
    <n v="29115"/>
    <n v="31673"/>
    <n v="5434"/>
    <n v="9953"/>
    <n v="13529"/>
    <n v="89704"/>
    <n v="84936"/>
    <n v="51143"/>
    <n v="136079"/>
    <n v="225783"/>
    <n v="43371"/>
    <n v="53724"/>
    <n v="-639"/>
    <n v="96456"/>
    <n v="322239"/>
    <n v="136.27000000000001"/>
    <n v="0.10413038069171436"/>
    <n v="1.0208281496226259"/>
    <n v="0.30556512402285263"/>
    <n v="1.5046486221350219"/>
    <n v="-7.2498491769369997E-2"/>
  </r>
  <r>
    <x v="4"/>
    <x v="2"/>
    <x v="18"/>
    <x v="18"/>
    <x v="18"/>
    <n v="32047"/>
    <n v="4147"/>
    <n v="36194"/>
    <n v="21821"/>
    <n v="0.37612686374213566"/>
    <n v="3948"/>
    <n v="4458"/>
    <n v="8406"/>
    <n v="13415"/>
    <n v="0.2312333017323106"/>
    <n v="378"/>
    <n v="13793"/>
    <n v="2232"/>
    <n v="11561"/>
    <n v="0.19927604929759546"/>
    <n v="2.4700000000000002"/>
    <n v="2.46"/>
    <n v="37988"/>
    <n v="42104"/>
    <n v="15085"/>
    <n v="4884"/>
    <n v="11193"/>
    <n v="12092"/>
    <n v="123346"/>
    <n v="145319"/>
    <n v="38746"/>
    <n v="34587"/>
    <n v="218652"/>
    <n v="341998"/>
    <n v="30443"/>
    <n v="35368"/>
    <n v="5532"/>
    <n v="11924"/>
    <n v="10505"/>
    <n v="93772"/>
    <n v="90201"/>
    <n v="52165"/>
    <n v="142366"/>
    <n v="236138"/>
    <n v="42801"/>
    <n v="64558"/>
    <n v="-1499"/>
    <n v="105860"/>
    <n v="341998"/>
    <n v="130.6"/>
    <n v="0.10921027772529757"/>
    <n v="0.95131305497827323"/>
    <n v="0.29446371031409541"/>
    <n v="1.3153819903595956"/>
    <n v="-0.31188471118491284"/>
  </r>
  <r>
    <x v="4"/>
    <x v="3"/>
    <x v="19"/>
    <x v="19"/>
    <x v="19"/>
    <n v="48238"/>
    <n v="4041"/>
    <n v="52279"/>
    <n v="32031"/>
    <n v="0.37991934527339583"/>
    <n v="3902"/>
    <n v="4783"/>
    <n v="8685"/>
    <n v="23346"/>
    <n v="0.27690665401494485"/>
    <n v="560"/>
    <n v="23906"/>
    <n v="3941"/>
    <n v="19965"/>
    <n v="0.23680464950776894"/>
    <n v="4.22"/>
    <n v="4.18"/>
    <n v="44771"/>
    <n v="41656"/>
    <n v="18077"/>
    <n v="4988"/>
    <n v="18904"/>
    <n v="12432"/>
    <n v="140828"/>
    <n v="158608"/>
    <n v="39597"/>
    <n v="34686"/>
    <n v="232891"/>
    <n v="373719"/>
    <n v="44293"/>
    <n v="36703"/>
    <n v="5546"/>
    <n v="11969"/>
    <n v="9772"/>
    <n v="108283"/>
    <n v="92989"/>
    <n v="54555"/>
    <n v="147544"/>
    <n v="255827"/>
    <n v="40970"/>
    <n v="80510"/>
    <n v="-3588"/>
    <n v="117892"/>
    <n v="373719"/>
    <n v="130.6"/>
    <n v="0.16934991348013437"/>
    <n v="0.87165371696128657"/>
    <n v="0.27496862616029688"/>
    <n v="1.3005550271049011"/>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DBC3AC8-E9E3-436E-B1E0-B61A16B36E93}" name="PivotTable3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C5:D10" firstHeaderRow="1" firstDataRow="1" firstDataCol="1"/>
  <pivotFields count="59">
    <pivotField showAll="0" defaultSubtotal="0">
      <items count="5">
        <item h="1" x="4"/>
        <item h="1" x="3"/>
        <item h="1" x="2"/>
        <item h="1" x="1"/>
        <item x="0"/>
      </items>
    </pivotField>
    <pivotField axis="axisRow" showAll="0" defaultSubtotal="0">
      <items count="4">
        <item x="3"/>
        <item x="2"/>
        <item x="1"/>
        <item x="0"/>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numFmtId="164" showAll="0" defaultSubtotal="0"/>
    <pivotField showAll="0" defaultSubtotal="0"/>
    <pivotField showAll="0" defaultSubtotal="0"/>
    <pivotField showAll="0" defaultSubtotal="0"/>
    <pivotField showAll="0" defaultSubtotal="0"/>
    <pivotField numFmtId="164" showAll="0" defaultSubtotal="0"/>
    <pivotField showAll="0" defaultSubtotal="0"/>
    <pivotField showAll="0" defaultSubtotal="0"/>
    <pivotField showAll="0" defaultSubtotal="0"/>
    <pivotField showAll="0" defaultSubtotal="0"/>
    <pivotField numFmtId="164"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numFmtId="164" showAll="0" defaultSubtotal="0"/>
    <pivotField dataField="1" numFmtId="2" showAll="0" defaultSubtotal="0"/>
    <pivotField numFmtId="2" subtotalTop="0" showAll="0" defaultSubtotal="0"/>
    <pivotField numFmtId="2" showAll="0" defaultSubtotal="0"/>
    <pivotField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s>
  <rowFields count="1">
    <field x="1"/>
  </rowFields>
  <rowItems count="5">
    <i>
      <x/>
    </i>
    <i>
      <x v="1"/>
    </i>
    <i>
      <x v="2"/>
    </i>
    <i>
      <x v="3"/>
    </i>
    <i t="grand">
      <x/>
    </i>
  </rowItems>
  <colItems count="1">
    <i/>
  </colItems>
  <dataFields count="1">
    <dataField name="Average of Debt to Equity" fld="51" subtotal="average" baseField="0" baseItem="0" numFmtId="2"/>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B7EB95D-8419-497F-9FA3-42AA44566697}" name="PivotTable3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C1:C2" firstHeaderRow="1" firstDataRow="1" firstDataCol="0"/>
  <pivotFields count="59">
    <pivotField showAll="0" defaultSubtotal="0">
      <items count="5">
        <item h="1" x="4"/>
        <item h="1" x="3"/>
        <item h="1" x="2"/>
        <item h="1" x="1"/>
        <item x="0"/>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numFmtId="164" showAll="0" defaultSubtotal="0"/>
    <pivotField showAll="0" defaultSubtotal="0"/>
    <pivotField showAll="0" defaultSubtotal="0"/>
    <pivotField showAll="0" defaultSubtotal="0"/>
    <pivotField showAll="0" defaultSubtotal="0"/>
    <pivotField numFmtId="164" showAll="0" defaultSubtotal="0"/>
    <pivotField showAll="0" defaultSubtotal="0"/>
    <pivotField showAll="0" defaultSubtotal="0"/>
    <pivotField showAll="0" defaultSubtotal="0"/>
    <pivotField showAll="0" defaultSubtotal="0"/>
    <pivotField numFmtId="164"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numFmtId="164" showAll="0" defaultSubtotal="0"/>
    <pivotField dataField="1" numFmtId="2" showAll="0" defaultSubtotal="0"/>
    <pivotField numFmtId="2" subtotalTop="0" showAll="0" defaultSubtotal="0"/>
    <pivotField numFmtId="2" showAll="0" defaultSubtotal="0"/>
    <pivotField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s>
  <rowItems count="1">
    <i/>
  </rowItems>
  <colItems count="1">
    <i/>
  </colItems>
  <dataFields count="1">
    <dataField name="Average of Debt to Equity" fld="51" subtotal="average" baseField="0" baseItem="0" numFmtId="2"/>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69DFA45-0A27-482D-87F1-8DB6CD6B28B1}" name="PivotTable2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A22:B27" firstHeaderRow="1" firstDataRow="1" firstDataCol="1"/>
  <pivotFields count="59">
    <pivotField showAll="0" defaultSubtotal="0">
      <items count="5">
        <item h="1" x="4"/>
        <item h="1" x="3"/>
        <item h="1" x="2"/>
        <item h="1" x="1"/>
        <item x="0"/>
      </items>
    </pivotField>
    <pivotField axis="axisRow" showAll="0" defaultSubtotal="0">
      <items count="4">
        <item x="3"/>
        <item x="2"/>
        <item x="1"/>
        <item x="0"/>
      </items>
    </pivotField>
    <pivotField showAll="0" defaultSubtotal="0"/>
    <pivotField showAll="0" defaultSubtotal="0"/>
    <pivotField showAll="0" defaultSubtotal="0"/>
    <pivotField showAll="0" defaultSubtotal="0"/>
    <pivotField showAll="0" defaultSubtotal="0"/>
    <pivotField dataField="1" showAll="0" defaultSubtotal="0"/>
    <pivotField showAll="0" defaultSubtotal="0"/>
    <pivotField numFmtId="164" showAll="0" defaultSubtotal="0"/>
    <pivotField showAll="0" defaultSubtotal="0"/>
    <pivotField showAll="0" defaultSubtotal="0"/>
    <pivotField showAll="0" defaultSubtotal="0"/>
    <pivotField showAll="0" defaultSubtotal="0"/>
    <pivotField numFmtId="164" showAll="0" defaultSubtotal="0"/>
    <pivotField showAll="0" defaultSubtotal="0"/>
    <pivotField showAll="0" defaultSubtotal="0"/>
    <pivotField showAll="0" defaultSubtotal="0"/>
    <pivotField showAll="0" defaultSubtotal="0"/>
    <pivotField numFmtId="164"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numFmtId="164" showAll="0" defaultSubtotal="0"/>
    <pivotField numFmtId="2" showAll="0" defaultSubtotal="0"/>
    <pivotField numFmtId="2" subtotalTop="0" showAll="0" defaultSubtotal="0"/>
    <pivotField numFmtId="2" showAll="0" defaultSubtotal="0"/>
    <pivotField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s>
  <rowFields count="1">
    <field x="1"/>
  </rowFields>
  <rowItems count="5">
    <i>
      <x/>
    </i>
    <i>
      <x v="1"/>
    </i>
    <i>
      <x v="2"/>
    </i>
    <i>
      <x v="3"/>
    </i>
    <i t="grand">
      <x/>
    </i>
  </rowItems>
  <colItems count="1">
    <i/>
  </colItems>
  <dataFields count="1">
    <dataField name="Average of Total COGS" fld="7" subtotal="average" baseField="0" baseItem="0" numFmtId="165"/>
  </dataFields>
  <formats count="1">
    <format dxfId="2">
      <pivotArea outline="0" collapsedLevelsAreSubtotals="1" fieldPosition="0"/>
    </format>
  </formats>
  <chartFormats count="3">
    <chartFormat chart="7" format="2"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AA2846E-5B9B-4ABA-BE62-F0776F8EB54D}" name="PivotTable1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5">
  <location ref="A15:C20" firstHeaderRow="0" firstDataRow="1" firstDataCol="1"/>
  <pivotFields count="59">
    <pivotField showAll="0" defaultSubtotal="0">
      <items count="5">
        <item h="1" x="4"/>
        <item h="1" x="3"/>
        <item h="1" x="2"/>
        <item h="1" x="1"/>
        <item x="0"/>
      </items>
    </pivotField>
    <pivotField axis="axisRow" showAll="0" defaultSubtotal="0">
      <items count="4">
        <item x="3"/>
        <item x="2"/>
        <item x="1"/>
        <item x="0"/>
      </items>
    </pivotField>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 numFmtId="164" showAll="0" defaultSubtotal="0"/>
    <pivotField showAll="0" defaultSubtotal="0"/>
    <pivotField showAll="0" defaultSubtotal="0"/>
    <pivotField showAll="0" defaultSubtotal="0"/>
    <pivotField showAll="0" defaultSubtotal="0"/>
    <pivotField numFmtId="164" showAll="0" defaultSubtotal="0"/>
    <pivotField showAll="0" defaultSubtotal="0"/>
    <pivotField showAll="0" defaultSubtotal="0"/>
    <pivotField showAll="0" defaultSubtotal="0"/>
    <pivotField showAll="0" defaultSubtotal="0"/>
    <pivotField numFmtId="164"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numFmtId="164" showAll="0" defaultSubtotal="0"/>
    <pivotField numFmtId="2" showAll="0" defaultSubtotal="0"/>
    <pivotField numFmtId="2" subtotalTop="0" showAll="0" defaultSubtotal="0"/>
    <pivotField numFmtId="2" showAll="0" defaultSubtotal="0"/>
    <pivotField dataField="1"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s>
  <rowFields count="1">
    <field x="1"/>
  </rowFields>
  <rowItems count="5">
    <i>
      <x/>
    </i>
    <i>
      <x v="1"/>
    </i>
    <i>
      <x v="2"/>
    </i>
    <i>
      <x v="3"/>
    </i>
    <i t="grand">
      <x/>
    </i>
  </rowItems>
  <colFields count="1">
    <field x="-2"/>
  </colFields>
  <colItems count="2">
    <i>
      <x/>
    </i>
    <i i="1">
      <x v="1"/>
    </i>
  </colItems>
  <dataFields count="2">
    <dataField name="Average of Total NetSales" fld="4" subtotal="average" baseField="0" baseItem="0" numFmtId="1"/>
    <dataField name="Average of Net SalesGrowth" fld="54" subtotal="average" baseField="0" baseItem="0" numFmtId="164"/>
  </dataFields>
  <formats count="2">
    <format dxfId="4">
      <pivotArea outline="0" collapsedLevelsAreSubtotals="1" fieldPosition="0"/>
    </format>
    <format dxfId="3">
      <pivotArea outline="0" collapsedLevelsAreSubtotals="1" fieldPosition="0">
        <references count="1">
          <reference field="4294967294" count="1" selected="0">
            <x v="0"/>
          </reference>
        </references>
      </pivotArea>
    </format>
  </formats>
  <chartFormats count="8">
    <chartFormat chart="9" format="2" series="1">
      <pivotArea type="data" outline="0" fieldPosition="0">
        <references count="1">
          <reference field="4294967294" count="1" selected="0">
            <x v="1"/>
          </reference>
        </references>
      </pivotArea>
    </chartFormat>
    <chartFormat chart="11" format="4" series="1">
      <pivotArea type="data" outline="0" fieldPosition="0">
        <references count="1">
          <reference field="4294967294" count="1" selected="0">
            <x v="1"/>
          </reference>
        </references>
      </pivotArea>
    </chartFormat>
    <chartFormat chart="14" format="7" series="1">
      <pivotArea type="data" outline="0" fieldPosition="0">
        <references count="1">
          <reference field="4294967294" count="1" selected="0">
            <x v="1"/>
          </reference>
        </references>
      </pivotArea>
    </chartFormat>
    <chartFormat chart="14" format="8" series="1">
      <pivotArea type="data" outline="0" fieldPosition="0">
        <references count="1">
          <reference field="4294967294" count="1" selected="0">
            <x v="0"/>
          </reference>
        </references>
      </pivotArea>
    </chartFormat>
    <chartFormat chart="14" format="9">
      <pivotArea type="data" outline="0" fieldPosition="0">
        <references count="2">
          <reference field="4294967294" count="1" selected="0">
            <x v="1"/>
          </reference>
          <reference field="1" count="1" selected="0">
            <x v="1"/>
          </reference>
        </references>
      </pivotArea>
    </chartFormat>
    <chartFormat chart="14" format="10">
      <pivotArea type="data" outline="0" fieldPosition="0">
        <references count="2">
          <reference field="4294967294" count="1" selected="0">
            <x v="1"/>
          </reference>
          <reference field="1" count="1" selected="0">
            <x v="2"/>
          </reference>
        </references>
      </pivotArea>
    </chartFormat>
    <chartFormat chart="14" format="11">
      <pivotArea type="data" outline="0" fieldPosition="0">
        <references count="2">
          <reference field="4294967294" count="1" selected="0">
            <x v="1"/>
          </reference>
          <reference field="1" count="1" selected="0">
            <x v="3"/>
          </reference>
        </references>
      </pivotArea>
    </chartFormat>
    <chartFormat chart="14" format="12">
      <pivotArea type="data" outline="0" fieldPosition="0">
        <references count="2">
          <reference field="4294967294" count="1" selected="0">
            <x v="1"/>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7B4E4-AD12-4F03-81C0-8A4F1A576268}" name="PivotTable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5">
  <location ref="E100:F106" firstHeaderRow="1" firstDataRow="1" firstDataCol="1"/>
  <pivotFields count="59">
    <pivotField axis="axisRow" showAll="0" defaultSubtotal="0">
      <items count="5">
        <item h="1" x="4"/>
        <item h="1" x="3"/>
        <item h="1" x="2"/>
        <item h="1" x="1"/>
        <item x="0"/>
      </items>
    </pivotField>
    <pivotField axis="axisRow" showAll="0" defaultSubtotal="0">
      <items count="4">
        <item x="3"/>
        <item x="2"/>
        <item x="1"/>
        <item x="0"/>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numFmtId="164" showAll="0" defaultSubtotal="0"/>
    <pivotField showAll="0" defaultSubtotal="0"/>
    <pivotField showAll="0" defaultSubtotal="0"/>
    <pivotField showAll="0" defaultSubtotal="0"/>
    <pivotField showAll="0" defaultSubtotal="0"/>
    <pivotField numFmtId="164" showAll="0" defaultSubtotal="0"/>
    <pivotField showAll="0" defaultSubtotal="0"/>
    <pivotField showAll="0" defaultSubtotal="0"/>
    <pivotField showAll="0" defaultSubtotal="0"/>
    <pivotField showAll="0" defaultSubtotal="0"/>
    <pivotField numFmtId="164"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numFmtId="164" showAll="0" defaultSubtotal="0"/>
    <pivotField numFmtId="2" showAll="0" defaultSubtotal="0"/>
    <pivotField numFmtId="2" subtotalTop="0" showAll="0" defaultSubtotal="0"/>
    <pivotField numFmtId="2" showAll="0" defaultSubtotal="0"/>
    <pivotField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s>
  <rowFields count="2">
    <field x="0"/>
    <field x="1"/>
  </rowFields>
  <rowItems count="6">
    <i>
      <x v="4"/>
    </i>
    <i r="1">
      <x/>
    </i>
    <i r="1">
      <x v="1"/>
    </i>
    <i r="1">
      <x v="2"/>
    </i>
    <i r="1">
      <x v="3"/>
    </i>
    <i t="grand">
      <x/>
    </i>
  </rowItems>
  <colItems count="1">
    <i/>
  </colItems>
  <dataFields count="1">
    <dataField name="Sum of Assets_Total" fld="33" baseField="0" baseItem="0"/>
  </dataFields>
  <formats count="1">
    <format dxfId="5">
      <pivotArea outline="0" collapsedLevelsAreSubtotals="1" fieldPosition="0"/>
    </format>
  </formats>
  <chartFormats count="1">
    <chartFormat chart="4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35180CF-73AC-4639-9CCF-BA4F3239F4F9}"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2">
  <location ref="A36:B41" firstHeaderRow="1" firstDataRow="1" firstDataCol="1"/>
  <pivotFields count="59">
    <pivotField showAll="0" defaultSubtotal="0">
      <items count="5">
        <item h="1" x="4"/>
        <item h="1" x="3"/>
        <item h="1" x="2"/>
        <item h="1" x="1"/>
        <item x="0"/>
      </items>
    </pivotField>
    <pivotField axis="axisRow" showAll="0" defaultSubtotal="0">
      <items count="4">
        <item x="3"/>
        <item x="2"/>
        <item x="1"/>
        <item x="0"/>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numFmtId="164" showAll="0" defaultSubtotal="0"/>
    <pivotField showAll="0" defaultSubtotal="0"/>
    <pivotField showAll="0" defaultSubtotal="0"/>
    <pivotField showAll="0" defaultSubtotal="0"/>
    <pivotField showAll="0" defaultSubtotal="0"/>
    <pivotField numFmtId="164" showAll="0" defaultSubtotal="0"/>
    <pivotField showAll="0" defaultSubtotal="0"/>
    <pivotField dataField="1" showAll="0" defaultSubtotal="0"/>
    <pivotField showAll="0" defaultSubtotal="0"/>
    <pivotField showAll="0" defaultSubtotal="0"/>
    <pivotField numFmtId="164"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numFmtId="164" showAll="0" defaultSubtotal="0"/>
    <pivotField numFmtId="2" showAll="0" defaultSubtotal="0"/>
    <pivotField numFmtId="2" subtotalTop="0" showAll="0" defaultSubtotal="0"/>
    <pivotField numFmtId="2" showAll="0" defaultSubtotal="0"/>
    <pivotField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s>
  <rowFields count="1">
    <field x="1"/>
  </rowFields>
  <rowItems count="5">
    <i>
      <x/>
    </i>
    <i>
      <x v="1"/>
    </i>
    <i>
      <x v="2"/>
    </i>
    <i>
      <x v="3"/>
    </i>
    <i t="grand">
      <x/>
    </i>
  </rowItems>
  <colItems count="1">
    <i/>
  </colItems>
  <dataFields count="1">
    <dataField name="Average of Income_before_provision_for_income_taxes" fld="16" subtotal="average" baseField="0" baseItem="0"/>
  </dataFields>
  <formats count="1">
    <format dxfId="6">
      <pivotArea outline="0" collapsedLevelsAreSubtotals="1" fieldPosition="0"/>
    </format>
  </formats>
  <chartFormats count="6">
    <chartFormat chart="14" format="0" series="1">
      <pivotArea type="data" outline="0" fieldPosition="0">
        <references count="1">
          <reference field="4294967294" count="1" selected="0">
            <x v="0"/>
          </reference>
        </references>
      </pivotArea>
    </chartFormat>
    <chartFormat chart="15" format="1"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19" format="1"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 chart="2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E3B093C-C3DA-439B-A515-464F1A30FF31}" name="PivotTable3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5:B10" firstHeaderRow="1" firstDataRow="1" firstDataCol="1"/>
  <pivotFields count="59">
    <pivotField showAll="0" defaultSubtotal="0">
      <items count="5">
        <item h="1" x="4"/>
        <item h="1" x="3"/>
        <item h="1" x="2"/>
        <item h="1" x="1"/>
        <item x="0"/>
      </items>
    </pivotField>
    <pivotField axis="axisRow" showAll="0" defaultSubtotal="0">
      <items count="4">
        <item x="3"/>
        <item x="2"/>
        <item x="1"/>
        <item x="0"/>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numFmtId="164" showAll="0" defaultSubtotal="0"/>
    <pivotField showAll="0" defaultSubtotal="0"/>
    <pivotField showAll="0" defaultSubtotal="0"/>
    <pivotField showAll="0" defaultSubtotal="0"/>
    <pivotField showAll="0" defaultSubtotal="0"/>
    <pivotField numFmtId="164" showAll="0" defaultSubtotal="0"/>
    <pivotField showAll="0" defaultSubtotal="0"/>
    <pivotField showAll="0" defaultSubtotal="0"/>
    <pivotField showAll="0" defaultSubtotal="0"/>
    <pivotField showAll="0" defaultSubtotal="0"/>
    <pivotField numFmtId="164"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numFmtId="164" showAll="0" defaultSubtotal="0"/>
    <pivotField numFmtId="2" showAll="0" defaultSubtotal="0"/>
    <pivotField numFmtId="2" subtotalTop="0" showAll="0" defaultSubtotal="0"/>
    <pivotField numFmtId="2" showAll="0" defaultSubtotal="0"/>
    <pivotField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s>
  <rowFields count="1">
    <field x="1"/>
  </rowFields>
  <rowItems count="5">
    <i>
      <x/>
    </i>
    <i>
      <x v="1"/>
    </i>
    <i>
      <x v="2"/>
    </i>
    <i>
      <x v="3"/>
    </i>
    <i t="grand">
      <x/>
    </i>
  </rowItems>
  <colItems count="1">
    <i/>
  </colItems>
  <dataFields count="1">
    <dataField name="Average of ROE" fld="50" subtotal="average" baseField="0" baseItem="0"/>
  </dataFields>
  <formats count="1">
    <format dxfId="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CF7D20E-5FB0-4ACC-9DCA-9D24545A5396}" name="PivotTable2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1:A2" firstHeaderRow="1" firstDataRow="1" firstDataCol="0"/>
  <pivotFields count="59">
    <pivotField showAll="0" defaultSubtotal="0">
      <items count="5">
        <item h="1" x="4"/>
        <item h="1" x="3"/>
        <item h="1" x="2"/>
        <item h="1" x="1"/>
        <item x="0"/>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numFmtId="164" showAll="0" defaultSubtotal="0"/>
    <pivotField showAll="0" defaultSubtotal="0"/>
    <pivotField showAll="0" defaultSubtotal="0"/>
    <pivotField showAll="0" defaultSubtotal="0"/>
    <pivotField showAll="0" defaultSubtotal="0"/>
    <pivotField numFmtId="164" showAll="0" defaultSubtotal="0"/>
    <pivotField showAll="0" defaultSubtotal="0"/>
    <pivotField showAll="0" defaultSubtotal="0"/>
    <pivotField showAll="0" defaultSubtotal="0"/>
    <pivotField showAll="0" defaultSubtotal="0"/>
    <pivotField numFmtId="164"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numFmtId="164" showAll="0" defaultSubtotal="0"/>
    <pivotField numFmtId="2" showAll="0" defaultSubtotal="0"/>
    <pivotField numFmtId="2" subtotalTop="0" showAll="0" defaultSubtotal="0"/>
    <pivotField numFmtId="2" showAll="0" defaultSubtotal="0"/>
    <pivotField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s>
  <rowItems count="1">
    <i/>
  </rowItems>
  <colItems count="1">
    <i/>
  </colItems>
  <dataFields count="1">
    <dataField name="Average of ROE" fld="50" subtotal="average" baseField="0" baseItem="0"/>
  </dataFields>
  <formats count="1">
    <format dxfId="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1A66440-CA02-40A9-9A04-9F2EF03DDB90}" name="PivotTable2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2">
  <location ref="A29:B30" firstHeaderRow="0" firstDataRow="1" firstDataCol="0"/>
  <pivotFields count="59">
    <pivotField showAll="0" defaultSubtotal="0">
      <items count="5">
        <item h="1" x="4"/>
        <item h="1" x="3"/>
        <item h="1" x="2"/>
        <item h="1" x="1"/>
        <item x="0"/>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numFmtId="164" showAll="0" defaultSubtotal="0"/>
    <pivotField showAll="0" defaultSubtotal="0"/>
    <pivotField showAll="0" defaultSubtotal="0"/>
    <pivotField showAll="0" defaultSubtotal="0"/>
    <pivotField showAll="0" defaultSubtotal="0"/>
    <pivotField numFmtId="164" showAll="0" defaultSubtotal="0"/>
    <pivotField showAll="0" defaultSubtotal="0"/>
    <pivotField showAll="0" defaultSubtotal="0"/>
    <pivotField showAll="0" defaultSubtotal="0"/>
    <pivotField showAll="0" defaultSubtotal="0"/>
    <pivotField dataField="1" numFmtId="164"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numFmtId="164" showAll="0" defaultSubtotal="0"/>
    <pivotField numFmtId="2" showAll="0" defaultSubtotal="0"/>
    <pivotField numFmtId="2" subtotalTop="0" showAll="0" defaultSubtotal="0"/>
    <pivotField numFmtId="2" showAll="0" defaultSubtotal="0"/>
    <pivotField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s>
  <rowItems count="1">
    <i/>
  </rowItems>
  <colFields count="1">
    <field x="-2"/>
  </colFields>
  <colItems count="2">
    <i>
      <x/>
    </i>
    <i i="1">
      <x v="1"/>
    </i>
  </colItems>
  <dataFields count="2">
    <dataField name="Gross Margin" fld="9" subtotal="average" baseField="0" baseItem="0"/>
    <dataField name="Profit_Margin" fld="19" subtotal="average" baseField="0" baseItem="0"/>
  </dataFields>
  <formats count="1">
    <format dxfId="9">
      <pivotArea outline="0" collapsedLevelsAreSubtotals="1" fieldPosition="0"/>
    </format>
  </formats>
  <chartFormats count="2">
    <chartFormat chart="6" format="6" series="1">
      <pivotArea type="data" outline="0" fieldPosition="0">
        <references count="1">
          <reference field="4294967294" count="1" selected="0">
            <x v="0"/>
          </reference>
        </references>
      </pivotArea>
    </chartFormat>
    <chartFormat chart="6" format="8"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D70D43E-2011-449F-B857-4B2E66C1BDE6}"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1">
  <location ref="A100:C106" firstHeaderRow="0" firstDataRow="1" firstDataCol="1"/>
  <pivotFields count="59">
    <pivotField axis="axisRow" showAll="0" defaultSubtotal="0">
      <items count="5">
        <item h="1" x="4"/>
        <item h="1" x="3"/>
        <item h="1" x="2"/>
        <item h="1" x="1"/>
        <item x="0"/>
      </items>
    </pivotField>
    <pivotField axis="axisRow" showAll="0" defaultSubtotal="0">
      <items count="4">
        <item x="3"/>
        <item x="2"/>
        <item x="1"/>
        <item x="0"/>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numFmtId="164" showAll="0" defaultSubtotal="0"/>
    <pivotField showAll="0" defaultSubtotal="0"/>
    <pivotField showAll="0" defaultSubtotal="0"/>
    <pivotField showAll="0" defaultSubtotal="0"/>
    <pivotField showAll="0" defaultSubtotal="0"/>
    <pivotField numFmtId="164" showAll="0" defaultSubtotal="0"/>
    <pivotField showAll="0" defaultSubtotal="0"/>
    <pivotField showAll="0" defaultSubtotal="0"/>
    <pivotField showAll="0" defaultSubtotal="0"/>
    <pivotField showAll="0" defaultSubtotal="0"/>
    <pivotField numFmtId="164"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numFmtId="164" showAll="0" defaultSubtotal="0"/>
    <pivotField dataField="1" numFmtId="2" showAll="0" defaultSubtotal="0"/>
    <pivotField dataField="1" numFmtId="2" subtotalTop="0" showAll="0" defaultSubtotal="0"/>
    <pivotField numFmtId="2" showAll="0" defaultSubtotal="0"/>
    <pivotField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s>
  <rowFields count="2">
    <field x="0"/>
    <field x="1"/>
  </rowFields>
  <rowItems count="6">
    <i>
      <x v="4"/>
    </i>
    <i r="1">
      <x/>
    </i>
    <i r="1">
      <x v="1"/>
    </i>
    <i r="1">
      <x v="2"/>
    </i>
    <i r="1">
      <x v="3"/>
    </i>
    <i t="grand">
      <x/>
    </i>
  </rowItems>
  <colFields count="1">
    <field x="-2"/>
  </colFields>
  <colItems count="2">
    <i>
      <x/>
    </i>
    <i i="1">
      <x v="1"/>
    </i>
  </colItems>
  <dataFields count="2">
    <dataField name="Debt / Equity" fld="51" subtotal="average" baseField="0" baseItem="0" numFmtId="2"/>
    <dataField name="Debt / Asset" fld="52" subtotal="average" baseField="0" baseItem="0" numFmtId="2"/>
  </dataFields>
  <formats count="3">
    <format dxfId="12">
      <pivotArea outline="0" collapsedLevelsAreSubtotals="1" fieldPosition="0"/>
    </format>
    <format dxfId="11">
      <pivotArea outline="0" collapsedLevelsAreSubtotals="1" fieldPosition="0">
        <references count="1">
          <reference field="4294967294" count="1" selected="0">
            <x v="1"/>
          </reference>
        </references>
      </pivotArea>
    </format>
    <format dxfId="10">
      <pivotArea outline="0" collapsedLevelsAreSubtotals="1" fieldPosition="0">
        <references count="1">
          <reference field="4294967294" count="1" selected="0">
            <x v="0"/>
          </reference>
        </references>
      </pivotArea>
    </format>
  </formats>
  <chartFormats count="2">
    <chartFormat chart="40" format="9" series="1">
      <pivotArea type="data" outline="0" fieldPosition="0">
        <references count="1">
          <reference field="4294967294" count="1" selected="0">
            <x v="0"/>
          </reference>
        </references>
      </pivotArea>
    </chartFormat>
    <chartFormat chart="40" format="10"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03980A-521D-4296-86CC-001A963E72FE}" name="PivotTable3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E5:F10" firstHeaderRow="1" firstDataRow="1" firstDataCol="1"/>
  <pivotFields count="59">
    <pivotField showAll="0" defaultSubtotal="0">
      <items count="5">
        <item h="1" x="4"/>
        <item h="1" x="3"/>
        <item h="1" x="2"/>
        <item h="1" x="1"/>
        <item x="0"/>
      </items>
    </pivotField>
    <pivotField axis="axisRow" showAll="0" defaultSubtotal="0">
      <items count="4">
        <item x="3"/>
        <item x="2"/>
        <item x="1"/>
        <item x="0"/>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numFmtId="164" showAll="0" defaultSubtotal="0"/>
    <pivotField showAll="0" defaultSubtotal="0"/>
    <pivotField showAll="0" defaultSubtotal="0"/>
    <pivotField showAll="0" defaultSubtotal="0"/>
    <pivotField showAll="0" defaultSubtotal="0"/>
    <pivotField numFmtId="164" showAll="0" defaultSubtotal="0"/>
    <pivotField showAll="0" defaultSubtotal="0"/>
    <pivotField showAll="0" defaultSubtotal="0"/>
    <pivotField showAll="0" defaultSubtotal="0"/>
    <pivotField showAll="0" defaultSubtotal="0"/>
    <pivotField numFmtId="164"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numFmtId="164" showAll="0" defaultSubtotal="0"/>
    <pivotField numFmtId="2" showAll="0" defaultSubtotal="0"/>
    <pivotField numFmtId="2" subtotalTop="0" showAll="0" defaultSubtotal="0"/>
    <pivotField dataField="1" numFmtId="2" showAll="0" defaultSubtotal="0"/>
    <pivotField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s>
  <rowFields count="1">
    <field x="1"/>
  </rowFields>
  <rowItems count="5">
    <i>
      <x/>
    </i>
    <i>
      <x v="1"/>
    </i>
    <i>
      <x v="2"/>
    </i>
    <i>
      <x v="3"/>
    </i>
    <i t="grand">
      <x/>
    </i>
  </rowItems>
  <colItems count="1">
    <i/>
  </colItems>
  <dataFields count="1">
    <dataField name="Average of Current Ratio" fld="53" subtotal="average" baseField="0" baseItem="0"/>
  </dataFields>
  <formats count="1">
    <format dxfId="1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FF3A0F9-A0CF-4128-B946-547BB32729FB}"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7">
  <location ref="D93:E98" firstHeaderRow="1" firstDataRow="1" firstDataCol="1"/>
  <pivotFields count="59">
    <pivotField showAll="0" defaultSubtotal="0">
      <items count="5">
        <item h="1" x="4"/>
        <item h="1" x="3"/>
        <item h="1" x="2"/>
        <item h="1" x="1"/>
        <item x="0"/>
      </items>
    </pivotField>
    <pivotField axis="axisRow" showAll="0" defaultSubtotal="0">
      <items count="4">
        <item x="3"/>
        <item x="2"/>
        <item x="1"/>
        <item x="0"/>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numFmtId="164" showAll="0" defaultSubtotal="0"/>
    <pivotField showAll="0" defaultSubtotal="0"/>
    <pivotField showAll="0" defaultSubtotal="0"/>
    <pivotField showAll="0" defaultSubtotal="0"/>
    <pivotField showAll="0" defaultSubtotal="0"/>
    <pivotField numFmtId="164" showAll="0" defaultSubtotal="0"/>
    <pivotField showAll="0" defaultSubtotal="0"/>
    <pivotField showAll="0" defaultSubtotal="0"/>
    <pivotField showAll="0" defaultSubtotal="0"/>
    <pivotField showAll="0" defaultSubtotal="0"/>
    <pivotField numFmtId="164"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defaultSubtotal="0"/>
    <pivotField showAll="0" defaultSubtotal="0"/>
    <pivotField showAll="0" defaultSubtotal="0"/>
    <pivotField numFmtId="164" showAll="0" defaultSubtotal="0"/>
    <pivotField numFmtId="2" showAll="0" defaultSubtotal="0"/>
    <pivotField numFmtId="2" subtotalTop="0" showAll="0" defaultSubtotal="0"/>
    <pivotField numFmtId="2" showAll="0" defaultSubtotal="0"/>
    <pivotField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s>
  <rowFields count="1">
    <field x="1"/>
  </rowFields>
  <rowItems count="5">
    <i>
      <x/>
    </i>
    <i>
      <x v="1"/>
    </i>
    <i>
      <x v="2"/>
    </i>
    <i>
      <x v="3"/>
    </i>
    <i t="grand">
      <x/>
    </i>
  </rowItems>
  <colItems count="1">
    <i/>
  </colItems>
  <dataFields count="1">
    <dataField name="Average of Shareholders_Equity_Total" fld="47" subtotal="average" baseField="0" baseItem="0" numFmtId="2"/>
  </dataFields>
  <formats count="1">
    <format dxfId="14">
      <pivotArea outline="0" collapsedLevelsAreSubtotals="1" fieldPosition="0"/>
    </format>
  </formats>
  <chartFormats count="1">
    <chartFormat chart="3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16C2269-DF06-453E-BE52-A0CCD8A5BB02}" name="PivotTable4" cacheId="0"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22" rowHeaderCaption="Quarter">
  <location ref="A51:C56" firstHeaderRow="0" firstDataRow="1" firstDataCol="1"/>
  <pivotFields count="59">
    <pivotField subtotalTop="0" showAll="0">
      <items count="6">
        <item h="1" x="4"/>
        <item h="1" x="3"/>
        <item h="1" x="2"/>
        <item h="1" x="1"/>
        <item x="0"/>
        <item t="default"/>
      </items>
    </pivotField>
    <pivotField axis="axisRow" subtotalTop="0" showAll="0">
      <items count="5">
        <item x="3"/>
        <item x="2"/>
        <item x="1"/>
        <item x="0"/>
        <item t="default"/>
      </items>
    </pivotField>
    <pivotField subtotalTop="0" showAll="0">
      <items count="21">
        <item x="17"/>
        <item x="14"/>
        <item x="13"/>
        <item x="18"/>
        <item x="12"/>
        <item x="16"/>
        <item x="1"/>
        <item x="5"/>
        <item x="9"/>
        <item x="8"/>
        <item x="0"/>
        <item x="4"/>
        <item x="10"/>
        <item x="19"/>
        <item x="2"/>
        <item x="6"/>
        <item x="15"/>
        <item x="11"/>
        <item x="3"/>
        <item x="7"/>
        <item t="default"/>
      </items>
    </pivotField>
    <pivotField subtotalTop="0" showAll="0">
      <items count="21">
        <item x="19"/>
        <item x="18"/>
        <item x="17"/>
        <item x="16"/>
        <item x="15"/>
        <item x="13"/>
        <item x="14"/>
        <item x="12"/>
        <item x="11"/>
        <item x="10"/>
        <item x="9"/>
        <item x="8"/>
        <item x="4"/>
        <item x="7"/>
        <item x="5"/>
        <item x="6"/>
        <item x="3"/>
        <item x="2"/>
        <item x="1"/>
        <item x="0"/>
        <item t="default"/>
      </items>
    </pivotField>
    <pivotField subtotalTop="0" showAll="0"/>
    <pivotField subtotalTop="0" showAll="0"/>
    <pivotField subtotalTop="0" showAll="0"/>
    <pivotField subtotalTop="0" showAll="0"/>
    <pivotField subtotalTop="0" showAll="0"/>
    <pivotField numFmtId="164" subtotalTop="0" showAll="0"/>
    <pivotField subtotalTop="0" showAll="0"/>
    <pivotField subtotalTop="0" showAll="0"/>
    <pivotField subtotalTop="0" showAll="0"/>
    <pivotField subtotalTop="0" showAll="0"/>
    <pivotField numFmtId="164" subtotalTop="0" showAll="0"/>
    <pivotField subtotalTop="0" showAll="0"/>
    <pivotField subtotalTop="0" showAll="0"/>
    <pivotField subtotalTop="0" showAll="0"/>
    <pivotField subtotalTop="0" showAll="0"/>
    <pivotField numFmtId="164"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numFmtId="164" subtotalTop="0" showAll="0"/>
    <pivotField numFmtId="2" subtotalTop="0" showAll="0"/>
    <pivotField numFmtId="2" subtotalTop="0" showAll="0"/>
    <pivotField numFmtId="2" subtotalTop="0" showAll="0"/>
    <pivotField subtotalTop="0" showAll="0"/>
    <pivotField dataField="1" subtotalTop="0" dragToRow="0" dragToCol="0" dragToPage="0" showAll="0" defaultSubtotal="0"/>
    <pivotField dataField="1" subtotalTop="0" dragToRow="0" dragToCol="0" dragToPage="0" showAll="0" defaultSubtotal="0"/>
    <pivotField subtotalTop="0" dragToRow="0" dragToCol="0" dragToPage="0" showAll="0" defaultSubtotal="0"/>
    <pivotField subtotalTop="0" dragToRow="0" dragToCol="0" dragToPage="0" showAll="0" defaultSubtotal="0"/>
  </pivotFields>
  <rowFields count="1">
    <field x="1"/>
  </rowFields>
  <rowItems count="5">
    <i>
      <x/>
    </i>
    <i>
      <x v="1"/>
    </i>
    <i>
      <x v="2"/>
    </i>
    <i>
      <x v="3"/>
    </i>
    <i t="grand">
      <x/>
    </i>
  </rowItems>
  <colFields count="1">
    <field x="-2"/>
  </colFields>
  <colItems count="2">
    <i>
      <x/>
    </i>
    <i i="1">
      <x v="1"/>
    </i>
  </colItems>
  <dataFields count="2">
    <dataField name="Sum of % Sales_products" fld="55" baseField="0" baseItem="0"/>
    <dataField name="Sum of % Sales_Service" fld="56" baseField="0" baseItem="0"/>
  </dataFields>
  <formats count="1">
    <format dxfId="15">
      <pivotArea outline="0" collapsedLevelsAreSubtotals="1" fieldPosition="0"/>
    </format>
  </formats>
  <chartFormats count="8">
    <chartFormat chart="15" format="27" series="1">
      <pivotArea type="data" outline="0" fieldPosition="0">
        <references count="1">
          <reference field="1" count="1" selected="0">
            <x v="0"/>
          </reference>
        </references>
      </pivotArea>
    </chartFormat>
    <chartFormat chart="15" format="28" series="1">
      <pivotArea type="data" outline="0" fieldPosition="0">
        <references count="1">
          <reference field="1" count="1" selected="0">
            <x v="1"/>
          </reference>
        </references>
      </pivotArea>
    </chartFormat>
    <chartFormat chart="15" format="29" series="1">
      <pivotArea type="data" outline="0" fieldPosition="0">
        <references count="1">
          <reference field="1" count="1" selected="0">
            <x v="2"/>
          </reference>
        </references>
      </pivotArea>
    </chartFormat>
    <chartFormat chart="15" format="30" series="1">
      <pivotArea type="data" outline="0" fieldPosition="0">
        <references count="1">
          <reference field="1" count="1" selected="0">
            <x v="3"/>
          </reference>
        </references>
      </pivotArea>
    </chartFormat>
    <chartFormat chart="17" format="6" series="1">
      <pivotArea type="data" outline="0" fieldPosition="0">
        <references count="1">
          <reference field="4294967294" count="1" selected="0">
            <x v="1"/>
          </reference>
        </references>
      </pivotArea>
    </chartFormat>
    <chartFormat chart="15" format="53" series="1">
      <pivotArea type="data" outline="0" fieldPosition="0">
        <references count="1">
          <reference field="4294967294" count="1" selected="0">
            <x v="1"/>
          </reference>
        </references>
      </pivotArea>
    </chartFormat>
    <chartFormat chart="17" format="7" series="1">
      <pivotArea type="data" outline="0" fieldPosition="0">
        <references count="1">
          <reference field="4294967294" count="1" selected="0">
            <x v="0"/>
          </reference>
        </references>
      </pivotArea>
    </chartFormat>
    <chartFormat chart="15" format="5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AF3F402-CA36-4FFC-A091-B3E128DCFBA9}" name="PivotTable3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E1:E2" firstHeaderRow="1" firstDataRow="1" firstDataCol="0"/>
  <pivotFields count="59">
    <pivotField showAll="0" defaultSubtotal="0">
      <items count="5">
        <item h="1" x="4"/>
        <item h="1" x="3"/>
        <item h="1" x="2"/>
        <item h="1" x="1"/>
        <item x="0"/>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numFmtId="164" showAll="0" defaultSubtotal="0"/>
    <pivotField showAll="0" defaultSubtotal="0"/>
    <pivotField showAll="0" defaultSubtotal="0"/>
    <pivotField showAll="0" defaultSubtotal="0"/>
    <pivotField showAll="0" defaultSubtotal="0"/>
    <pivotField numFmtId="164" showAll="0" defaultSubtotal="0"/>
    <pivotField showAll="0" defaultSubtotal="0"/>
    <pivotField showAll="0" defaultSubtotal="0"/>
    <pivotField showAll="0" defaultSubtotal="0"/>
    <pivotField showAll="0" defaultSubtotal="0"/>
    <pivotField numFmtId="164"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numFmtId="164" showAll="0" defaultSubtotal="0"/>
    <pivotField numFmtId="2" showAll="0" defaultSubtotal="0"/>
    <pivotField numFmtId="2" subtotalTop="0" showAll="0" defaultSubtotal="0"/>
    <pivotField dataField="1" numFmtId="2" showAll="0" defaultSubtotal="0"/>
    <pivotField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s>
  <rowItems count="1">
    <i/>
  </rowItems>
  <colItems count="1">
    <i/>
  </colItems>
  <dataFields count="1">
    <dataField name="Average of Current Ratio" fld="53" subtotal="average" baseField="0" baseItem="0"/>
  </dataFields>
  <formats count="1">
    <format dxfId="1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8DD948A-AEA8-4098-B25B-5D629DB90335}"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4">
  <location ref="A93:B98" firstHeaderRow="1" firstDataRow="1" firstDataCol="1"/>
  <pivotFields count="59">
    <pivotField showAll="0" defaultSubtotal="0">
      <items count="5">
        <item h="1" x="4"/>
        <item h="1" x="3"/>
        <item h="1" x="2"/>
        <item h="1" x="1"/>
        <item x="0"/>
      </items>
    </pivotField>
    <pivotField axis="axisRow" showAll="0" defaultSubtotal="0">
      <items count="4">
        <item x="3"/>
        <item x="2"/>
        <item x="1"/>
        <item x="0"/>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numFmtId="164" showAll="0" defaultSubtotal="0"/>
    <pivotField showAll="0" defaultSubtotal="0"/>
    <pivotField showAll="0" defaultSubtotal="0"/>
    <pivotField showAll="0" defaultSubtotal="0"/>
    <pivotField showAll="0" defaultSubtotal="0"/>
    <pivotField numFmtId="164" showAll="0" defaultSubtotal="0"/>
    <pivotField showAll="0" defaultSubtotal="0"/>
    <pivotField showAll="0" defaultSubtotal="0"/>
    <pivotField showAll="0" defaultSubtotal="0"/>
    <pivotField showAll="0" defaultSubtotal="0"/>
    <pivotField numFmtId="164"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numFmtId="164" showAll="0" defaultSubtotal="0"/>
    <pivotField numFmtId="2" showAll="0" defaultSubtotal="0"/>
    <pivotField numFmtId="2" subtotalTop="0" showAll="0" defaultSubtotal="0"/>
    <pivotField numFmtId="2" showAll="0" defaultSubtotal="0"/>
    <pivotField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s>
  <rowFields count="1">
    <field x="1"/>
  </rowFields>
  <rowItems count="5">
    <i>
      <x/>
    </i>
    <i>
      <x v="1"/>
    </i>
    <i>
      <x v="2"/>
    </i>
    <i>
      <x v="3"/>
    </i>
    <i t="grand">
      <x/>
    </i>
  </rowItems>
  <colItems count="1">
    <i/>
  </colItems>
  <dataFields count="1">
    <dataField name="Average of AssetsCurrent_Cash" fld="22" subtotal="average" baseField="0" baseItem="0"/>
  </dataFields>
  <formats count="1">
    <format dxfId="17">
      <pivotArea outline="0" collapsedLevelsAreSubtotals="1" fieldPosition="0"/>
    </format>
  </formats>
  <chartFormats count="1">
    <chartFormat chart="3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75BB5053-C955-4851-BD18-212AB48991EF}"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D29:D30" firstHeaderRow="1" firstDataRow="1" firstDataCol="0"/>
  <pivotFields count="59">
    <pivotField showAll="0" defaultSubtotal="0">
      <items count="5">
        <item h="1" x="4"/>
        <item h="1" x="3"/>
        <item h="1" x="2"/>
        <item h="1" x="1"/>
        <item x="0"/>
      </items>
    </pivotField>
    <pivotField showAll="0" defaultSubtotal="0">
      <items count="4">
        <item x="3"/>
        <item x="2"/>
        <item x="1"/>
        <item x="0"/>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numFmtId="164" showAll="0" defaultSubtotal="0"/>
    <pivotField showAll="0" defaultSubtotal="0"/>
    <pivotField showAll="0" defaultSubtotal="0"/>
    <pivotField showAll="0" defaultSubtotal="0"/>
    <pivotField showAll="0" defaultSubtotal="0"/>
    <pivotField numFmtId="164" showAll="0" defaultSubtotal="0"/>
    <pivotField showAll="0" defaultSubtotal="0"/>
    <pivotField showAll="0" defaultSubtotal="0"/>
    <pivotField showAll="0" defaultSubtotal="0"/>
    <pivotField showAll="0" defaultSubtotal="0"/>
    <pivotField numFmtId="164" showAll="0" defaultSubtotal="0"/>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numFmtId="164" showAll="0" defaultSubtotal="0"/>
    <pivotField numFmtId="2" showAll="0" defaultSubtotal="0"/>
    <pivotField numFmtId="2" subtotalTop="0" showAll="0" defaultSubtotal="0"/>
    <pivotField numFmtId="2" showAll="0" defaultSubtotal="0"/>
    <pivotField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s>
  <rowItems count="1">
    <i/>
  </rowItems>
  <colItems count="1">
    <i/>
  </colItems>
  <dataFields count="1">
    <dataField name="Average of Earnings_per_share_Basic" fld="20" subtotal="average" baseField="0" baseItem="0"/>
  </dataFields>
  <formats count="1">
    <format dxfId="1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F1B15E4-A7EC-463D-9275-EAB92F8C931F}" name="PivotTable1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G1:H2" firstHeaderRow="0" firstDataRow="1" firstDataCol="0"/>
  <pivotFields count="59">
    <pivotField showAll="0" defaultSubtotal="0">
      <items count="5">
        <item h="1" x="4"/>
        <item h="1" x="3"/>
        <item h="1" x="2"/>
        <item h="1" x="1"/>
        <item x="0"/>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numFmtId="164" showAll="0" defaultSubtotal="0"/>
    <pivotField showAll="0" defaultSubtotal="0"/>
    <pivotField showAll="0" defaultSubtotal="0"/>
    <pivotField showAll="0" defaultSubtotal="0"/>
    <pivotField showAll="0" defaultSubtotal="0"/>
    <pivotField numFmtId="164" showAll="0" defaultSubtotal="0"/>
    <pivotField showAll="0" defaultSubtotal="0"/>
    <pivotField showAll="0" defaultSubtotal="0"/>
    <pivotField showAll="0" defaultSubtotal="0"/>
    <pivotField showAll="0" defaultSubtotal="0"/>
    <pivotField numFmtId="164"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numFmtId="164" showAll="0" defaultSubtotal="0"/>
    <pivotField numFmtId="2" showAll="0" defaultSubtotal="0"/>
    <pivotField numFmtId="2" subtotalTop="0" showAll="0" defaultSubtotal="0"/>
    <pivotField numFmtId="2" showAll="0" defaultSubtotal="0"/>
    <pivotField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s>
  <rowItems count="1">
    <i/>
  </rowItems>
  <colFields count="1">
    <field x="-2"/>
  </colFields>
  <colItems count="2">
    <i>
      <x/>
    </i>
    <i i="1">
      <x v="1"/>
    </i>
  </colItems>
  <dataFields count="2">
    <dataField name="Average of AssetsCurrent_Total" fld="28" subtotal="average" baseField="0" baseItem="0"/>
    <dataField name="Average of LiabilitiesCurrent_Total" fld="39" subtotal="average" baseField="0" baseItem="0"/>
  </dataFields>
  <formats count="1">
    <format dxfId="1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C27DBC9-EE34-4970-B693-3CD6719CE4A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6">
  <location ref="A79:D84" firstHeaderRow="0" firstDataRow="1" firstDataCol="1"/>
  <pivotFields count="59">
    <pivotField showAll="0" defaultSubtotal="0">
      <items count="5">
        <item h="1" x="4"/>
        <item h="1" x="3"/>
        <item h="1" x="2"/>
        <item h="1" x="1"/>
        <item x="0"/>
      </items>
    </pivotField>
    <pivotField axis="axisRow" showAll="0" defaultSubtotal="0">
      <items count="4">
        <item x="3"/>
        <item x="2"/>
        <item x="1"/>
        <item x="0"/>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numFmtId="164" showAll="0" defaultSubtotal="0"/>
    <pivotField dataField="1" showAll="0" defaultSubtotal="0"/>
    <pivotField dataField="1" showAll="0" defaultSubtotal="0"/>
    <pivotField dataField="1" showAll="0" defaultSubtotal="0"/>
    <pivotField showAll="0" defaultSubtotal="0"/>
    <pivotField numFmtId="164" showAll="0" defaultSubtotal="0"/>
    <pivotField showAll="0" defaultSubtotal="0"/>
    <pivotField showAll="0" defaultSubtotal="0"/>
    <pivotField showAll="0" defaultSubtotal="0"/>
    <pivotField showAll="0" defaultSubtotal="0"/>
    <pivotField numFmtId="164"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numFmtId="164" showAll="0" defaultSubtotal="0"/>
    <pivotField numFmtId="2" showAll="0" defaultSubtotal="0"/>
    <pivotField numFmtId="2" subtotalTop="0" showAll="0" defaultSubtotal="0"/>
    <pivotField numFmtId="2" showAll="0" defaultSubtotal="0"/>
    <pivotField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s>
  <rowFields count="1">
    <field x="1"/>
  </rowFields>
  <rowItems count="5">
    <i>
      <x/>
    </i>
    <i>
      <x v="1"/>
    </i>
    <i>
      <x v="2"/>
    </i>
    <i>
      <x v="3"/>
    </i>
    <i t="grand">
      <x/>
    </i>
  </rowItems>
  <colFields count="1">
    <field x="-2"/>
  </colFields>
  <colItems count="3">
    <i>
      <x/>
    </i>
    <i i="1">
      <x v="1"/>
    </i>
    <i i="2">
      <x v="2"/>
    </i>
  </colItems>
  <dataFields count="3">
    <dataField name="RND Expense" fld="10" subtotal="average" baseField="0" baseItem="0"/>
    <dataField name="SGA Expense" fld="11" subtotal="average" baseField="0" baseItem="0"/>
    <dataField name="Total Operating Exp" fld="12" subtotal="average" baseField="0" baseItem="0"/>
  </dataFields>
  <formats count="1">
    <format dxfId="20">
      <pivotArea outline="0" collapsedLevelsAreSubtotals="1" fieldPosition="0"/>
    </format>
  </formats>
  <chartFormats count="3">
    <chartFormat chart="25" format="6" series="1">
      <pivotArea type="data" outline="0" fieldPosition="0">
        <references count="1">
          <reference field="4294967294" count="1" selected="0">
            <x v="2"/>
          </reference>
        </references>
      </pivotArea>
    </chartFormat>
    <chartFormat chart="25" format="7" series="1">
      <pivotArea type="data" outline="0" fieldPosition="0">
        <references count="1">
          <reference field="4294967294" count="1" selected="0">
            <x v="0"/>
          </reference>
        </references>
      </pivotArea>
    </chartFormat>
    <chartFormat chart="25" format="8"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20AF40E4-4840-443A-845C-CBACB98D34CB}" name="PivotTable2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4">
  <location ref="A71:B76" firstHeaderRow="1" firstDataRow="1" firstDataCol="1"/>
  <pivotFields count="59">
    <pivotField showAll="0" defaultSubtotal="0">
      <items count="5">
        <item h="1" x="4"/>
        <item h="1" x="3"/>
        <item h="1" x="2"/>
        <item h="1" x="1"/>
        <item x="0"/>
      </items>
    </pivotField>
    <pivotField axis="axisRow" showAll="0" defaultSubtotal="0">
      <items count="4">
        <item x="3"/>
        <item x="2"/>
        <item x="1"/>
        <item x="0"/>
      </items>
    </pivotField>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 numFmtId="164" showAll="0" defaultSubtotal="0"/>
    <pivotField showAll="0" defaultSubtotal="0"/>
    <pivotField showAll="0" defaultSubtotal="0"/>
    <pivotField showAll="0" defaultSubtotal="0"/>
    <pivotField showAll="0" defaultSubtotal="0"/>
    <pivotField numFmtId="164" showAll="0" defaultSubtotal="0"/>
    <pivotField showAll="0" defaultSubtotal="0"/>
    <pivotField showAll="0" defaultSubtotal="0"/>
    <pivotField showAll="0" defaultSubtotal="0"/>
    <pivotField showAll="0" defaultSubtotal="0"/>
    <pivotField numFmtId="164"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numFmtId="164" showAll="0" defaultSubtotal="0"/>
    <pivotField numFmtId="2" showAll="0" defaultSubtotal="0"/>
    <pivotField numFmtId="2" subtotalTop="0" showAll="0" defaultSubtotal="0"/>
    <pivotField numFmtId="2" showAll="0" defaultSubtotal="0"/>
    <pivotField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s>
  <rowFields count="1">
    <field x="1"/>
  </rowFields>
  <rowItems count="5">
    <i>
      <x/>
    </i>
    <i>
      <x v="1"/>
    </i>
    <i>
      <x v="2"/>
    </i>
    <i>
      <x v="3"/>
    </i>
    <i t="grand">
      <x/>
    </i>
  </rowItems>
  <colItems count="1">
    <i/>
  </colItems>
  <dataFields count="1">
    <dataField name="Average of Total NetSales" fld="4" subtotal="average" baseField="0" baseItem="0"/>
  </dataFields>
  <formats count="1">
    <format dxfId="21">
      <pivotArea outline="0" collapsedLevelsAreSubtotals="1" fieldPosition="0"/>
    </format>
  </formats>
  <chartFormats count="3">
    <chartFormat chart="7" format="2"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0"/>
          </reference>
        </references>
      </pivotArea>
    </chartFormat>
    <chartFormat chart="13"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BED717B-DD4C-4773-A7DF-22080D0ED836}"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6">
  <location ref="A86:C91" firstHeaderRow="0" firstDataRow="1" firstDataCol="1"/>
  <pivotFields count="59">
    <pivotField showAll="0" defaultSubtotal="0">
      <items count="5">
        <item h="1" x="4"/>
        <item h="1" x="3"/>
        <item h="1" x="2"/>
        <item h="1" x="1"/>
        <item x="0"/>
      </items>
    </pivotField>
    <pivotField axis="axisRow" showAll="0" defaultSubtotal="0">
      <items count="4">
        <item x="3"/>
        <item x="2"/>
        <item x="1"/>
        <item x="0"/>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numFmtId="164" showAll="0" defaultSubtotal="0"/>
    <pivotField showAll="0" defaultSubtotal="0"/>
    <pivotField showAll="0" defaultSubtotal="0"/>
    <pivotField showAll="0" defaultSubtotal="0"/>
    <pivotField showAll="0" defaultSubtotal="0"/>
    <pivotField numFmtId="164" showAll="0" defaultSubtotal="0"/>
    <pivotField showAll="0" defaultSubtotal="0"/>
    <pivotField showAll="0" defaultSubtotal="0"/>
    <pivotField showAll="0" defaultSubtotal="0"/>
    <pivotField showAll="0" defaultSubtotal="0"/>
    <pivotField numFmtId="164" showAll="0" defaultSubtotal="0"/>
    <pivotField showAll="0" defaultSubtotal="0"/>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numFmtId="164" showAll="0" defaultSubtotal="0"/>
    <pivotField numFmtId="2" showAll="0" defaultSubtotal="0"/>
    <pivotField numFmtId="2" subtotalTop="0" showAll="0" defaultSubtotal="0"/>
    <pivotField numFmtId="2" showAll="0" defaultSubtotal="0"/>
    <pivotField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s>
  <rowFields count="1">
    <field x="1"/>
  </rowFields>
  <rowItems count="5">
    <i>
      <x/>
    </i>
    <i>
      <x v="1"/>
    </i>
    <i>
      <x v="2"/>
    </i>
    <i>
      <x v="3"/>
    </i>
    <i t="grand">
      <x/>
    </i>
  </rowItems>
  <colFields count="1">
    <field x="-2"/>
  </colFields>
  <colItems count="2">
    <i>
      <x/>
    </i>
    <i i="1">
      <x v="1"/>
    </i>
  </colItems>
  <dataFields count="2">
    <dataField name="Accounts Receivable" fld="24" subtotal="average" baseField="1" baseItem="0"/>
    <dataField name="Accounts Payable" fld="34" subtotal="average" baseField="1" baseItem="0"/>
  </dataFields>
  <formats count="1">
    <format dxfId="22">
      <pivotArea outline="0" collapsedLevelsAreSubtotals="1" fieldPosition="0"/>
    </format>
  </formats>
  <chartFormats count="2">
    <chartFormat chart="34" format="16" series="1">
      <pivotArea type="data" outline="0" fieldPosition="0">
        <references count="1">
          <reference field="4294967294" count="1" selected="0">
            <x v="0"/>
          </reference>
        </references>
      </pivotArea>
    </chartFormat>
    <chartFormat chart="34" format="1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22BE84AB-9D56-49D9-9B37-86B7DEA1021A}" name="PivotTable2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3">
  <location ref="A43:C48" firstHeaderRow="0" firstDataRow="1" firstDataCol="1"/>
  <pivotFields count="59">
    <pivotField showAll="0" defaultSubtotal="0">
      <items count="5">
        <item h="1" x="4"/>
        <item h="1" x="3"/>
        <item h="1" x="2"/>
        <item h="1" x="1"/>
        <item x="0"/>
      </items>
    </pivotField>
    <pivotField axis="axisRow" showAll="0" defaultSubtotal="0">
      <items count="4">
        <item x="3"/>
        <item x="2"/>
        <item x="1"/>
        <item x="0"/>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numFmtId="164" showAll="0" defaultSubtotal="0"/>
    <pivotField showAll="0" defaultSubtotal="0"/>
    <pivotField showAll="0" defaultSubtotal="0"/>
    <pivotField showAll="0" defaultSubtotal="0"/>
    <pivotField showAll="0" defaultSubtotal="0"/>
    <pivotField numFmtId="164" showAll="0" defaultSubtotal="0"/>
    <pivotField showAll="0" defaultSubtotal="0"/>
    <pivotField showAll="0" defaultSubtotal="0"/>
    <pivotField showAll="0" defaultSubtotal="0"/>
    <pivotField dataField="1" showAll="0" defaultSubtotal="0"/>
    <pivotField numFmtId="164"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numFmtId="164" showAll="0" defaultSubtotal="0"/>
    <pivotField numFmtId="2" showAll="0" defaultSubtotal="0"/>
    <pivotField numFmtId="2" subtotalTop="0" showAll="0" defaultSubtotal="0"/>
    <pivotField numFmtId="2" showAll="0" defaultSubtotal="0"/>
    <pivotField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s>
  <rowFields count="1">
    <field x="1"/>
  </rowFields>
  <rowItems count="5">
    <i>
      <x/>
    </i>
    <i>
      <x v="1"/>
    </i>
    <i>
      <x v="2"/>
    </i>
    <i>
      <x v="3"/>
    </i>
    <i t="grand">
      <x/>
    </i>
  </rowItems>
  <colFields count="1">
    <field x="-2"/>
  </colFields>
  <colItems count="2">
    <i>
      <x/>
    </i>
    <i i="1">
      <x v="1"/>
    </i>
  </colItems>
  <dataFields count="2">
    <dataField name="Net Income" fld="18" subtotal="average" baseField="0" baseItem="0"/>
    <dataField name="% Change" fld="18" subtotal="average" showDataAs="percentDiff" baseField="1" baseItem="1048828" numFmtId="10"/>
  </dataFields>
  <formats count="2">
    <format dxfId="24">
      <pivotArea outline="0" collapsedLevelsAreSubtotals="1" fieldPosition="0"/>
    </format>
    <format dxfId="23">
      <pivotArea outline="0" fieldPosition="0">
        <references count="1">
          <reference field="4294967294" count="1">
            <x v="1"/>
          </reference>
        </references>
      </pivotArea>
    </format>
  </formats>
  <chartFormats count="2">
    <chartFormat chart="12" format="4"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B57E9EF-679B-45E1-B632-048D514D45A2}" sourceName="Year">
  <pivotTables>
    <pivotTable tabId="6" name="PivotTable13"/>
    <pivotTable tabId="6" name="PivotTable24"/>
    <pivotTable tabId="6" name="PivotTable25"/>
    <pivotTable tabId="6" name="PivotTable27"/>
    <pivotTable tabId="6" name="PivotTable28"/>
    <pivotTable tabId="6" name="PivotTable29"/>
    <pivotTable tabId="6" name="PivotTable30"/>
    <pivotTable tabId="6" name="PivotTable31"/>
    <pivotTable tabId="6" name="PivotTable32"/>
    <pivotTable tabId="6" name="PivotTable33"/>
    <pivotTable tabId="6" name="PivotTable34"/>
    <pivotTable tabId="6" name="PivotTable2"/>
    <pivotTable tabId="6" name="PivotTable1"/>
    <pivotTable tabId="6" name="PivotTable5"/>
    <pivotTable tabId="6" name="PivotTable6"/>
    <pivotTable tabId="6" name="PivotTable7"/>
    <pivotTable tabId="6" name="PivotTable8"/>
    <pivotTable tabId="6" name="PivotTable9"/>
    <pivotTable tabId="6" name="PivotTable11"/>
    <pivotTable tabId="6" name="PivotTable3"/>
    <pivotTable tabId="6" name="PivotTable4"/>
  </pivotTables>
  <data>
    <tabular pivotCacheId="1864206383">
      <items count="5">
        <i x="4"/>
        <i x="3"/>
        <i x="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7954192F-9C02-43AD-9440-9867DA0AE924}" cache="Slicer_Year" caption="Year" style="SlicerStyleLight6"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76898415-7C65-4AA0-A7AF-916908552004}" cache="Slicer_Year" caption="Year" style="SlicerStyleLight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33EA48-A8AA-4621-8A50-2466CE998716}" name="Table1" displayName="Table1" ref="A1:BC21" totalsRowShown="0">
  <autoFilter ref="A1:BC21" xr:uid="{D186528A-AB5A-41CA-87E6-C873F0CC3587}"/>
  <tableColumns count="55">
    <tableColumn id="1" xr3:uid="{9B124765-721C-4386-95B2-1BC6A635FC5A}" name="Year"/>
    <tableColumn id="3" xr3:uid="{50A3536F-C1EE-418E-ACBF-F5B7D7BF4EF2}" name="Quarter"/>
    <tableColumn id="4" xr3:uid="{54ECC20A-79F6-49DA-935D-70C0CF6E1A93}" name="NetSales_Products"/>
    <tableColumn id="5" xr3:uid="{EDEFFB07-52E8-411C-BE3D-51838A4CC2CA}" name="NetSales_Services"/>
    <tableColumn id="6" xr3:uid="{32D115B2-1C9B-4EDD-8E98-78308AFA7405}" name="Total NetSales"/>
    <tableColumn id="7" xr3:uid="{D8F64DDE-F6D2-45DB-9DDC-CDDE78CE823D}" name="COG_Products"/>
    <tableColumn id="8" xr3:uid="{D3BB0FBA-9C7E-4C87-8B4C-934A593C403D}" name="COG_Services"/>
    <tableColumn id="9" xr3:uid="{2472AB3F-0E94-4AFD-84E2-AB7E00524D69}" name="Total COGS"/>
    <tableColumn id="10" xr3:uid="{97E733E1-760A-43BD-AFEA-9A04FD25AC63}" name="Gross_income"/>
    <tableColumn id="11" xr3:uid="{2A4BD5F6-9573-48CE-AE64-D2F5EC99DF5C}" name="Grosss_margin" dataDxfId="32">
      <calculatedColumnFormula>I2/E2</calculatedColumnFormula>
    </tableColumn>
    <tableColumn id="12" xr3:uid="{E0600EFA-5660-46CE-8C15-1BA6CAE9E86C}" name="OperatingExpense_RND"/>
    <tableColumn id="13" xr3:uid="{194571AB-B1EF-441B-A56E-7229BC9CD2C7}" name="OperatingExpense_SGA"/>
    <tableColumn id="14" xr3:uid="{8D550F91-930B-4E25-AE4B-464DFF75B812}" name="Total Operating Expense"/>
    <tableColumn id="15" xr3:uid="{BA6ED6C9-DB57-492B-9DA1-9EDE92E913E3}" name="Operating_income"/>
    <tableColumn id="16" xr3:uid="{75BA6180-0904-43C8-A8A9-FE1FED116EF2}" name="Operating_Margin" dataDxfId="31" dataCellStyle="Percent">
      <calculatedColumnFormula>N2/E2</calculatedColumnFormula>
    </tableColumn>
    <tableColumn id="17" xr3:uid="{D329EF28-86DF-4ADE-A502-DD3C6B9F4846}" name="Other_income_expanse"/>
    <tableColumn id="18" xr3:uid="{3B493B13-36BF-43B2-AEFB-8E38258D2F07}" name="Income_before_provision_for_income_taxes"/>
    <tableColumn id="19" xr3:uid="{8AFC8285-1858-4DA2-8BA0-6B9D62EF09BE}" name="Provision_for_income_taxes"/>
    <tableColumn id="20" xr3:uid="{0EB1E0C6-FB7C-4438-8BB9-7CED6E37F54A}" name="Net_income"/>
    <tableColumn id="21" xr3:uid="{A7E03BA2-1CE2-4FE4-8905-7098D36FE5A2}" name="Profit Margin" dataDxfId="30" dataCellStyle="Percent">
      <calculatedColumnFormula>S2/E2</calculatedColumnFormula>
    </tableColumn>
    <tableColumn id="22" xr3:uid="{5C7B6389-B612-42EA-84FE-4D4262E5788E}" name="Earnings_per_share_Basic"/>
    <tableColumn id="23" xr3:uid="{C0A540B2-C082-4BED-BFDA-55EACA6D8D8A}" name="Earnings_per_share_Diluted"/>
    <tableColumn id="24" xr3:uid="{49443531-9B01-4DA9-8C9B-0C4F6523D310}" name="AssetsCurrent_Cash"/>
    <tableColumn id="25" xr3:uid="{7A294D75-FA71-48C2-A1D9-280BFBC61CE3}" name="AssetsCurrent_Marketable_securities"/>
    <tableColumn id="26" xr3:uid="{B559C8AF-CE11-43B0-9D03-8B805BB634A5}" name="AssetsCurrent_Accounts_receivable"/>
    <tableColumn id="27" xr3:uid="{8AD5D87C-5F96-43E1-83E7-C5A0AAEC6358}" name="AssetsCurrent_Inventories"/>
    <tableColumn id="28" xr3:uid="{1CD0FDFD-B3D9-41AE-889A-5884359B2735}" name="AssetsCurrent_non_trade_receivables"/>
    <tableColumn id="29" xr3:uid="{7FB332A8-7A77-4F0A-A520-14FD726E293A}" name="AssetsCurrent_Other"/>
    <tableColumn id="30" xr3:uid="{3788E40C-82B0-447C-9E69-1146E0ECAA97}" name="AssetsCurrent_Total"/>
    <tableColumn id="31" xr3:uid="{0D6B0355-1BB0-4709-B9B4-F4764E0752E1}" name="AssetsNC_Marketable_securities"/>
    <tableColumn id="32" xr3:uid="{F8D66D93-D8D7-4F36-9909-57EC4BCDFF95}" name="AssetsNC_PPE"/>
    <tableColumn id="33" xr3:uid="{56E8275B-771D-4E25-8605-B88D0E446337}" name="AssetsNC_Other"/>
    <tableColumn id="34" xr3:uid="{78DF3670-5B41-4070-96F4-89B9C746EBBB}" name="AssetsNC_Total"/>
    <tableColumn id="35" xr3:uid="{A8EF88EB-5797-4B17-B66A-462A87643E20}" name="Assets_Total"/>
    <tableColumn id="36" xr3:uid="{C279814F-AD37-4F4B-B52D-C0F041E626AB}" name="LiabilitiesCurrent_Accounts payable"/>
    <tableColumn id="37" xr3:uid="{99ACBF78-6243-4711-AA54-DCA37A4BC9C9}" name="LiabilitiesCurrent_Other"/>
    <tableColumn id="38" xr3:uid="{86372F9D-3E96-49E9-B152-7E794CE56D00}" name="LiabilitiesCurrent_Deferred_revenue"/>
    <tableColumn id="39" xr3:uid="{E4E7B2BC-FD81-4803-BB08-30E780AB95E8}" name="LiabilitiesCurrent_Commercial_paper"/>
    <tableColumn id="40" xr3:uid="{AEA100D6-DF83-4425-9ECE-FBDAA9CE9AF7}" name="LiabilitiesCurrent_Term_debt"/>
    <tableColumn id="41" xr3:uid="{C10E686E-124D-4296-8083-B26B2D51C2DF}" name="LiabilitiesCurrent_Total"/>
    <tableColumn id="42" xr3:uid="{3A500822-8675-4992-BCEA-B4858ECBD6DD}" name="LiabilitiesNC_Term_debt"/>
    <tableColumn id="43" xr3:uid="{F134DC89-707D-4A4E-B438-E07D1863EBE8}" name="LiabilitiesNC_Other"/>
    <tableColumn id="44" xr3:uid="{08928D84-EC45-484A-8FA4-E51E11038F2D}" name="LiabilitiesNC_Total"/>
    <tableColumn id="45" xr3:uid="{8ACF800A-35A6-40CA-8B39-FF1D8E0434B2}" name="Liabilities_Total"/>
    <tableColumn id="46" xr3:uid="{6855B0CD-B67B-4BA3-9514-5AB037370F21}" name="Shareholders_Equity_outstanding_respectively"/>
    <tableColumn id="47" xr3:uid="{A00A4955-EE40-428D-B0E3-086A8584B959}" name="Retained_earnings"/>
    <tableColumn id="48" xr3:uid="{68572BC4-5EE6-4516-8A34-3078A9075596}" name="Accumulated_other_comprehensive_income"/>
    <tableColumn id="49" xr3:uid="{BA71A113-4F59-40C2-875D-F8D9E90C54AC}" name="Shareholders_Equity_Total"/>
    <tableColumn id="50" xr3:uid="{321265B7-E6BA-46D9-BAEE-D6D8638C256B}" name="Total_liabilities_and_shareholders_equity"/>
    <tableColumn id="51" xr3:uid="{80EED3A0-7C34-4E6E-8576-ADCCDBC69A9B}" name="Stock_Price"/>
    <tableColumn id="52" xr3:uid="{F1F65047-2F03-44FE-8DE6-8616E0A046F9}" name="ROE" dataDxfId="29" dataCellStyle="Percent">
      <calculatedColumnFormula>S2/AV2</calculatedColumnFormula>
    </tableColumn>
    <tableColumn id="53" xr3:uid="{BEC4ED2B-4580-4163-923D-DF5A13FF03CF}" name="Debt to Equity" dataDxfId="28">
      <calculatedColumnFormula>(AM2+AO2)/AV2</calculatedColumnFormula>
    </tableColumn>
    <tableColumn id="56" xr3:uid="{F14C6382-6705-4ED7-9925-BA81D164609B}" name="Debt to Asset" dataDxfId="27">
      <calculatedColumnFormula>(AM2+AO2)/AH2</calculatedColumnFormula>
    </tableColumn>
    <tableColumn id="54" xr3:uid="{41FAC53F-F698-42E6-B6D3-2B429C653EE6}" name="Current Ratio" dataDxfId="26">
      <calculatedColumnFormula>AC2/AN2</calculatedColumnFormula>
    </tableColumn>
    <tableColumn id="55" xr3:uid="{B69FCE77-7320-4880-95BF-64E47922F009}" name="Net SalesGrowth" dataDxfId="2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FE0-0FA4-4CE3-8F35-1BA3BA9165A6}">
  <dimension ref="F26:AL44"/>
  <sheetViews>
    <sheetView showGridLines="0" topLeftCell="A4" zoomScale="50" zoomScaleNormal="50" workbookViewId="0">
      <selection activeCell="U60" sqref="U60"/>
    </sheetView>
  </sheetViews>
  <sheetFormatPr defaultRowHeight="14.5" x14ac:dyDescent="0.35"/>
  <sheetData>
    <row r="26" spans="6:8" x14ac:dyDescent="0.35">
      <c r="H26" s="4"/>
    </row>
    <row r="28" spans="6:8" x14ac:dyDescent="0.35">
      <c r="F28" t="s">
        <v>63</v>
      </c>
    </row>
    <row r="44" spans="38:38" x14ac:dyDescent="0.35">
      <c r="AL44" t="s">
        <v>68</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8504C-0367-4F0A-B2E5-B74F12980AD9}">
  <dimension ref="AK17:AL18"/>
  <sheetViews>
    <sheetView showGridLines="0" topLeftCell="A6" zoomScale="50" zoomScaleNormal="50" workbookViewId="0">
      <selection activeCell="U39" sqref="U39"/>
    </sheetView>
  </sheetViews>
  <sheetFormatPr defaultRowHeight="14.5" x14ac:dyDescent="0.35"/>
  <sheetData>
    <row r="17" spans="37:38" x14ac:dyDescent="0.35">
      <c r="AK17" t="s">
        <v>68</v>
      </c>
    </row>
    <row r="18" spans="37:38" x14ac:dyDescent="0.35">
      <c r="AL18" t="s">
        <v>63</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C21"/>
  <sheetViews>
    <sheetView tabSelected="1" workbookViewId="0">
      <selection activeCell="D6" sqref="D6"/>
    </sheetView>
  </sheetViews>
  <sheetFormatPr defaultRowHeight="14.5" x14ac:dyDescent="0.35"/>
  <cols>
    <col min="2" max="2" width="9.453125" customWidth="1"/>
    <col min="3" max="3" width="18.453125" customWidth="1"/>
    <col min="4" max="4" width="17.6328125" customWidth="1"/>
    <col min="5" max="5" width="14.7265625" customWidth="1"/>
    <col min="6" max="6" width="15" customWidth="1"/>
    <col min="7" max="7" width="14.1796875" customWidth="1"/>
    <col min="8" max="8" width="12.1796875" customWidth="1"/>
    <col min="9" max="9" width="14.6328125" customWidth="1"/>
    <col min="10" max="10" width="15.1796875" customWidth="1"/>
    <col min="11" max="11" width="22.7265625" customWidth="1"/>
    <col min="12" max="12" width="22.453125" customWidth="1"/>
    <col min="13" max="13" width="23.26953125" customWidth="1"/>
    <col min="14" max="14" width="18.26953125" customWidth="1"/>
    <col min="15" max="15" width="18.08984375" customWidth="1"/>
    <col min="16" max="16" width="22.7265625" customWidth="1"/>
    <col min="17" max="17" width="40.26953125" customWidth="1"/>
    <col min="18" max="18" width="26.54296875" customWidth="1"/>
    <col min="19" max="19" width="12.90625" customWidth="1"/>
    <col min="20" max="20" width="13.90625" customWidth="1"/>
    <col min="21" max="21" width="24.54296875" customWidth="1"/>
    <col min="22" max="22" width="26.453125" customWidth="1"/>
    <col min="23" max="23" width="19.6328125" customWidth="1"/>
    <col min="24" max="24" width="34.26953125" customWidth="1"/>
    <col min="25" max="25" width="32.7265625" customWidth="1"/>
    <col min="26" max="26" width="25.08984375" customWidth="1"/>
    <col min="27" max="27" width="34.7265625" customWidth="1"/>
    <col min="28" max="28" width="20.54296875" customWidth="1"/>
    <col min="29" max="29" width="19.90625" customWidth="1"/>
    <col min="30" max="30" width="30.1796875" customWidth="1"/>
    <col min="31" max="31" width="14.7265625" customWidth="1"/>
    <col min="32" max="32" width="16.453125" customWidth="1"/>
    <col min="33" max="33" width="15.81640625" customWidth="1"/>
    <col min="34" max="34" width="13.453125" customWidth="1"/>
    <col min="35" max="35" width="32.6328125" customWidth="1"/>
    <col min="36" max="36" width="22.90625" customWidth="1"/>
    <col min="37" max="37" width="33.26953125" customWidth="1"/>
    <col min="38" max="38" width="33.81640625" customWidth="1"/>
    <col min="39" max="39" width="27.26953125" customWidth="1"/>
    <col min="40" max="40" width="22.26953125" customWidth="1"/>
    <col min="41" max="41" width="23.1796875" customWidth="1"/>
    <col min="42" max="42" width="18.81640625" customWidth="1"/>
    <col min="43" max="43" width="18.1796875" customWidth="1"/>
    <col min="44" max="44" width="15.81640625" customWidth="1"/>
    <col min="45" max="45" width="42.08984375" customWidth="1"/>
    <col min="46" max="46" width="18.36328125" customWidth="1"/>
    <col min="47" max="47" width="40.1796875" customWidth="1"/>
    <col min="48" max="48" width="25.36328125" customWidth="1"/>
    <col min="49" max="49" width="37.81640625" customWidth="1"/>
    <col min="50" max="50" width="12.453125" customWidth="1"/>
    <col min="52" max="53" width="14.90625" customWidth="1"/>
    <col min="54" max="54" width="14.08984375" customWidth="1"/>
    <col min="55" max="55" width="16.81640625" customWidth="1"/>
  </cols>
  <sheetData>
    <row r="1" spans="1:55" x14ac:dyDescent="0.35">
      <c r="A1" t="s">
        <v>0</v>
      </c>
      <c r="B1" t="s">
        <v>1</v>
      </c>
      <c r="C1" t="s">
        <v>2</v>
      </c>
      <c r="D1" t="s">
        <v>84</v>
      </c>
      <c r="E1" t="s">
        <v>45</v>
      </c>
      <c r="F1" t="s">
        <v>3</v>
      </c>
      <c r="G1" t="s">
        <v>4</v>
      </c>
      <c r="H1" t="s">
        <v>46</v>
      </c>
      <c r="I1" t="s">
        <v>40</v>
      </c>
      <c r="J1" t="s">
        <v>43</v>
      </c>
      <c r="K1" t="s">
        <v>47</v>
      </c>
      <c r="L1" t="s">
        <v>48</v>
      </c>
      <c r="M1" t="s">
        <v>49</v>
      </c>
      <c r="N1" t="s">
        <v>5</v>
      </c>
      <c r="O1" t="s">
        <v>44</v>
      </c>
      <c r="P1" t="s">
        <v>6</v>
      </c>
      <c r="Q1" t="s">
        <v>7</v>
      </c>
      <c r="R1" t="s">
        <v>8</v>
      </c>
      <c r="S1" t="s">
        <v>9</v>
      </c>
      <c r="T1" t="s">
        <v>50</v>
      </c>
      <c r="U1" t="s">
        <v>10</v>
      </c>
      <c r="V1" t="s">
        <v>11</v>
      </c>
      <c r="W1" t="s">
        <v>12</v>
      </c>
      <c r="X1" t="s">
        <v>13</v>
      </c>
      <c r="Y1" t="s">
        <v>14</v>
      </c>
      <c r="Z1" t="s">
        <v>15</v>
      </c>
      <c r="AA1" t="s">
        <v>16</v>
      </c>
      <c r="AB1" t="s">
        <v>17</v>
      </c>
      <c r="AC1" t="s">
        <v>18</v>
      </c>
      <c r="AD1" t="s">
        <v>19</v>
      </c>
      <c r="AE1" t="s">
        <v>20</v>
      </c>
      <c r="AF1" t="s">
        <v>21</v>
      </c>
      <c r="AG1" t="s">
        <v>22</v>
      </c>
      <c r="AH1" t="s">
        <v>23</v>
      </c>
      <c r="AI1" t="s">
        <v>24</v>
      </c>
      <c r="AJ1" t="s">
        <v>25</v>
      </c>
      <c r="AK1" t="s">
        <v>26</v>
      </c>
      <c r="AL1" t="s">
        <v>27</v>
      </c>
      <c r="AM1" t="s">
        <v>28</v>
      </c>
      <c r="AN1" t="s">
        <v>29</v>
      </c>
      <c r="AO1" t="s">
        <v>30</v>
      </c>
      <c r="AP1" t="s">
        <v>31</v>
      </c>
      <c r="AQ1" t="s">
        <v>32</v>
      </c>
      <c r="AR1" t="s">
        <v>33</v>
      </c>
      <c r="AS1" t="s">
        <v>34</v>
      </c>
      <c r="AT1" t="s">
        <v>35</v>
      </c>
      <c r="AU1" t="s">
        <v>36</v>
      </c>
      <c r="AV1" t="s">
        <v>37</v>
      </c>
      <c r="AW1" t="s">
        <v>38</v>
      </c>
      <c r="AX1" t="s">
        <v>39</v>
      </c>
      <c r="AY1" t="s">
        <v>51</v>
      </c>
      <c r="AZ1" t="s">
        <v>52</v>
      </c>
      <c r="BA1" t="s">
        <v>74</v>
      </c>
      <c r="BB1" t="s">
        <v>53</v>
      </c>
      <c r="BC1" t="s">
        <v>61</v>
      </c>
    </row>
    <row r="2" spans="1:55" x14ac:dyDescent="0.35">
      <c r="A2">
        <v>2023</v>
      </c>
      <c r="B2">
        <v>4</v>
      </c>
      <c r="C2">
        <v>67184</v>
      </c>
      <c r="D2">
        <v>22314</v>
      </c>
      <c r="E2">
        <v>89498</v>
      </c>
      <c r="F2">
        <v>42586</v>
      </c>
      <c r="G2">
        <v>6485</v>
      </c>
      <c r="H2">
        <v>49071</v>
      </c>
      <c r="I2">
        <v>40427</v>
      </c>
      <c r="J2" s="4">
        <f>I2/E2</f>
        <v>0.45170841806520817</v>
      </c>
      <c r="K2">
        <v>7307</v>
      </c>
      <c r="L2">
        <v>6151</v>
      </c>
      <c r="M2">
        <v>13458</v>
      </c>
      <c r="N2">
        <v>26969</v>
      </c>
      <c r="O2" s="5">
        <f>N2/E2</f>
        <v>0.30133634271156895</v>
      </c>
      <c r="P2">
        <v>29</v>
      </c>
      <c r="Q2">
        <v>26998</v>
      </c>
      <c r="R2">
        <v>4042</v>
      </c>
      <c r="S2">
        <v>22956</v>
      </c>
      <c r="T2" s="5">
        <f>S2/E2</f>
        <v>0.25649735189613176</v>
      </c>
      <c r="U2">
        <v>1.47</v>
      </c>
      <c r="V2">
        <v>1.47</v>
      </c>
      <c r="W2">
        <v>29965</v>
      </c>
      <c r="X2">
        <v>31590</v>
      </c>
      <c r="Y2">
        <v>29508</v>
      </c>
      <c r="Z2">
        <v>31477</v>
      </c>
      <c r="AA2">
        <v>6331</v>
      </c>
      <c r="AB2">
        <v>14695</v>
      </c>
      <c r="AC2">
        <v>143566</v>
      </c>
      <c r="AD2">
        <v>100544</v>
      </c>
      <c r="AE2">
        <v>43715</v>
      </c>
      <c r="AF2">
        <v>64758</v>
      </c>
      <c r="AG2">
        <v>209017</v>
      </c>
      <c r="AH2">
        <v>352583</v>
      </c>
      <c r="AI2">
        <v>62611</v>
      </c>
      <c r="AJ2">
        <v>58829</v>
      </c>
      <c r="AK2">
        <v>8061</v>
      </c>
      <c r="AL2">
        <v>5985</v>
      </c>
      <c r="AM2">
        <v>9822</v>
      </c>
      <c r="AN2">
        <v>145308</v>
      </c>
      <c r="AO2">
        <v>95281</v>
      </c>
      <c r="AP2">
        <v>49848</v>
      </c>
      <c r="AQ2">
        <v>145129</v>
      </c>
      <c r="AR2">
        <v>290437</v>
      </c>
      <c r="AS2">
        <v>73812</v>
      </c>
      <c r="AT2">
        <v>-214</v>
      </c>
      <c r="AU2">
        <v>-11452</v>
      </c>
      <c r="AV2">
        <v>62146</v>
      </c>
      <c r="AW2">
        <v>352583</v>
      </c>
      <c r="AX2">
        <v>338.11</v>
      </c>
      <c r="AY2" s="5">
        <f>S2/AV2</f>
        <v>0.36938821484890422</v>
      </c>
      <c r="AZ2" s="6">
        <f>(AM2+AO2)/AV2</f>
        <v>1.6912271103530396</v>
      </c>
      <c r="BA2" s="6">
        <f t="shared" ref="BA2:BA21" si="0">(AM2+AO2)/AH2</f>
        <v>0.29809434941559859</v>
      </c>
      <c r="BB2" s="6">
        <f>AC2/AN2</f>
        <v>0.98801167175929749</v>
      </c>
      <c r="BC2" s="3">
        <f>(E2-E3)/E3</f>
        <v>9.4147707128623304E-2</v>
      </c>
    </row>
    <row r="3" spans="1:55" x14ac:dyDescent="0.35">
      <c r="A3">
        <v>2023</v>
      </c>
      <c r="B3">
        <v>3</v>
      </c>
      <c r="C3">
        <v>60584</v>
      </c>
      <c r="D3">
        <v>21213</v>
      </c>
      <c r="E3">
        <v>81797</v>
      </c>
      <c r="F3">
        <v>39136</v>
      </c>
      <c r="G3">
        <v>6248</v>
      </c>
      <c r="H3">
        <v>45384</v>
      </c>
      <c r="I3">
        <v>36413</v>
      </c>
      <c r="J3" s="4">
        <f t="shared" ref="J3:J21" si="1">I3/E3</f>
        <v>0.44516302553883397</v>
      </c>
      <c r="K3">
        <v>7442</v>
      </c>
      <c r="L3">
        <v>5973</v>
      </c>
      <c r="M3">
        <v>13415</v>
      </c>
      <c r="N3">
        <v>22998</v>
      </c>
      <c r="O3" s="5">
        <f t="shared" ref="O3:O21" si="2">N3/E3</f>
        <v>0.28115945572576012</v>
      </c>
      <c r="P3">
        <v>-265</v>
      </c>
      <c r="Q3">
        <v>22733</v>
      </c>
      <c r="R3">
        <v>2852</v>
      </c>
      <c r="S3">
        <v>19881</v>
      </c>
      <c r="T3" s="5">
        <f t="shared" ref="T3:T21" si="3">S3/E3</f>
        <v>0.24305292370135825</v>
      </c>
      <c r="U3">
        <v>1.27</v>
      </c>
      <c r="V3">
        <v>1.26</v>
      </c>
      <c r="W3">
        <v>28408</v>
      </c>
      <c r="X3">
        <v>34074</v>
      </c>
      <c r="Y3">
        <v>19549</v>
      </c>
      <c r="Z3">
        <v>7351</v>
      </c>
      <c r="AA3">
        <v>19637</v>
      </c>
      <c r="AB3">
        <v>13640</v>
      </c>
      <c r="AC3">
        <v>122659</v>
      </c>
      <c r="AD3">
        <v>104061</v>
      </c>
      <c r="AE3">
        <v>43550</v>
      </c>
      <c r="AF3">
        <v>64768</v>
      </c>
      <c r="AG3">
        <v>212379</v>
      </c>
      <c r="AH3">
        <v>335038</v>
      </c>
      <c r="AI3">
        <v>46699</v>
      </c>
      <c r="AJ3">
        <v>58897</v>
      </c>
      <c r="AK3">
        <v>8158</v>
      </c>
      <c r="AL3">
        <v>3993</v>
      </c>
      <c r="AM3">
        <v>7216</v>
      </c>
      <c r="AN3">
        <v>124963</v>
      </c>
      <c r="AO3">
        <v>98071</v>
      </c>
      <c r="AP3">
        <v>51730</v>
      </c>
      <c r="AQ3">
        <v>149801</v>
      </c>
      <c r="AR3">
        <v>274764</v>
      </c>
      <c r="AS3">
        <v>70667</v>
      </c>
      <c r="AT3">
        <v>1408</v>
      </c>
      <c r="AU3">
        <v>-11801</v>
      </c>
      <c r="AV3">
        <v>60274</v>
      </c>
      <c r="AW3">
        <v>335038</v>
      </c>
      <c r="AX3">
        <v>335.92</v>
      </c>
      <c r="AY3" s="5">
        <f t="shared" ref="AY3:AY21" si="4">S3/AV3</f>
        <v>0.32984371370740284</v>
      </c>
      <c r="AZ3" s="6">
        <f t="shared" ref="AZ3:AZ21" si="5">(AM3+AO3)/AV3</f>
        <v>1.746806251451704</v>
      </c>
      <c r="BA3" s="6">
        <f t="shared" si="0"/>
        <v>0.31425390552713423</v>
      </c>
      <c r="BB3" s="6">
        <f t="shared" ref="BB3:BB21" si="6">AC3/AN3</f>
        <v>0.98156254251258368</v>
      </c>
      <c r="BC3" s="3">
        <f t="shared" ref="BC3:BC20" si="7">(E3-E4)/E4</f>
        <v>-0.13748998270698889</v>
      </c>
    </row>
    <row r="4" spans="1:55" x14ac:dyDescent="0.35">
      <c r="A4">
        <v>2023</v>
      </c>
      <c r="B4">
        <v>2</v>
      </c>
      <c r="C4">
        <v>73929</v>
      </c>
      <c r="D4">
        <v>20907</v>
      </c>
      <c r="E4">
        <v>94836</v>
      </c>
      <c r="F4">
        <v>46795</v>
      </c>
      <c r="G4">
        <v>6065</v>
      </c>
      <c r="H4">
        <v>52860</v>
      </c>
      <c r="I4">
        <v>41976</v>
      </c>
      <c r="J4" s="4">
        <f t="shared" si="1"/>
        <v>0.44261672782487665</v>
      </c>
      <c r="K4">
        <v>7457</v>
      </c>
      <c r="L4">
        <v>6201</v>
      </c>
      <c r="M4">
        <v>13658</v>
      </c>
      <c r="N4">
        <v>28318</v>
      </c>
      <c r="O4" s="5">
        <f t="shared" si="2"/>
        <v>0.29859968788223878</v>
      </c>
      <c r="P4">
        <v>64</v>
      </c>
      <c r="Q4">
        <v>28382</v>
      </c>
      <c r="R4">
        <v>4222</v>
      </c>
      <c r="S4">
        <v>24160</v>
      </c>
      <c r="T4" s="5">
        <f t="shared" si="3"/>
        <v>0.25475557805052934</v>
      </c>
      <c r="U4">
        <v>1.53</v>
      </c>
      <c r="V4">
        <v>1.52</v>
      </c>
      <c r="W4">
        <v>24687</v>
      </c>
      <c r="X4">
        <v>31185</v>
      </c>
      <c r="Y4">
        <v>17936</v>
      </c>
      <c r="Z4">
        <v>7482</v>
      </c>
      <c r="AA4">
        <v>17963</v>
      </c>
      <c r="AB4">
        <v>13660</v>
      </c>
      <c r="AC4">
        <v>112913</v>
      </c>
      <c r="AD4">
        <v>110461</v>
      </c>
      <c r="AE4">
        <v>43398</v>
      </c>
      <c r="AF4">
        <v>65388</v>
      </c>
      <c r="AG4">
        <v>219247</v>
      </c>
      <c r="AH4">
        <v>332160</v>
      </c>
      <c r="AI4">
        <v>42945</v>
      </c>
      <c r="AJ4">
        <v>56425</v>
      </c>
      <c r="AK4">
        <v>8131</v>
      </c>
      <c r="AL4">
        <v>1996</v>
      </c>
      <c r="AM4">
        <v>10578</v>
      </c>
      <c r="AN4">
        <v>120075</v>
      </c>
      <c r="AO4">
        <v>97041</v>
      </c>
      <c r="AP4">
        <v>52886</v>
      </c>
      <c r="AQ4">
        <v>149927</v>
      </c>
      <c r="AR4">
        <v>270002</v>
      </c>
      <c r="AS4">
        <v>69568</v>
      </c>
      <c r="AT4">
        <v>4336</v>
      </c>
      <c r="AU4">
        <v>-11746</v>
      </c>
      <c r="AV4">
        <v>62158</v>
      </c>
      <c r="AW4">
        <v>332160</v>
      </c>
      <c r="AX4">
        <v>307.26</v>
      </c>
      <c r="AY4" s="5">
        <f t="shared" si="4"/>
        <v>0.38868689468773127</v>
      </c>
      <c r="AZ4" s="6">
        <f t="shared" si="5"/>
        <v>1.7313781009684996</v>
      </c>
      <c r="BA4" s="6">
        <f t="shared" si="0"/>
        <v>0.32399747109826588</v>
      </c>
      <c r="BB4" s="6">
        <f t="shared" si="6"/>
        <v>0.9403539454507599</v>
      </c>
      <c r="BC4" s="3">
        <f t="shared" si="7"/>
        <v>-0.1905013913310685</v>
      </c>
    </row>
    <row r="5" spans="1:55" x14ac:dyDescent="0.35">
      <c r="A5">
        <v>2023</v>
      </c>
      <c r="B5">
        <v>1</v>
      </c>
      <c r="C5">
        <v>96388</v>
      </c>
      <c r="D5">
        <v>20766</v>
      </c>
      <c r="E5">
        <v>117154</v>
      </c>
      <c r="F5">
        <v>60765</v>
      </c>
      <c r="G5">
        <v>6057</v>
      </c>
      <c r="H5">
        <v>66822</v>
      </c>
      <c r="I5">
        <v>50332</v>
      </c>
      <c r="J5" s="4">
        <f t="shared" si="1"/>
        <v>0.42962254809908323</v>
      </c>
      <c r="K5">
        <v>7709</v>
      </c>
      <c r="L5">
        <v>6607</v>
      </c>
      <c r="M5">
        <v>14316</v>
      </c>
      <c r="N5">
        <v>36016</v>
      </c>
      <c r="O5" s="5">
        <f t="shared" si="2"/>
        <v>0.30742441572630896</v>
      </c>
      <c r="P5">
        <v>-393</v>
      </c>
      <c r="Q5">
        <v>35623</v>
      </c>
      <c r="R5">
        <v>5625</v>
      </c>
      <c r="S5">
        <v>29998</v>
      </c>
      <c r="T5" s="5">
        <f t="shared" si="3"/>
        <v>0.2560561312460522</v>
      </c>
      <c r="U5">
        <v>1.89</v>
      </c>
      <c r="V5">
        <v>1.88</v>
      </c>
      <c r="W5">
        <v>20535</v>
      </c>
      <c r="X5">
        <v>30820</v>
      </c>
      <c r="Y5">
        <v>23752</v>
      </c>
      <c r="Z5">
        <v>6820</v>
      </c>
      <c r="AA5">
        <v>30428</v>
      </c>
      <c r="AB5">
        <v>16422</v>
      </c>
      <c r="AC5">
        <v>128777</v>
      </c>
      <c r="AD5">
        <v>114095</v>
      </c>
      <c r="AE5">
        <v>42951</v>
      </c>
      <c r="AF5">
        <v>60924</v>
      </c>
      <c r="AG5">
        <v>217970</v>
      </c>
      <c r="AH5">
        <v>346747</v>
      </c>
      <c r="AI5">
        <v>57918</v>
      </c>
      <c r="AJ5">
        <v>59893</v>
      </c>
      <c r="AK5">
        <v>7992</v>
      </c>
      <c r="AL5">
        <v>1743</v>
      </c>
      <c r="AM5">
        <v>9740</v>
      </c>
      <c r="AN5">
        <v>137286</v>
      </c>
      <c r="AO5">
        <v>99627</v>
      </c>
      <c r="AP5">
        <v>53107</v>
      </c>
      <c r="AQ5">
        <v>152734</v>
      </c>
      <c r="AR5">
        <v>290020</v>
      </c>
      <c r="AS5">
        <v>66399</v>
      </c>
      <c r="AT5">
        <v>3240</v>
      </c>
      <c r="AU5">
        <v>-12912</v>
      </c>
      <c r="AV5">
        <v>56727</v>
      </c>
      <c r="AW5">
        <v>346747</v>
      </c>
      <c r="AX5">
        <v>247.81</v>
      </c>
      <c r="AY5" s="5">
        <f t="shared" si="4"/>
        <v>0.52881343980820417</v>
      </c>
      <c r="AZ5" s="6">
        <f t="shared" si="5"/>
        <v>1.9279531792620799</v>
      </c>
      <c r="BA5" s="6">
        <f t="shared" si="0"/>
        <v>0.31540864088225712</v>
      </c>
      <c r="BB5" s="6">
        <f t="shared" si="6"/>
        <v>0.93801990006264291</v>
      </c>
      <c r="BC5" s="3">
        <f t="shared" si="7"/>
        <v>0.29960286646107426</v>
      </c>
    </row>
    <row r="6" spans="1:55" x14ac:dyDescent="0.35">
      <c r="A6">
        <v>2022</v>
      </c>
      <c r="B6">
        <v>4</v>
      </c>
      <c r="C6">
        <v>70958</v>
      </c>
      <c r="D6">
        <v>19188</v>
      </c>
      <c r="E6">
        <v>90146</v>
      </c>
      <c r="F6">
        <v>46387</v>
      </c>
      <c r="G6">
        <v>5664</v>
      </c>
      <c r="H6">
        <v>52051</v>
      </c>
      <c r="I6">
        <v>38095</v>
      </c>
      <c r="J6" s="4">
        <f t="shared" si="1"/>
        <v>0.4225922392563175</v>
      </c>
      <c r="K6">
        <v>6761</v>
      </c>
      <c r="L6">
        <v>6440</v>
      </c>
      <c r="M6">
        <v>13201</v>
      </c>
      <c r="N6">
        <v>24894</v>
      </c>
      <c r="O6" s="5">
        <f t="shared" si="2"/>
        <v>0.27615202005635303</v>
      </c>
      <c r="P6">
        <v>-237</v>
      </c>
      <c r="Q6">
        <v>24657</v>
      </c>
      <c r="R6">
        <v>3936</v>
      </c>
      <c r="S6">
        <v>20721</v>
      </c>
      <c r="T6" s="5">
        <f t="shared" si="3"/>
        <v>0.22986044860559537</v>
      </c>
      <c r="U6">
        <v>1.3</v>
      </c>
      <c r="V6">
        <v>1.29</v>
      </c>
      <c r="W6">
        <v>23646</v>
      </c>
      <c r="X6">
        <v>24658</v>
      </c>
      <c r="Y6">
        <v>28184</v>
      </c>
      <c r="Z6">
        <v>4946</v>
      </c>
      <c r="AA6">
        <v>32748</v>
      </c>
      <c r="AB6">
        <v>21223</v>
      </c>
      <c r="AC6">
        <v>135405</v>
      </c>
      <c r="AD6">
        <v>120805</v>
      </c>
      <c r="AE6">
        <v>42117</v>
      </c>
      <c r="AF6">
        <v>54428</v>
      </c>
      <c r="AG6">
        <v>217350</v>
      </c>
      <c r="AH6">
        <v>352755</v>
      </c>
      <c r="AI6">
        <v>64115</v>
      </c>
      <c r="AJ6">
        <v>60845</v>
      </c>
      <c r="AK6">
        <v>7912</v>
      </c>
      <c r="AL6">
        <v>9982</v>
      </c>
      <c r="AM6">
        <v>11128</v>
      </c>
      <c r="AN6">
        <v>153982</v>
      </c>
      <c r="AO6">
        <v>98959</v>
      </c>
      <c r="AP6">
        <v>49142</v>
      </c>
      <c r="AQ6">
        <v>148101</v>
      </c>
      <c r="AR6">
        <v>302083</v>
      </c>
      <c r="AS6">
        <v>64849</v>
      </c>
      <c r="AT6">
        <v>-3068</v>
      </c>
      <c r="AU6">
        <v>-11109</v>
      </c>
      <c r="AV6">
        <v>50672</v>
      </c>
      <c r="AW6">
        <v>352755</v>
      </c>
      <c r="AX6">
        <v>232.13</v>
      </c>
      <c r="AY6" s="5">
        <f t="shared" si="4"/>
        <v>0.40892406062519737</v>
      </c>
      <c r="AZ6" s="6">
        <f t="shared" si="5"/>
        <v>2.1725410483107042</v>
      </c>
      <c r="BA6" s="6">
        <f t="shared" si="0"/>
        <v>0.31207778769967826</v>
      </c>
      <c r="BB6" s="6">
        <f t="shared" si="6"/>
        <v>0.87935602862672257</v>
      </c>
      <c r="BC6" s="3">
        <f t="shared" si="7"/>
        <v>8.6633156137369063E-2</v>
      </c>
    </row>
    <row r="7" spans="1:55" x14ac:dyDescent="0.35">
      <c r="A7">
        <v>2022</v>
      </c>
      <c r="B7">
        <v>3</v>
      </c>
      <c r="C7">
        <v>63355</v>
      </c>
      <c r="D7">
        <v>19604</v>
      </c>
      <c r="E7">
        <v>82959</v>
      </c>
      <c r="F7">
        <v>41485</v>
      </c>
      <c r="G7">
        <v>5589</v>
      </c>
      <c r="H7">
        <v>47074</v>
      </c>
      <c r="I7">
        <v>35885</v>
      </c>
      <c r="J7" s="4">
        <f t="shared" si="1"/>
        <v>0.43256307332537758</v>
      </c>
      <c r="K7">
        <v>6797</v>
      </c>
      <c r="L7">
        <v>6012</v>
      </c>
      <c r="M7">
        <v>12809</v>
      </c>
      <c r="N7">
        <v>23076</v>
      </c>
      <c r="O7" s="5">
        <f t="shared" si="2"/>
        <v>0.27816150146457891</v>
      </c>
      <c r="P7">
        <v>-10</v>
      </c>
      <c r="Q7">
        <v>23066</v>
      </c>
      <c r="R7">
        <v>3624</v>
      </c>
      <c r="S7">
        <v>19442</v>
      </c>
      <c r="T7" s="5">
        <f t="shared" si="3"/>
        <v>0.23435673043310551</v>
      </c>
      <c r="U7">
        <v>1.2</v>
      </c>
      <c r="V7">
        <v>1.2</v>
      </c>
      <c r="W7">
        <v>27502</v>
      </c>
      <c r="X7">
        <v>20729</v>
      </c>
      <c r="Y7">
        <v>21803</v>
      </c>
      <c r="Z7">
        <v>5433</v>
      </c>
      <c r="AA7">
        <v>20439</v>
      </c>
      <c r="AB7">
        <v>16386</v>
      </c>
      <c r="AC7">
        <v>112292</v>
      </c>
      <c r="AD7">
        <v>131077</v>
      </c>
      <c r="AE7">
        <v>40335</v>
      </c>
      <c r="AF7">
        <v>52605</v>
      </c>
      <c r="AG7">
        <v>224017</v>
      </c>
      <c r="AH7">
        <v>336309</v>
      </c>
      <c r="AI7">
        <v>48343</v>
      </c>
      <c r="AJ7">
        <v>48811</v>
      </c>
      <c r="AK7">
        <v>7728</v>
      </c>
      <c r="AL7">
        <v>10982</v>
      </c>
      <c r="AM7">
        <v>14009</v>
      </c>
      <c r="AN7">
        <v>129873</v>
      </c>
      <c r="AO7">
        <v>94700</v>
      </c>
      <c r="AP7">
        <v>53629</v>
      </c>
      <c r="AQ7">
        <v>148329</v>
      </c>
      <c r="AR7">
        <v>278202</v>
      </c>
      <c r="AS7">
        <v>62115</v>
      </c>
      <c r="AT7">
        <v>5289</v>
      </c>
      <c r="AU7">
        <v>-9297</v>
      </c>
      <c r="AV7">
        <v>58107</v>
      </c>
      <c r="AW7">
        <v>336309</v>
      </c>
      <c r="AX7">
        <v>280.74</v>
      </c>
      <c r="AY7" s="5">
        <f t="shared" si="4"/>
        <v>0.33458963636050731</v>
      </c>
      <c r="AZ7" s="6">
        <f t="shared" si="5"/>
        <v>1.8708417230282066</v>
      </c>
      <c r="BA7" s="6">
        <f t="shared" si="0"/>
        <v>0.32324142380965126</v>
      </c>
      <c r="BB7" s="6">
        <f t="shared" si="6"/>
        <v>0.86462929169265357</v>
      </c>
      <c r="BC7" s="3">
        <f t="shared" si="7"/>
        <v>-0.14719669401097885</v>
      </c>
    </row>
    <row r="8" spans="1:55" x14ac:dyDescent="0.35">
      <c r="A8">
        <v>2022</v>
      </c>
      <c r="B8">
        <v>2</v>
      </c>
      <c r="C8">
        <v>77457</v>
      </c>
      <c r="D8">
        <v>19821</v>
      </c>
      <c r="E8">
        <v>97278</v>
      </c>
      <c r="F8">
        <v>49290</v>
      </c>
      <c r="G8">
        <v>5429</v>
      </c>
      <c r="H8">
        <v>54719</v>
      </c>
      <c r="I8">
        <v>42559</v>
      </c>
      <c r="J8" s="4">
        <f t="shared" si="1"/>
        <v>0.43749871502292398</v>
      </c>
      <c r="K8">
        <v>6387</v>
      </c>
      <c r="L8">
        <v>6193</v>
      </c>
      <c r="M8">
        <v>12580</v>
      </c>
      <c r="N8">
        <v>29979</v>
      </c>
      <c r="O8" s="5">
        <f t="shared" si="2"/>
        <v>0.30817862209338187</v>
      </c>
      <c r="P8">
        <v>160</v>
      </c>
      <c r="Q8">
        <v>30139</v>
      </c>
      <c r="R8">
        <v>5129</v>
      </c>
      <c r="S8">
        <v>25010</v>
      </c>
      <c r="T8" s="5">
        <f t="shared" si="3"/>
        <v>0.25709821336787353</v>
      </c>
      <c r="U8">
        <v>1.54</v>
      </c>
      <c r="V8">
        <v>1.52</v>
      </c>
      <c r="W8">
        <v>28098</v>
      </c>
      <c r="X8">
        <v>23413</v>
      </c>
      <c r="Y8">
        <v>20815</v>
      </c>
      <c r="Z8">
        <v>5460</v>
      </c>
      <c r="AA8">
        <v>24585</v>
      </c>
      <c r="AB8">
        <v>15809</v>
      </c>
      <c r="AC8">
        <v>118180</v>
      </c>
      <c r="AD8">
        <v>141219</v>
      </c>
      <c r="AE8">
        <v>39304</v>
      </c>
      <c r="AF8">
        <v>51959</v>
      </c>
      <c r="AG8">
        <v>232482</v>
      </c>
      <c r="AH8">
        <v>350662</v>
      </c>
      <c r="AI8">
        <v>52682</v>
      </c>
      <c r="AJ8">
        <v>50248</v>
      </c>
      <c r="AK8">
        <v>7920</v>
      </c>
      <c r="AL8">
        <v>6999</v>
      </c>
      <c r="AM8">
        <v>9659</v>
      </c>
      <c r="AN8">
        <v>127508</v>
      </c>
      <c r="AO8">
        <v>103323</v>
      </c>
      <c r="AP8">
        <v>52432</v>
      </c>
      <c r="AQ8">
        <v>155755</v>
      </c>
      <c r="AR8">
        <v>283263</v>
      </c>
      <c r="AS8">
        <v>61181</v>
      </c>
      <c r="AT8">
        <v>12712</v>
      </c>
      <c r="AU8">
        <v>-6494</v>
      </c>
      <c r="AV8">
        <v>67399</v>
      </c>
      <c r="AW8">
        <v>350662</v>
      </c>
      <c r="AX8">
        <v>277.52</v>
      </c>
      <c r="AY8" s="5">
        <f t="shared" si="4"/>
        <v>0.37107375480348376</v>
      </c>
      <c r="AZ8" s="6">
        <f t="shared" si="5"/>
        <v>1.6763156723393522</v>
      </c>
      <c r="BA8" s="6">
        <f t="shared" si="0"/>
        <v>0.32219630299262536</v>
      </c>
      <c r="BB8" s="6">
        <f t="shared" si="6"/>
        <v>0.92684380587884685</v>
      </c>
      <c r="BC8" s="3">
        <f t="shared" si="7"/>
        <v>-0.21515188188309331</v>
      </c>
    </row>
    <row r="9" spans="1:55" x14ac:dyDescent="0.35">
      <c r="A9">
        <v>2022</v>
      </c>
      <c r="B9">
        <v>1</v>
      </c>
      <c r="C9">
        <v>104429</v>
      </c>
      <c r="D9">
        <v>19516</v>
      </c>
      <c r="E9">
        <v>123945</v>
      </c>
      <c r="F9">
        <v>64309</v>
      </c>
      <c r="G9">
        <v>5393</v>
      </c>
      <c r="H9">
        <v>69702</v>
      </c>
      <c r="I9">
        <v>54243</v>
      </c>
      <c r="J9" s="4">
        <f t="shared" si="1"/>
        <v>0.43763766186615033</v>
      </c>
      <c r="K9">
        <v>6306</v>
      </c>
      <c r="L9">
        <v>6449</v>
      </c>
      <c r="M9">
        <v>12755</v>
      </c>
      <c r="N9">
        <v>41488</v>
      </c>
      <c r="O9" s="5">
        <f t="shared" si="2"/>
        <v>0.33472911371979508</v>
      </c>
      <c r="P9">
        <v>-247</v>
      </c>
      <c r="Q9">
        <v>41241</v>
      </c>
      <c r="R9">
        <v>6611</v>
      </c>
      <c r="S9">
        <v>34630</v>
      </c>
      <c r="T9" s="5">
        <f t="shared" si="3"/>
        <v>0.27939812013393039</v>
      </c>
      <c r="U9">
        <v>2.11</v>
      </c>
      <c r="V9">
        <v>2.1</v>
      </c>
      <c r="W9">
        <v>37119</v>
      </c>
      <c r="X9">
        <v>26794</v>
      </c>
      <c r="Y9">
        <v>30213</v>
      </c>
      <c r="Z9">
        <v>5876</v>
      </c>
      <c r="AA9">
        <v>35040</v>
      </c>
      <c r="AB9">
        <v>18112</v>
      </c>
      <c r="AC9">
        <v>153154</v>
      </c>
      <c r="AD9">
        <v>138683</v>
      </c>
      <c r="AE9">
        <v>39245</v>
      </c>
      <c r="AF9">
        <v>50109</v>
      </c>
      <c r="AG9">
        <v>228037</v>
      </c>
      <c r="AH9">
        <v>381191</v>
      </c>
      <c r="AI9">
        <v>74362</v>
      </c>
      <c r="AJ9">
        <v>49167</v>
      </c>
      <c r="AK9">
        <v>7876</v>
      </c>
      <c r="AL9">
        <v>5000</v>
      </c>
      <c r="AM9">
        <v>11169</v>
      </c>
      <c r="AN9">
        <v>147574</v>
      </c>
      <c r="AO9">
        <v>106629</v>
      </c>
      <c r="AP9">
        <v>55056</v>
      </c>
      <c r="AQ9">
        <v>161685</v>
      </c>
      <c r="AR9">
        <v>309259</v>
      </c>
      <c r="AS9">
        <v>58424</v>
      </c>
      <c r="AT9">
        <v>14435</v>
      </c>
      <c r="AU9">
        <v>-927</v>
      </c>
      <c r="AV9">
        <v>71932</v>
      </c>
      <c r="AW9">
        <v>381191</v>
      </c>
      <c r="AX9">
        <v>277.52</v>
      </c>
      <c r="AY9" s="5">
        <f t="shared" si="4"/>
        <v>0.48142690318634268</v>
      </c>
      <c r="AZ9" s="6">
        <f t="shared" si="5"/>
        <v>1.6376299838736585</v>
      </c>
      <c r="BA9" s="6">
        <f t="shared" si="0"/>
        <v>0.30902618372416979</v>
      </c>
      <c r="BB9" s="6">
        <f t="shared" si="6"/>
        <v>1.0378115386179136</v>
      </c>
      <c r="BC9" s="3">
        <f t="shared" si="7"/>
        <v>0.48686420345489445</v>
      </c>
    </row>
    <row r="10" spans="1:55" x14ac:dyDescent="0.35">
      <c r="A10">
        <v>2021</v>
      </c>
      <c r="B10">
        <v>4</v>
      </c>
      <c r="C10">
        <v>65083</v>
      </c>
      <c r="D10">
        <v>18277</v>
      </c>
      <c r="E10">
        <v>83360</v>
      </c>
      <c r="F10">
        <v>42790</v>
      </c>
      <c r="G10">
        <v>5396</v>
      </c>
      <c r="H10">
        <v>48186</v>
      </c>
      <c r="I10">
        <v>35174</v>
      </c>
      <c r="J10" s="4">
        <f t="shared" si="1"/>
        <v>0.42195297504798462</v>
      </c>
      <c r="K10">
        <v>5772</v>
      </c>
      <c r="L10">
        <v>5616</v>
      </c>
      <c r="M10">
        <v>11388</v>
      </c>
      <c r="N10">
        <v>23786</v>
      </c>
      <c r="O10" s="5">
        <f t="shared" si="2"/>
        <v>0.28534069097888676</v>
      </c>
      <c r="P10">
        <v>-538</v>
      </c>
      <c r="Q10">
        <v>23248</v>
      </c>
      <c r="R10">
        <v>2697</v>
      </c>
      <c r="S10">
        <v>20551</v>
      </c>
      <c r="T10" s="5">
        <f t="shared" si="3"/>
        <v>0.2465331094049904</v>
      </c>
      <c r="U10">
        <v>1.25</v>
      </c>
      <c r="V10">
        <v>1.23</v>
      </c>
      <c r="W10">
        <v>34940</v>
      </c>
      <c r="X10">
        <v>27699</v>
      </c>
      <c r="Y10">
        <v>26278</v>
      </c>
      <c r="Z10">
        <v>6580</v>
      </c>
      <c r="AA10">
        <v>25228</v>
      </c>
      <c r="AB10">
        <v>14111</v>
      </c>
      <c r="AC10">
        <v>134836</v>
      </c>
      <c r="AD10">
        <v>127877</v>
      </c>
      <c r="AE10">
        <v>39440</v>
      </c>
      <c r="AF10">
        <v>48849</v>
      </c>
      <c r="AG10">
        <v>216166</v>
      </c>
      <c r="AH10">
        <v>351002</v>
      </c>
      <c r="AI10">
        <v>54763</v>
      </c>
      <c r="AJ10">
        <v>47493</v>
      </c>
      <c r="AK10">
        <v>7612</v>
      </c>
      <c r="AL10">
        <v>6000</v>
      </c>
      <c r="AM10">
        <v>9613</v>
      </c>
      <c r="AN10">
        <v>125481</v>
      </c>
      <c r="AO10">
        <v>109106</v>
      </c>
      <c r="AP10">
        <v>53325</v>
      </c>
      <c r="AQ10">
        <v>162431</v>
      </c>
      <c r="AR10">
        <v>287912</v>
      </c>
      <c r="AS10">
        <v>57365</v>
      </c>
      <c r="AT10">
        <v>5562</v>
      </c>
      <c r="AU10">
        <v>163</v>
      </c>
      <c r="AV10">
        <v>63090</v>
      </c>
      <c r="AW10">
        <v>351002</v>
      </c>
      <c r="AX10">
        <v>331.62</v>
      </c>
      <c r="AY10" s="5">
        <f t="shared" si="4"/>
        <v>0.32574100491361546</v>
      </c>
      <c r="AZ10" s="6">
        <f t="shared" si="5"/>
        <v>1.8817403708987162</v>
      </c>
      <c r="BA10" s="6">
        <f t="shared" si="0"/>
        <v>0.33822884200090025</v>
      </c>
      <c r="BB10" s="6">
        <f t="shared" si="6"/>
        <v>1.0745531195957954</v>
      </c>
      <c r="BC10" s="3">
        <f t="shared" si="7"/>
        <v>2.3651054841957904E-2</v>
      </c>
    </row>
    <row r="11" spans="1:55" x14ac:dyDescent="0.35">
      <c r="A11">
        <v>2021</v>
      </c>
      <c r="B11">
        <v>3</v>
      </c>
      <c r="C11">
        <v>63948</v>
      </c>
      <c r="D11">
        <v>17486</v>
      </c>
      <c r="E11">
        <v>81434</v>
      </c>
      <c r="F11">
        <v>40899</v>
      </c>
      <c r="G11">
        <v>5280</v>
      </c>
      <c r="H11">
        <v>46179</v>
      </c>
      <c r="I11">
        <v>35255</v>
      </c>
      <c r="J11" s="4">
        <f t="shared" si="1"/>
        <v>0.43292727853230839</v>
      </c>
      <c r="K11">
        <v>5717</v>
      </c>
      <c r="L11">
        <v>5412</v>
      </c>
      <c r="M11">
        <v>11129</v>
      </c>
      <c r="N11">
        <v>24126</v>
      </c>
      <c r="O11" s="5">
        <f t="shared" si="2"/>
        <v>0.29626445956234498</v>
      </c>
      <c r="P11">
        <v>243</v>
      </c>
      <c r="Q11">
        <v>24369</v>
      </c>
      <c r="R11">
        <v>2625</v>
      </c>
      <c r="S11">
        <v>21744</v>
      </c>
      <c r="T11" s="5">
        <f t="shared" si="3"/>
        <v>0.26701377802883319</v>
      </c>
      <c r="U11">
        <v>1.31</v>
      </c>
      <c r="V11">
        <v>1.3</v>
      </c>
      <c r="W11">
        <v>34050</v>
      </c>
      <c r="X11">
        <v>27646</v>
      </c>
      <c r="Y11">
        <v>17475</v>
      </c>
      <c r="Z11">
        <v>5178</v>
      </c>
      <c r="AA11">
        <v>16433</v>
      </c>
      <c r="AB11">
        <v>13641</v>
      </c>
      <c r="AC11">
        <v>114423</v>
      </c>
      <c r="AD11">
        <v>131948</v>
      </c>
      <c r="AE11">
        <v>38615</v>
      </c>
      <c r="AF11">
        <v>44854</v>
      </c>
      <c r="AG11">
        <v>215417</v>
      </c>
      <c r="AH11">
        <v>329840</v>
      </c>
      <c r="AI11">
        <v>40409</v>
      </c>
      <c r="AJ11">
        <v>43625</v>
      </c>
      <c r="AK11">
        <v>7681</v>
      </c>
      <c r="AL11">
        <v>8000</v>
      </c>
      <c r="AM11">
        <v>8039</v>
      </c>
      <c r="AN11">
        <v>107754</v>
      </c>
      <c r="AO11">
        <v>105752</v>
      </c>
      <c r="AP11">
        <v>52054</v>
      </c>
      <c r="AQ11">
        <v>157806</v>
      </c>
      <c r="AR11">
        <v>265560</v>
      </c>
      <c r="AS11">
        <v>54989</v>
      </c>
      <c r="AT11">
        <v>9233</v>
      </c>
      <c r="AU11">
        <v>58</v>
      </c>
      <c r="AV11">
        <v>64280</v>
      </c>
      <c r="AW11">
        <v>329840</v>
      </c>
      <c r="AX11">
        <v>284.91000000000003</v>
      </c>
      <c r="AY11" s="5">
        <f t="shared" si="4"/>
        <v>0.33827006845052893</v>
      </c>
      <c r="AZ11" s="6">
        <f t="shared" si="5"/>
        <v>1.7702395768512758</v>
      </c>
      <c r="BA11" s="6">
        <f t="shared" si="0"/>
        <v>0.34498847926267279</v>
      </c>
      <c r="BB11" s="6">
        <f t="shared" si="6"/>
        <v>1.0618909738849602</v>
      </c>
      <c r="BC11" s="3">
        <f t="shared" si="7"/>
        <v>-9.0976067154849086E-2</v>
      </c>
    </row>
    <row r="12" spans="1:55" x14ac:dyDescent="0.35">
      <c r="A12">
        <v>2021</v>
      </c>
      <c r="B12">
        <v>2</v>
      </c>
      <c r="C12">
        <v>72683</v>
      </c>
      <c r="D12">
        <v>16901</v>
      </c>
      <c r="E12">
        <v>89584</v>
      </c>
      <c r="F12">
        <v>46447</v>
      </c>
      <c r="G12">
        <v>5058</v>
      </c>
      <c r="H12">
        <v>51505</v>
      </c>
      <c r="I12">
        <v>38079</v>
      </c>
      <c r="J12" s="4">
        <f t="shared" si="1"/>
        <v>0.42506474370423292</v>
      </c>
      <c r="K12">
        <v>5262</v>
      </c>
      <c r="L12">
        <v>5314</v>
      </c>
      <c r="M12">
        <v>10576</v>
      </c>
      <c r="N12">
        <v>27503</v>
      </c>
      <c r="O12" s="5">
        <f t="shared" si="2"/>
        <v>0.30700794784782998</v>
      </c>
      <c r="P12">
        <v>508</v>
      </c>
      <c r="Q12">
        <v>28011</v>
      </c>
      <c r="R12">
        <v>4381</v>
      </c>
      <c r="S12">
        <v>23630</v>
      </c>
      <c r="T12" s="5">
        <f t="shared" si="3"/>
        <v>0.26377478121093051</v>
      </c>
      <c r="U12">
        <v>1.41</v>
      </c>
      <c r="V12">
        <v>1.4</v>
      </c>
      <c r="W12">
        <v>38466</v>
      </c>
      <c r="X12">
        <v>31368</v>
      </c>
      <c r="Y12">
        <v>18503</v>
      </c>
      <c r="Z12">
        <v>5219</v>
      </c>
      <c r="AA12">
        <v>14533</v>
      </c>
      <c r="AB12">
        <v>13376</v>
      </c>
      <c r="AC12">
        <v>121465</v>
      </c>
      <c r="AD12">
        <v>134539</v>
      </c>
      <c r="AE12">
        <v>37815</v>
      </c>
      <c r="AF12">
        <v>43339</v>
      </c>
      <c r="AG12">
        <v>215693</v>
      </c>
      <c r="AH12">
        <v>337158</v>
      </c>
      <c r="AI12">
        <v>40127</v>
      </c>
      <c r="AJ12">
        <v>45660</v>
      </c>
      <c r="AK12">
        <v>7595</v>
      </c>
      <c r="AL12">
        <v>5000</v>
      </c>
      <c r="AM12">
        <v>8003</v>
      </c>
      <c r="AN12">
        <v>106385</v>
      </c>
      <c r="AO12">
        <v>108642</v>
      </c>
      <c r="AP12">
        <v>52953</v>
      </c>
      <c r="AQ12">
        <v>161595</v>
      </c>
      <c r="AR12">
        <v>267980</v>
      </c>
      <c r="AS12">
        <v>54203</v>
      </c>
      <c r="AT12">
        <v>15261</v>
      </c>
      <c r="AU12">
        <v>-286</v>
      </c>
      <c r="AV12">
        <v>69178</v>
      </c>
      <c r="AW12">
        <v>337158</v>
      </c>
      <c r="AX12">
        <v>252.18</v>
      </c>
      <c r="AY12" s="5">
        <f t="shared" si="4"/>
        <v>0.34158258405851571</v>
      </c>
      <c r="AZ12" s="6">
        <f t="shared" si="5"/>
        <v>1.6861574488999393</v>
      </c>
      <c r="BA12" s="6">
        <f t="shared" si="0"/>
        <v>0.34596539307980234</v>
      </c>
      <c r="BB12" s="6">
        <f t="shared" si="6"/>
        <v>1.1417493067631714</v>
      </c>
      <c r="BC12" s="3">
        <f t="shared" si="7"/>
        <v>-0.19611626091404266</v>
      </c>
    </row>
    <row r="13" spans="1:55" x14ac:dyDescent="0.35">
      <c r="A13">
        <v>2021</v>
      </c>
      <c r="B13">
        <v>1</v>
      </c>
      <c r="C13">
        <v>95678</v>
      </c>
      <c r="D13">
        <v>15761</v>
      </c>
      <c r="E13">
        <v>111439</v>
      </c>
      <c r="F13">
        <v>62130</v>
      </c>
      <c r="G13">
        <v>4981</v>
      </c>
      <c r="H13">
        <v>67111</v>
      </c>
      <c r="I13">
        <v>44328</v>
      </c>
      <c r="J13" s="4">
        <f t="shared" si="1"/>
        <v>0.39777815665969724</v>
      </c>
      <c r="K13">
        <v>5163</v>
      </c>
      <c r="L13">
        <v>5631</v>
      </c>
      <c r="M13">
        <v>10794</v>
      </c>
      <c r="N13">
        <v>33534</v>
      </c>
      <c r="O13" s="5">
        <f t="shared" si="2"/>
        <v>0.30091799100853384</v>
      </c>
      <c r="P13">
        <v>45</v>
      </c>
      <c r="Q13">
        <v>33579</v>
      </c>
      <c r="R13">
        <v>4824</v>
      </c>
      <c r="S13">
        <v>28755</v>
      </c>
      <c r="T13" s="5">
        <f t="shared" si="3"/>
        <v>0.25803354301456405</v>
      </c>
      <c r="U13">
        <v>1.7</v>
      </c>
      <c r="V13">
        <v>1.68</v>
      </c>
      <c r="W13">
        <v>36010</v>
      </c>
      <c r="X13">
        <v>40816</v>
      </c>
      <c r="Y13">
        <v>27101</v>
      </c>
      <c r="Z13">
        <v>4973</v>
      </c>
      <c r="AA13">
        <v>31519</v>
      </c>
      <c r="AB13">
        <v>13687</v>
      </c>
      <c r="AC13">
        <v>154106</v>
      </c>
      <c r="AD13">
        <v>118745</v>
      </c>
      <c r="AE13">
        <v>37933</v>
      </c>
      <c r="AF13">
        <v>43270</v>
      </c>
      <c r="AG13">
        <v>199948</v>
      </c>
      <c r="AH13">
        <v>354054</v>
      </c>
      <c r="AI13">
        <v>63846</v>
      </c>
      <c r="AJ13">
        <v>48504</v>
      </c>
      <c r="AK13">
        <v>7395</v>
      </c>
      <c r="AL13">
        <v>5000</v>
      </c>
      <c r="AM13">
        <v>7762</v>
      </c>
      <c r="AN13">
        <v>132507</v>
      </c>
      <c r="AO13">
        <v>99281</v>
      </c>
      <c r="AP13">
        <v>56042</v>
      </c>
      <c r="AQ13">
        <v>155323</v>
      </c>
      <c r="AR13">
        <v>287830</v>
      </c>
      <c r="AS13">
        <v>51744</v>
      </c>
      <c r="AT13">
        <v>14301</v>
      </c>
      <c r="AU13">
        <v>179</v>
      </c>
      <c r="AV13">
        <v>66224</v>
      </c>
      <c r="AW13">
        <v>354054</v>
      </c>
      <c r="AX13">
        <v>231.96</v>
      </c>
      <c r="AY13" s="5">
        <f t="shared" si="4"/>
        <v>0.43420814206330033</v>
      </c>
      <c r="AZ13" s="6">
        <f t="shared" si="5"/>
        <v>1.6163777482483692</v>
      </c>
      <c r="BA13" s="6">
        <f t="shared" si="0"/>
        <v>0.30233523699774612</v>
      </c>
      <c r="BB13" s="6">
        <f t="shared" si="6"/>
        <v>1.1630027092908299</v>
      </c>
      <c r="BC13" s="3">
        <f t="shared" si="7"/>
        <v>0.72244891650437415</v>
      </c>
    </row>
    <row r="14" spans="1:55" x14ac:dyDescent="0.35">
      <c r="A14">
        <v>2020</v>
      </c>
      <c r="B14">
        <v>4</v>
      </c>
      <c r="C14">
        <v>50149</v>
      </c>
      <c r="D14">
        <v>14549</v>
      </c>
      <c r="E14">
        <v>64698</v>
      </c>
      <c r="F14">
        <v>35197</v>
      </c>
      <c r="G14">
        <v>4812</v>
      </c>
      <c r="H14">
        <v>40009</v>
      </c>
      <c r="I14">
        <v>24689</v>
      </c>
      <c r="J14" s="4">
        <f t="shared" si="1"/>
        <v>0.38160375900336951</v>
      </c>
      <c r="K14">
        <v>4978</v>
      </c>
      <c r="L14">
        <v>4936</v>
      </c>
      <c r="M14">
        <v>9914</v>
      </c>
      <c r="N14">
        <v>14775</v>
      </c>
      <c r="O14" s="5">
        <f t="shared" si="2"/>
        <v>0.2283687285542057</v>
      </c>
      <c r="P14">
        <v>126</v>
      </c>
      <c r="Q14">
        <v>14901</v>
      </c>
      <c r="R14">
        <v>2228</v>
      </c>
      <c r="S14">
        <v>12673</v>
      </c>
      <c r="T14" s="5">
        <f t="shared" si="3"/>
        <v>0.19587931620761073</v>
      </c>
      <c r="U14">
        <v>0.74</v>
      </c>
      <c r="V14">
        <v>0.73</v>
      </c>
      <c r="W14">
        <v>38016</v>
      </c>
      <c r="X14">
        <v>52927</v>
      </c>
      <c r="Y14">
        <v>16120</v>
      </c>
      <c r="Z14">
        <v>4061</v>
      </c>
      <c r="AA14">
        <v>21325</v>
      </c>
      <c r="AB14">
        <v>11264</v>
      </c>
      <c r="AC14">
        <v>143713</v>
      </c>
      <c r="AD14">
        <v>100887</v>
      </c>
      <c r="AE14">
        <v>36766</v>
      </c>
      <c r="AF14">
        <v>42522</v>
      </c>
      <c r="AG14">
        <v>180175</v>
      </c>
      <c r="AH14">
        <v>323888</v>
      </c>
      <c r="AI14">
        <v>42296</v>
      </c>
      <c r="AJ14">
        <v>42684</v>
      </c>
      <c r="AK14">
        <v>6643</v>
      </c>
      <c r="AL14">
        <v>4996</v>
      </c>
      <c r="AM14">
        <v>8773</v>
      </c>
      <c r="AN14">
        <v>105392</v>
      </c>
      <c r="AO14">
        <v>98667</v>
      </c>
      <c r="AP14">
        <v>54490</v>
      </c>
      <c r="AQ14">
        <v>153157</v>
      </c>
      <c r="AR14">
        <v>258549</v>
      </c>
      <c r="AS14">
        <v>50779</v>
      </c>
      <c r="AT14">
        <v>14966</v>
      </c>
      <c r="AU14">
        <v>-406</v>
      </c>
      <c r="AV14">
        <v>65339</v>
      </c>
      <c r="AW14">
        <v>323888</v>
      </c>
      <c r="AX14">
        <v>202.47</v>
      </c>
      <c r="AY14" s="5">
        <f t="shared" si="4"/>
        <v>0.19395766693705138</v>
      </c>
      <c r="AZ14" s="6">
        <f t="shared" si="5"/>
        <v>1.6443471739696047</v>
      </c>
      <c r="BA14" s="6">
        <f t="shared" si="0"/>
        <v>0.33171960677765155</v>
      </c>
      <c r="BB14" s="6">
        <f t="shared" si="6"/>
        <v>1.3636044481554577</v>
      </c>
      <c r="BC14" s="3">
        <f t="shared" si="7"/>
        <v>8.3990952500628296E-2</v>
      </c>
    </row>
    <row r="15" spans="1:55" x14ac:dyDescent="0.35">
      <c r="A15">
        <v>2020</v>
      </c>
      <c r="B15">
        <v>3</v>
      </c>
      <c r="C15">
        <v>46529</v>
      </c>
      <c r="D15">
        <v>13156</v>
      </c>
      <c r="E15">
        <v>59685</v>
      </c>
      <c r="F15">
        <v>32693</v>
      </c>
      <c r="G15">
        <v>4312</v>
      </c>
      <c r="H15">
        <v>37005</v>
      </c>
      <c r="I15">
        <v>22680</v>
      </c>
      <c r="J15" s="4">
        <f t="shared" si="1"/>
        <v>0.37999497361146017</v>
      </c>
      <c r="K15">
        <v>4758</v>
      </c>
      <c r="L15">
        <v>4831</v>
      </c>
      <c r="M15">
        <v>9589</v>
      </c>
      <c r="N15">
        <v>13091</v>
      </c>
      <c r="O15" s="5">
        <f t="shared" si="2"/>
        <v>0.21933484124989527</v>
      </c>
      <c r="P15">
        <v>46</v>
      </c>
      <c r="Q15">
        <v>13137</v>
      </c>
      <c r="R15">
        <v>1884</v>
      </c>
      <c r="S15">
        <v>11253</v>
      </c>
      <c r="T15" s="5">
        <f t="shared" si="3"/>
        <v>0.18853983412917819</v>
      </c>
      <c r="U15">
        <v>0.65</v>
      </c>
      <c r="V15">
        <v>0.65</v>
      </c>
      <c r="W15">
        <v>33383</v>
      </c>
      <c r="X15">
        <v>59642</v>
      </c>
      <c r="Y15">
        <v>17882</v>
      </c>
      <c r="Z15">
        <v>3978</v>
      </c>
      <c r="AA15">
        <v>14193</v>
      </c>
      <c r="AB15">
        <v>10987</v>
      </c>
      <c r="AC15">
        <v>140065</v>
      </c>
      <c r="AD15">
        <v>100592</v>
      </c>
      <c r="AE15">
        <v>35687</v>
      </c>
      <c r="AF15">
        <v>41000</v>
      </c>
      <c r="AG15">
        <v>177279</v>
      </c>
      <c r="AH15">
        <v>317344</v>
      </c>
      <c r="AI15">
        <v>35325</v>
      </c>
      <c r="AJ15">
        <v>35005</v>
      </c>
      <c r="AK15">
        <v>6313</v>
      </c>
      <c r="AL15">
        <v>11166</v>
      </c>
      <c r="AM15">
        <v>7509</v>
      </c>
      <c r="AN15">
        <v>95318</v>
      </c>
      <c r="AO15">
        <v>94048</v>
      </c>
      <c r="AP15">
        <v>55696</v>
      </c>
      <c r="AQ15">
        <v>149744</v>
      </c>
      <c r="AR15">
        <v>245062</v>
      </c>
      <c r="AS15">
        <v>48696</v>
      </c>
      <c r="AT15">
        <v>24136</v>
      </c>
      <c r="AU15">
        <v>-550</v>
      </c>
      <c r="AV15">
        <v>72282</v>
      </c>
      <c r="AW15">
        <v>317344</v>
      </c>
      <c r="AX15">
        <v>205.01</v>
      </c>
      <c r="AY15" s="5">
        <f t="shared" si="4"/>
        <v>0.15568191250933844</v>
      </c>
      <c r="AZ15" s="6">
        <f t="shared" si="5"/>
        <v>1.4050109294153454</v>
      </c>
      <c r="BA15" s="6">
        <f t="shared" si="0"/>
        <v>0.32002180598971464</v>
      </c>
      <c r="BB15" s="6">
        <f t="shared" si="6"/>
        <v>1.4694496317589543</v>
      </c>
      <c r="BC15" s="3">
        <f t="shared" si="7"/>
        <v>2.3528201258724471E-2</v>
      </c>
    </row>
    <row r="16" spans="1:55" x14ac:dyDescent="0.35">
      <c r="A16">
        <v>2020</v>
      </c>
      <c r="B16">
        <v>2</v>
      </c>
      <c r="C16">
        <v>44965</v>
      </c>
      <c r="D16">
        <v>13348</v>
      </c>
      <c r="E16">
        <v>58313</v>
      </c>
      <c r="F16">
        <v>31321</v>
      </c>
      <c r="G16">
        <v>4622</v>
      </c>
      <c r="H16">
        <v>35943</v>
      </c>
      <c r="I16">
        <v>22370</v>
      </c>
      <c r="J16" s="4">
        <f t="shared" si="1"/>
        <v>0.38361943305952362</v>
      </c>
      <c r="K16">
        <v>4565</v>
      </c>
      <c r="L16">
        <v>4952</v>
      </c>
      <c r="M16">
        <v>9517</v>
      </c>
      <c r="N16">
        <v>12853</v>
      </c>
      <c r="O16" s="5">
        <f t="shared" si="2"/>
        <v>0.22041397287054346</v>
      </c>
      <c r="P16">
        <v>282</v>
      </c>
      <c r="Q16">
        <v>13135</v>
      </c>
      <c r="R16">
        <v>1886</v>
      </c>
      <c r="S16">
        <v>11249</v>
      </c>
      <c r="T16" s="5">
        <f>S16/E16</f>
        <v>0.19290724195290929</v>
      </c>
      <c r="U16">
        <v>0.64</v>
      </c>
      <c r="V16">
        <v>0.64</v>
      </c>
      <c r="W16">
        <v>40174</v>
      </c>
      <c r="X16">
        <v>53877</v>
      </c>
      <c r="Y16">
        <v>15722</v>
      </c>
      <c r="Z16">
        <v>3334</v>
      </c>
      <c r="AA16">
        <v>14955</v>
      </c>
      <c r="AB16">
        <v>15691</v>
      </c>
      <c r="AC16">
        <v>143753</v>
      </c>
      <c r="AD16">
        <v>98793</v>
      </c>
      <c r="AE16">
        <v>35889</v>
      </c>
      <c r="AF16">
        <v>41965</v>
      </c>
      <c r="AG16">
        <v>176647</v>
      </c>
      <c r="AH16">
        <v>320400</v>
      </c>
      <c r="AI16">
        <v>32421</v>
      </c>
      <c r="AJ16">
        <v>37324</v>
      </c>
      <c r="AK16">
        <v>5928</v>
      </c>
      <c r="AL16">
        <v>10029</v>
      </c>
      <c r="AM16">
        <v>10392</v>
      </c>
      <c r="AN16">
        <v>96094</v>
      </c>
      <c r="AO16">
        <v>89086</v>
      </c>
      <c r="AP16">
        <v>56795</v>
      </c>
      <c r="AQ16">
        <v>145881</v>
      </c>
      <c r="AR16">
        <v>241975</v>
      </c>
      <c r="AS16">
        <v>48032</v>
      </c>
      <c r="AT16">
        <v>33182</v>
      </c>
      <c r="AU16">
        <v>-2789</v>
      </c>
      <c r="AV16">
        <v>78425</v>
      </c>
      <c r="AW16">
        <v>320400</v>
      </c>
      <c r="AX16">
        <v>179.21</v>
      </c>
      <c r="AY16" s="5">
        <f t="shared" si="4"/>
        <v>0.1434364042078419</v>
      </c>
      <c r="AZ16" s="6">
        <f t="shared" si="5"/>
        <v>1.2684475613643609</v>
      </c>
      <c r="BA16" s="6">
        <f t="shared" si="0"/>
        <v>0.31048064918851437</v>
      </c>
      <c r="BB16" s="6">
        <f t="shared" si="6"/>
        <v>1.4959622869273836</v>
      </c>
      <c r="BC16" s="3">
        <f t="shared" si="7"/>
        <v>-0.36491357997800017</v>
      </c>
    </row>
    <row r="17" spans="1:55" x14ac:dyDescent="0.35">
      <c r="A17">
        <v>2020</v>
      </c>
      <c r="B17">
        <v>1</v>
      </c>
      <c r="C17">
        <v>79104</v>
      </c>
      <c r="D17">
        <v>12715</v>
      </c>
      <c r="E17">
        <v>91819</v>
      </c>
      <c r="F17">
        <v>52075</v>
      </c>
      <c r="G17">
        <v>4527</v>
      </c>
      <c r="H17">
        <v>56602</v>
      </c>
      <c r="I17">
        <v>35217</v>
      </c>
      <c r="J17" s="4">
        <f t="shared" si="1"/>
        <v>0.38354806739345887</v>
      </c>
      <c r="K17">
        <v>4451</v>
      </c>
      <c r="L17">
        <v>5197</v>
      </c>
      <c r="M17">
        <v>9648</v>
      </c>
      <c r="N17">
        <v>25569</v>
      </c>
      <c r="O17" s="5">
        <f t="shared" si="2"/>
        <v>0.2784717759940753</v>
      </c>
      <c r="P17">
        <v>349</v>
      </c>
      <c r="Q17">
        <v>25918</v>
      </c>
      <c r="R17">
        <v>3682</v>
      </c>
      <c r="S17">
        <v>22236</v>
      </c>
      <c r="T17" s="5">
        <f t="shared" si="3"/>
        <v>0.2421720994565395</v>
      </c>
      <c r="U17">
        <v>1.26</v>
      </c>
      <c r="V17">
        <v>1.25</v>
      </c>
      <c r="W17">
        <v>39771</v>
      </c>
      <c r="X17">
        <v>67391</v>
      </c>
      <c r="Y17">
        <v>20970</v>
      </c>
      <c r="Z17">
        <v>4097</v>
      </c>
      <c r="AA17">
        <v>18976</v>
      </c>
      <c r="AB17">
        <v>12026</v>
      </c>
      <c r="AC17">
        <v>163231</v>
      </c>
      <c r="AD17">
        <v>99899</v>
      </c>
      <c r="AE17">
        <v>37031</v>
      </c>
      <c r="AF17">
        <v>40457</v>
      </c>
      <c r="AG17">
        <v>177387</v>
      </c>
      <c r="AH17">
        <v>340618</v>
      </c>
      <c r="AI17">
        <v>45111</v>
      </c>
      <c r="AJ17">
        <v>36263</v>
      </c>
      <c r="AK17">
        <v>5573</v>
      </c>
      <c r="AL17">
        <v>4990</v>
      </c>
      <c r="AM17">
        <v>10224</v>
      </c>
      <c r="AN17">
        <v>102161</v>
      </c>
      <c r="AO17">
        <v>93078</v>
      </c>
      <c r="AP17">
        <v>55848</v>
      </c>
      <c r="AQ17">
        <v>148926</v>
      </c>
      <c r="AR17">
        <v>251087</v>
      </c>
      <c r="AS17">
        <v>45972</v>
      </c>
      <c r="AT17">
        <v>43977</v>
      </c>
      <c r="AU17">
        <v>-418</v>
      </c>
      <c r="AV17">
        <v>89531</v>
      </c>
      <c r="AW17">
        <v>340618</v>
      </c>
      <c r="AX17">
        <v>170.23</v>
      </c>
      <c r="AY17" s="5">
        <f t="shared" si="4"/>
        <v>0.24836090292747764</v>
      </c>
      <c r="AZ17" s="6">
        <f t="shared" si="5"/>
        <v>1.1538126458991858</v>
      </c>
      <c r="BA17" s="6">
        <f t="shared" si="0"/>
        <v>0.30327815911079276</v>
      </c>
      <c r="BB17" s="6">
        <f t="shared" si="6"/>
        <v>1.5977819324399722</v>
      </c>
      <c r="BC17" s="3">
        <f t="shared" si="7"/>
        <v>0.43377576514678329</v>
      </c>
    </row>
    <row r="18" spans="1:55" x14ac:dyDescent="0.35">
      <c r="A18">
        <v>2019</v>
      </c>
      <c r="B18">
        <v>4</v>
      </c>
      <c r="C18">
        <v>51529</v>
      </c>
      <c r="D18">
        <v>12511</v>
      </c>
      <c r="E18">
        <v>64040</v>
      </c>
      <c r="F18">
        <v>35238</v>
      </c>
      <c r="G18">
        <v>4489</v>
      </c>
      <c r="H18">
        <v>39727</v>
      </c>
      <c r="I18">
        <v>24313</v>
      </c>
      <c r="J18" s="4">
        <f t="shared" si="1"/>
        <v>0.37965334166146159</v>
      </c>
      <c r="K18">
        <v>4110</v>
      </c>
      <c r="L18">
        <v>4578</v>
      </c>
      <c r="M18">
        <v>8688</v>
      </c>
      <c r="N18">
        <v>15625</v>
      </c>
      <c r="O18" s="5">
        <f t="shared" si="2"/>
        <v>0.24398813241723921</v>
      </c>
      <c r="P18">
        <v>502</v>
      </c>
      <c r="Q18">
        <v>16127</v>
      </c>
      <c r="R18">
        <v>2441</v>
      </c>
      <c r="S18">
        <v>13686</v>
      </c>
      <c r="T18" s="5">
        <f t="shared" si="3"/>
        <v>0.2137101811367895</v>
      </c>
      <c r="U18">
        <v>3.08</v>
      </c>
      <c r="V18">
        <v>3.07</v>
      </c>
      <c r="W18">
        <v>48844</v>
      </c>
      <c r="X18">
        <v>51713</v>
      </c>
      <c r="Y18">
        <v>22926</v>
      </c>
      <c r="Z18">
        <v>4106</v>
      </c>
      <c r="AA18">
        <v>22878</v>
      </c>
      <c r="AB18">
        <v>12352</v>
      </c>
      <c r="AC18">
        <v>162819</v>
      </c>
      <c r="AD18">
        <v>105341</v>
      </c>
      <c r="AE18">
        <v>37378</v>
      </c>
      <c r="AF18">
        <v>32978</v>
      </c>
      <c r="AG18">
        <v>175697</v>
      </c>
      <c r="AH18">
        <v>338516</v>
      </c>
      <c r="AI18">
        <v>46236</v>
      </c>
      <c r="AJ18">
        <v>37720</v>
      </c>
      <c r="AK18">
        <v>5522</v>
      </c>
      <c r="AL18">
        <v>5980</v>
      </c>
      <c r="AM18">
        <v>10260</v>
      </c>
      <c r="AN18">
        <v>105718</v>
      </c>
      <c r="AO18">
        <v>91807</v>
      </c>
      <c r="AP18">
        <v>50503</v>
      </c>
      <c r="AQ18">
        <v>142310</v>
      </c>
      <c r="AR18">
        <v>248028</v>
      </c>
      <c r="AS18">
        <v>45174</v>
      </c>
      <c r="AT18">
        <v>45898</v>
      </c>
      <c r="AU18">
        <v>-584</v>
      </c>
      <c r="AV18">
        <v>90488</v>
      </c>
      <c r="AW18">
        <v>338516</v>
      </c>
      <c r="AX18">
        <v>143.37</v>
      </c>
      <c r="AY18" s="5">
        <f t="shared" si="4"/>
        <v>0.15124657413137654</v>
      </c>
      <c r="AZ18" s="6">
        <f t="shared" si="5"/>
        <v>1.1279617186809301</v>
      </c>
      <c r="BA18" s="6">
        <f t="shared" si="0"/>
        <v>0.30151307471434141</v>
      </c>
      <c r="BB18" s="6">
        <f t="shared" si="6"/>
        <v>1.540125617208044</v>
      </c>
      <c r="BC18" s="3">
        <f t="shared" si="7"/>
        <v>0.19013547919493021</v>
      </c>
    </row>
    <row r="19" spans="1:55" x14ac:dyDescent="0.35">
      <c r="A19">
        <v>2019</v>
      </c>
      <c r="B19">
        <v>3</v>
      </c>
      <c r="C19">
        <v>42354</v>
      </c>
      <c r="D19">
        <v>11455</v>
      </c>
      <c r="E19">
        <v>53809</v>
      </c>
      <c r="F19">
        <v>29473</v>
      </c>
      <c r="G19">
        <v>4109</v>
      </c>
      <c r="H19">
        <v>33582</v>
      </c>
      <c r="I19">
        <v>20227</v>
      </c>
      <c r="J19" s="4">
        <f t="shared" si="1"/>
        <v>0.37590365923916075</v>
      </c>
      <c r="K19">
        <v>4257</v>
      </c>
      <c r="L19">
        <v>4426</v>
      </c>
      <c r="M19">
        <v>8683</v>
      </c>
      <c r="N19">
        <v>11544</v>
      </c>
      <c r="O19" s="5">
        <f t="shared" si="2"/>
        <v>0.2145366016837332</v>
      </c>
      <c r="P19">
        <v>367</v>
      </c>
      <c r="Q19">
        <v>11911</v>
      </c>
      <c r="R19">
        <v>1867</v>
      </c>
      <c r="S19">
        <v>10044</v>
      </c>
      <c r="T19" s="5">
        <f t="shared" si="3"/>
        <v>0.18666022412607555</v>
      </c>
      <c r="U19">
        <v>2.2000000000000002</v>
      </c>
      <c r="V19">
        <v>2.1800000000000002</v>
      </c>
      <c r="W19">
        <v>50530</v>
      </c>
      <c r="X19">
        <v>44084</v>
      </c>
      <c r="Y19">
        <v>14148</v>
      </c>
      <c r="Z19">
        <v>3355</v>
      </c>
      <c r="AA19">
        <v>12326</v>
      </c>
      <c r="AB19">
        <v>10530</v>
      </c>
      <c r="AC19">
        <v>134973</v>
      </c>
      <c r="AD19">
        <v>115996</v>
      </c>
      <c r="AE19">
        <v>37636</v>
      </c>
      <c r="AF19">
        <v>33634</v>
      </c>
      <c r="AG19">
        <v>187266</v>
      </c>
      <c r="AH19">
        <v>322239</v>
      </c>
      <c r="AI19">
        <v>29115</v>
      </c>
      <c r="AJ19">
        <v>31673</v>
      </c>
      <c r="AK19">
        <v>5434</v>
      </c>
      <c r="AL19">
        <v>9953</v>
      </c>
      <c r="AM19">
        <v>13529</v>
      </c>
      <c r="AN19">
        <v>89704</v>
      </c>
      <c r="AO19">
        <v>84936</v>
      </c>
      <c r="AP19">
        <v>51143</v>
      </c>
      <c r="AQ19">
        <v>136079</v>
      </c>
      <c r="AR19">
        <v>225783</v>
      </c>
      <c r="AS19">
        <v>43371</v>
      </c>
      <c r="AT19">
        <v>53724</v>
      </c>
      <c r="AU19">
        <v>-639</v>
      </c>
      <c r="AV19">
        <v>96456</v>
      </c>
      <c r="AW19">
        <v>322239</v>
      </c>
      <c r="AX19">
        <v>136.27000000000001</v>
      </c>
      <c r="AY19" s="5">
        <f t="shared" si="4"/>
        <v>0.10413038069171436</v>
      </c>
      <c r="AZ19" s="6">
        <f t="shared" si="5"/>
        <v>1.0208281496226259</v>
      </c>
      <c r="BA19" s="6">
        <f t="shared" si="0"/>
        <v>0.30556512402285263</v>
      </c>
      <c r="BB19" s="6">
        <f t="shared" si="6"/>
        <v>1.5046486221350219</v>
      </c>
      <c r="BC19" s="3">
        <f t="shared" si="7"/>
        <v>-7.2498491769369997E-2</v>
      </c>
    </row>
    <row r="20" spans="1:55" x14ac:dyDescent="0.35">
      <c r="A20">
        <v>2019</v>
      </c>
      <c r="B20">
        <v>2</v>
      </c>
      <c r="C20">
        <v>46565</v>
      </c>
      <c r="D20">
        <v>11450</v>
      </c>
      <c r="E20">
        <v>58015</v>
      </c>
      <c r="F20">
        <v>32047</v>
      </c>
      <c r="G20">
        <v>4147</v>
      </c>
      <c r="H20">
        <v>36194</v>
      </c>
      <c r="I20">
        <v>21821</v>
      </c>
      <c r="J20" s="4">
        <f t="shared" si="1"/>
        <v>0.37612686374213566</v>
      </c>
      <c r="K20">
        <v>3948</v>
      </c>
      <c r="L20">
        <v>4458</v>
      </c>
      <c r="M20">
        <v>8406</v>
      </c>
      <c r="N20">
        <v>13415</v>
      </c>
      <c r="O20" s="5">
        <f t="shared" si="2"/>
        <v>0.2312333017323106</v>
      </c>
      <c r="P20">
        <v>378</v>
      </c>
      <c r="Q20">
        <v>13793</v>
      </c>
      <c r="R20">
        <v>2232</v>
      </c>
      <c r="S20">
        <v>11561</v>
      </c>
      <c r="T20" s="5">
        <f t="shared" si="3"/>
        <v>0.19927604929759546</v>
      </c>
      <c r="U20">
        <v>2.4700000000000002</v>
      </c>
      <c r="V20">
        <v>2.46</v>
      </c>
      <c r="W20">
        <v>37988</v>
      </c>
      <c r="X20">
        <v>42104</v>
      </c>
      <c r="Y20">
        <v>15085</v>
      </c>
      <c r="Z20">
        <v>4884</v>
      </c>
      <c r="AA20">
        <v>11193</v>
      </c>
      <c r="AB20">
        <v>12092</v>
      </c>
      <c r="AC20">
        <v>123346</v>
      </c>
      <c r="AD20">
        <v>145319</v>
      </c>
      <c r="AE20">
        <v>38746</v>
      </c>
      <c r="AF20">
        <v>34587</v>
      </c>
      <c r="AG20">
        <v>218652</v>
      </c>
      <c r="AH20">
        <v>341998</v>
      </c>
      <c r="AI20">
        <v>30443</v>
      </c>
      <c r="AJ20">
        <v>35368</v>
      </c>
      <c r="AK20">
        <v>5532</v>
      </c>
      <c r="AL20">
        <v>11924</v>
      </c>
      <c r="AM20">
        <v>10505</v>
      </c>
      <c r="AN20">
        <v>93772</v>
      </c>
      <c r="AO20">
        <v>90201</v>
      </c>
      <c r="AP20">
        <v>52165</v>
      </c>
      <c r="AQ20">
        <v>142366</v>
      </c>
      <c r="AR20">
        <v>236138</v>
      </c>
      <c r="AS20">
        <v>42801</v>
      </c>
      <c r="AT20">
        <v>64558</v>
      </c>
      <c r="AU20">
        <v>-1499</v>
      </c>
      <c r="AV20">
        <v>105860</v>
      </c>
      <c r="AW20">
        <v>341998</v>
      </c>
      <c r="AX20">
        <v>130.6</v>
      </c>
      <c r="AY20" s="5">
        <f t="shared" si="4"/>
        <v>0.10921027772529757</v>
      </c>
      <c r="AZ20" s="6">
        <f t="shared" si="5"/>
        <v>0.95131305497827323</v>
      </c>
      <c r="BA20" s="6">
        <f t="shared" si="0"/>
        <v>0.29446371031409541</v>
      </c>
      <c r="BB20" s="6">
        <f t="shared" si="6"/>
        <v>1.3153819903595956</v>
      </c>
      <c r="BC20" s="3">
        <f t="shared" si="7"/>
        <v>-0.31188471118491284</v>
      </c>
    </row>
    <row r="21" spans="1:55" x14ac:dyDescent="0.35">
      <c r="A21">
        <v>2019</v>
      </c>
      <c r="B21">
        <v>1</v>
      </c>
      <c r="C21">
        <v>73435</v>
      </c>
      <c r="D21">
        <v>10875</v>
      </c>
      <c r="E21">
        <v>84310</v>
      </c>
      <c r="F21">
        <v>48238</v>
      </c>
      <c r="G21">
        <v>4041</v>
      </c>
      <c r="H21">
        <v>52279</v>
      </c>
      <c r="I21">
        <v>32031</v>
      </c>
      <c r="J21" s="4">
        <f t="shared" si="1"/>
        <v>0.37991934527339583</v>
      </c>
      <c r="K21">
        <v>3902</v>
      </c>
      <c r="L21">
        <v>4783</v>
      </c>
      <c r="M21">
        <v>8685</v>
      </c>
      <c r="N21">
        <v>23346</v>
      </c>
      <c r="O21" s="5">
        <f t="shared" si="2"/>
        <v>0.27690665401494485</v>
      </c>
      <c r="P21">
        <v>560</v>
      </c>
      <c r="Q21">
        <v>23906</v>
      </c>
      <c r="R21">
        <v>3941</v>
      </c>
      <c r="S21">
        <v>19965</v>
      </c>
      <c r="T21" s="5">
        <f t="shared" si="3"/>
        <v>0.23680464950776894</v>
      </c>
      <c r="U21">
        <v>4.22</v>
      </c>
      <c r="V21">
        <v>4.18</v>
      </c>
      <c r="W21">
        <v>44771</v>
      </c>
      <c r="X21">
        <v>41656</v>
      </c>
      <c r="Y21">
        <v>18077</v>
      </c>
      <c r="Z21">
        <v>4988</v>
      </c>
      <c r="AA21">
        <v>18904</v>
      </c>
      <c r="AB21">
        <v>12432</v>
      </c>
      <c r="AC21">
        <v>140828</v>
      </c>
      <c r="AD21">
        <v>158608</v>
      </c>
      <c r="AE21">
        <v>39597</v>
      </c>
      <c r="AF21">
        <v>34686</v>
      </c>
      <c r="AG21">
        <v>232891</v>
      </c>
      <c r="AH21">
        <v>373719</v>
      </c>
      <c r="AI21">
        <v>44293</v>
      </c>
      <c r="AJ21">
        <v>36703</v>
      </c>
      <c r="AK21">
        <v>5546</v>
      </c>
      <c r="AL21">
        <v>11969</v>
      </c>
      <c r="AM21">
        <v>9772</v>
      </c>
      <c r="AN21">
        <v>108283</v>
      </c>
      <c r="AO21">
        <v>92989</v>
      </c>
      <c r="AP21">
        <v>54555</v>
      </c>
      <c r="AQ21">
        <v>147544</v>
      </c>
      <c r="AR21">
        <v>255827</v>
      </c>
      <c r="AS21">
        <v>40970</v>
      </c>
      <c r="AT21">
        <v>80510</v>
      </c>
      <c r="AU21">
        <v>-3588</v>
      </c>
      <c r="AV21">
        <v>117892</v>
      </c>
      <c r="AW21">
        <v>373719</v>
      </c>
      <c r="AX21">
        <v>130.6</v>
      </c>
      <c r="AY21" s="5">
        <f t="shared" si="4"/>
        <v>0.16934991348013437</v>
      </c>
      <c r="AZ21" s="6">
        <f t="shared" si="5"/>
        <v>0.87165371696128657</v>
      </c>
      <c r="BA21" s="6">
        <f t="shared" si="0"/>
        <v>0.27496862616029688</v>
      </c>
      <c r="BB21" s="6">
        <f t="shared" si="6"/>
        <v>1.3005550271049011</v>
      </c>
      <c r="BC21" s="3"/>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40643-A626-42AC-A431-367B9A4F74E4}">
  <dimension ref="A1:I106"/>
  <sheetViews>
    <sheetView workbookViewId="0">
      <selection activeCell="B16" sqref="B16"/>
    </sheetView>
  </sheetViews>
  <sheetFormatPr defaultRowHeight="14.5" x14ac:dyDescent="0.35"/>
  <cols>
    <col min="1" max="1" width="10.7265625" bestFit="1" customWidth="1"/>
    <col min="2" max="2" width="21.90625" bestFit="1" customWidth="1"/>
    <col min="3" max="3" width="20.1796875" bestFit="1" customWidth="1"/>
    <col min="4" max="4" width="32.36328125" bestFit="1" customWidth="1"/>
    <col min="5" max="5" width="12.36328125" bestFit="1" customWidth="1"/>
    <col min="6" max="6" width="17.90625" bestFit="1" customWidth="1"/>
    <col min="7" max="7" width="27.6328125" bestFit="1" customWidth="1"/>
    <col min="8" max="8" width="30.08984375" bestFit="1" customWidth="1"/>
    <col min="9" max="9" width="27" bestFit="1" customWidth="1"/>
    <col min="10" max="10" width="27.81640625" bestFit="1" customWidth="1"/>
  </cols>
  <sheetData>
    <row r="1" spans="1:9" x14ac:dyDescent="0.35">
      <c r="A1" t="s">
        <v>54</v>
      </c>
      <c r="C1" t="s">
        <v>55</v>
      </c>
      <c r="E1" t="s">
        <v>56</v>
      </c>
      <c r="G1" t="s">
        <v>78</v>
      </c>
      <c r="H1" t="s">
        <v>79</v>
      </c>
    </row>
    <row r="2" spans="1:9" x14ac:dyDescent="0.35">
      <c r="A2" s="4">
        <v>0.40418306576306062</v>
      </c>
      <c r="C2" s="6">
        <v>1.7743411605088308</v>
      </c>
      <c r="E2" s="6">
        <v>0.961987014946321</v>
      </c>
      <c r="G2" s="6">
        <v>126978.75</v>
      </c>
      <c r="H2" s="6">
        <v>131908</v>
      </c>
    </row>
    <row r="3" spans="1:9" x14ac:dyDescent="0.35">
      <c r="A3" s="4">
        <f>GETPIVOTDATA("ROE",$A$1)</f>
        <v>0.40418306576306062</v>
      </c>
      <c r="C3" s="6">
        <f>GETPIVOTDATA("Debt to Equity",$C$1)</f>
        <v>1.7743411605088308</v>
      </c>
      <c r="E3" s="6">
        <f>GETPIVOTDATA("Current Ratio",$E$1)</f>
        <v>0.961987014946321</v>
      </c>
      <c r="G3" s="6"/>
      <c r="H3">
        <f>GETPIVOTDATA("Average of AssetsCurrent_Total",$G$1)-GETPIVOTDATA("Average of LiabilitiesCurrent_Total",$G$1)</f>
        <v>-4929.25</v>
      </c>
      <c r="I3" s="9">
        <f>H3</f>
        <v>-4929.25</v>
      </c>
    </row>
    <row r="4" spans="1:9" x14ac:dyDescent="0.35">
      <c r="A4" s="4"/>
      <c r="C4" s="6"/>
      <c r="E4" s="6"/>
    </row>
    <row r="5" spans="1:9" x14ac:dyDescent="0.35">
      <c r="A5" s="1" t="s">
        <v>41</v>
      </c>
      <c r="B5" t="s">
        <v>54</v>
      </c>
      <c r="C5" s="1" t="s">
        <v>41</v>
      </c>
      <c r="D5" t="s">
        <v>55</v>
      </c>
      <c r="E5" s="1" t="s">
        <v>41</v>
      </c>
      <c r="F5" t="s">
        <v>56</v>
      </c>
    </row>
    <row r="6" spans="1:9" x14ac:dyDescent="0.35">
      <c r="A6" s="2">
        <v>1</v>
      </c>
      <c r="B6" s="4">
        <v>0.52881343980820417</v>
      </c>
      <c r="C6" s="2">
        <v>1</v>
      </c>
      <c r="D6" s="6">
        <v>1.9279531792620799</v>
      </c>
      <c r="E6" s="2">
        <v>1</v>
      </c>
      <c r="F6" s="6">
        <v>0.93801990006264291</v>
      </c>
    </row>
    <row r="7" spans="1:9" x14ac:dyDescent="0.35">
      <c r="A7" s="2">
        <v>2</v>
      </c>
      <c r="B7" s="4">
        <v>0.38868689468773127</v>
      </c>
      <c r="C7" s="2">
        <v>2</v>
      </c>
      <c r="D7" s="6">
        <v>1.7313781009684996</v>
      </c>
      <c r="E7" s="2">
        <v>2</v>
      </c>
      <c r="F7" s="6">
        <v>0.9403539454507599</v>
      </c>
    </row>
    <row r="8" spans="1:9" x14ac:dyDescent="0.35">
      <c r="A8" s="2">
        <v>3</v>
      </c>
      <c r="B8" s="4">
        <v>0.32984371370740284</v>
      </c>
      <c r="C8" s="2">
        <v>3</v>
      </c>
      <c r="D8" s="6">
        <v>1.746806251451704</v>
      </c>
      <c r="E8" s="2">
        <v>3</v>
      </c>
      <c r="F8" s="6">
        <v>0.98156254251258368</v>
      </c>
    </row>
    <row r="9" spans="1:9" x14ac:dyDescent="0.35">
      <c r="A9" s="2">
        <v>4</v>
      </c>
      <c r="B9" s="4">
        <v>0.36938821484890422</v>
      </c>
      <c r="C9" s="2">
        <v>4</v>
      </c>
      <c r="D9" s="6">
        <v>1.6912271103530396</v>
      </c>
      <c r="E9" s="2">
        <v>4</v>
      </c>
      <c r="F9" s="6">
        <v>0.98801167175929749</v>
      </c>
    </row>
    <row r="10" spans="1:9" x14ac:dyDescent="0.35">
      <c r="A10" s="2" t="s">
        <v>42</v>
      </c>
      <c r="B10" s="4">
        <v>0.40418306576306062</v>
      </c>
      <c r="C10" s="2" t="s">
        <v>42</v>
      </c>
      <c r="D10" s="6">
        <v>1.7743411605088308</v>
      </c>
      <c r="E10" s="2" t="s">
        <v>42</v>
      </c>
      <c r="F10" s="6">
        <v>0.961987014946321</v>
      </c>
    </row>
    <row r="11" spans="1:9" x14ac:dyDescent="0.35">
      <c r="C11" s="6"/>
      <c r="E11" s="6"/>
    </row>
    <row r="12" spans="1:9" x14ac:dyDescent="0.35">
      <c r="A12" s="4"/>
      <c r="C12" s="6"/>
      <c r="E12" s="6"/>
    </row>
    <row r="15" spans="1:9" x14ac:dyDescent="0.35">
      <c r="A15" s="1" t="s">
        <v>41</v>
      </c>
      <c r="B15" t="s">
        <v>58</v>
      </c>
      <c r="C15" t="s">
        <v>62</v>
      </c>
    </row>
    <row r="16" spans="1:9" x14ac:dyDescent="0.35">
      <c r="A16" s="2">
        <v>1</v>
      </c>
      <c r="B16" s="11">
        <v>117154</v>
      </c>
      <c r="C16" s="4">
        <v>0.29960286646107426</v>
      </c>
    </row>
    <row r="17" spans="1:8" x14ac:dyDescent="0.35">
      <c r="A17" s="2">
        <v>2</v>
      </c>
      <c r="B17" s="11">
        <v>94836</v>
      </c>
      <c r="C17" s="4">
        <v>-0.1905013913310685</v>
      </c>
    </row>
    <row r="18" spans="1:8" x14ac:dyDescent="0.35">
      <c r="A18" s="2">
        <v>3</v>
      </c>
      <c r="B18" s="11">
        <v>81797</v>
      </c>
      <c r="C18" s="4">
        <v>-0.13748998270698889</v>
      </c>
    </row>
    <row r="19" spans="1:8" x14ac:dyDescent="0.35">
      <c r="A19" s="2">
        <v>4</v>
      </c>
      <c r="B19" s="11">
        <v>89498</v>
      </c>
      <c r="C19" s="4">
        <v>9.4147707128623304E-2</v>
      </c>
    </row>
    <row r="20" spans="1:8" x14ac:dyDescent="0.35">
      <c r="A20" s="2" t="s">
        <v>42</v>
      </c>
      <c r="B20" s="11">
        <v>95821.25</v>
      </c>
      <c r="C20" s="4">
        <v>1.6439799887910042E-2</v>
      </c>
    </row>
    <row r="21" spans="1:8" x14ac:dyDescent="0.35">
      <c r="A21" s="2"/>
      <c r="B21" s="4"/>
    </row>
    <row r="22" spans="1:8" x14ac:dyDescent="0.35">
      <c r="A22" s="1" t="s">
        <v>41</v>
      </c>
      <c r="B22" t="s">
        <v>57</v>
      </c>
      <c r="C22" s="1"/>
    </row>
    <row r="23" spans="1:8" x14ac:dyDescent="0.35">
      <c r="A23" s="2">
        <v>1</v>
      </c>
      <c r="B23" s="8">
        <v>66822</v>
      </c>
    </row>
    <row r="24" spans="1:8" x14ac:dyDescent="0.35">
      <c r="A24" s="2">
        <v>2</v>
      </c>
      <c r="B24" s="8">
        <v>52860</v>
      </c>
    </row>
    <row r="25" spans="1:8" x14ac:dyDescent="0.35">
      <c r="A25" s="2">
        <v>3</v>
      </c>
      <c r="B25" s="8">
        <v>45384</v>
      </c>
    </row>
    <row r="26" spans="1:8" x14ac:dyDescent="0.35">
      <c r="A26" s="2">
        <v>4</v>
      </c>
      <c r="B26" s="8">
        <v>49071</v>
      </c>
    </row>
    <row r="27" spans="1:8" x14ac:dyDescent="0.35">
      <c r="A27" s="2" t="s">
        <v>42</v>
      </c>
      <c r="B27" s="8">
        <v>53534.25</v>
      </c>
    </row>
    <row r="29" spans="1:8" x14ac:dyDescent="0.35">
      <c r="A29" t="s">
        <v>59</v>
      </c>
      <c r="B29" t="s">
        <v>60</v>
      </c>
      <c r="D29" t="s">
        <v>69</v>
      </c>
      <c r="F29" s="1"/>
      <c r="G29" s="1"/>
      <c r="H29" s="1"/>
    </row>
    <row r="30" spans="1:8" x14ac:dyDescent="0.35">
      <c r="A30" s="3">
        <v>0.44227767988200051</v>
      </c>
      <c r="B30" s="3">
        <v>0.25259049622351792</v>
      </c>
      <c r="D30" s="8">
        <v>1.54</v>
      </c>
      <c r="H30" s="1"/>
    </row>
    <row r="31" spans="1:8" x14ac:dyDescent="0.35">
      <c r="A31" s="3">
        <f>GETPIVOTDATA("Gross Margin",$A$29)</f>
        <v>0.44227767988200051</v>
      </c>
      <c r="B31" s="3">
        <f>GETPIVOTDATA("Profit_Margin",$A$29)</f>
        <v>0.25259049622351792</v>
      </c>
      <c r="C31" s="3"/>
      <c r="D31" s="10">
        <f>GETPIVOTDATA("Earnings_per_share_Basic",$D$29)</f>
        <v>1.54</v>
      </c>
    </row>
    <row r="36" spans="1:8" x14ac:dyDescent="0.35">
      <c r="A36" s="1" t="s">
        <v>41</v>
      </c>
      <c r="B36" t="s">
        <v>64</v>
      </c>
      <c r="C36" s="1"/>
      <c r="H36" s="1"/>
    </row>
    <row r="37" spans="1:8" x14ac:dyDescent="0.35">
      <c r="A37" s="2">
        <v>1</v>
      </c>
      <c r="B37" s="8">
        <v>35623</v>
      </c>
      <c r="C37" s="1"/>
      <c r="H37" s="1"/>
    </row>
    <row r="38" spans="1:8" x14ac:dyDescent="0.35">
      <c r="A38" s="2">
        <v>2</v>
      </c>
      <c r="B38" s="8">
        <v>28382</v>
      </c>
    </row>
    <row r="39" spans="1:8" x14ac:dyDescent="0.35">
      <c r="A39" s="2">
        <v>3</v>
      </c>
      <c r="B39" s="8">
        <v>22733</v>
      </c>
    </row>
    <row r="40" spans="1:8" x14ac:dyDescent="0.35">
      <c r="A40" s="2">
        <v>4</v>
      </c>
      <c r="B40" s="8">
        <v>26998</v>
      </c>
    </row>
    <row r="41" spans="1:8" x14ac:dyDescent="0.35">
      <c r="A41" s="2" t="s">
        <v>42</v>
      </c>
      <c r="B41" s="8">
        <v>28434</v>
      </c>
    </row>
    <row r="43" spans="1:8" x14ac:dyDescent="0.35">
      <c r="A43" s="1" t="s">
        <v>41</v>
      </c>
      <c r="B43" t="s">
        <v>81</v>
      </c>
      <c r="C43" t="s">
        <v>80</v>
      </c>
      <c r="H43" s="1"/>
    </row>
    <row r="44" spans="1:8" x14ac:dyDescent="0.35">
      <c r="A44" s="2">
        <v>1</v>
      </c>
      <c r="B44" s="6">
        <v>29998</v>
      </c>
      <c r="C44" s="3"/>
      <c r="H44" s="1"/>
    </row>
    <row r="45" spans="1:8" x14ac:dyDescent="0.35">
      <c r="A45" s="2">
        <v>2</v>
      </c>
      <c r="B45" s="6">
        <v>24160</v>
      </c>
      <c r="C45" s="3">
        <v>-0.19461297419827989</v>
      </c>
    </row>
    <row r="46" spans="1:8" x14ac:dyDescent="0.35">
      <c r="A46" s="2">
        <v>3</v>
      </c>
      <c r="B46" s="6">
        <v>19881</v>
      </c>
      <c r="C46" s="3">
        <v>-0.17711092715231788</v>
      </c>
    </row>
    <row r="47" spans="1:8" x14ac:dyDescent="0.35">
      <c r="A47" s="2">
        <v>4</v>
      </c>
      <c r="B47" s="6">
        <v>22956</v>
      </c>
      <c r="C47" s="3">
        <v>0.15467028821487852</v>
      </c>
    </row>
    <row r="48" spans="1:8" x14ac:dyDescent="0.35">
      <c r="A48" s="2" t="s">
        <v>42</v>
      </c>
      <c r="B48" s="6">
        <v>24248.75</v>
      </c>
      <c r="C48" s="3"/>
    </row>
    <row r="51" spans="1:3" x14ac:dyDescent="0.35">
      <c r="A51" s="1" t="s">
        <v>1</v>
      </c>
      <c r="B51" t="s">
        <v>82</v>
      </c>
      <c r="C51" t="s">
        <v>83</v>
      </c>
    </row>
    <row r="52" spans="1:3" x14ac:dyDescent="0.35">
      <c r="A52" s="2">
        <v>1</v>
      </c>
      <c r="B52" s="6">
        <v>0.82274612902675115</v>
      </c>
      <c r="C52" s="6">
        <v>0.17725387097324888</v>
      </c>
    </row>
    <row r="53" spans="1:3" x14ac:dyDescent="0.35">
      <c r="A53" s="2">
        <v>2</v>
      </c>
      <c r="B53" s="6">
        <v>0.77954574212324435</v>
      </c>
      <c r="C53" s="6">
        <v>0.22045425787675565</v>
      </c>
    </row>
    <row r="54" spans="1:3" x14ac:dyDescent="0.35">
      <c r="A54" s="2">
        <v>3</v>
      </c>
      <c r="B54" s="6">
        <v>0.74066286049610619</v>
      </c>
      <c r="C54" s="6">
        <v>0.25933713950389381</v>
      </c>
    </row>
    <row r="55" spans="1:3" x14ac:dyDescent="0.35">
      <c r="A55" s="2">
        <v>4</v>
      </c>
      <c r="B55" s="6">
        <v>0.75067599275961472</v>
      </c>
      <c r="C55" s="6">
        <v>0.24932400724038525</v>
      </c>
    </row>
    <row r="56" spans="1:3" x14ac:dyDescent="0.35">
      <c r="A56" s="2" t="s">
        <v>42</v>
      </c>
      <c r="B56" s="6">
        <v>0.77771110270425403</v>
      </c>
      <c r="C56" s="6">
        <v>0.222288897295746</v>
      </c>
    </row>
    <row r="71" spans="1:8" x14ac:dyDescent="0.35">
      <c r="A71" s="1" t="s">
        <v>41</v>
      </c>
      <c r="B71" t="s">
        <v>58</v>
      </c>
      <c r="D71" s="1"/>
      <c r="E71" s="1"/>
      <c r="F71" s="1"/>
      <c r="G71" s="1"/>
      <c r="H71" s="1"/>
    </row>
    <row r="72" spans="1:8" x14ac:dyDescent="0.35">
      <c r="A72" s="2">
        <v>1</v>
      </c>
      <c r="B72" s="8">
        <v>117154</v>
      </c>
      <c r="D72" s="1"/>
      <c r="E72" s="1"/>
      <c r="F72" s="1"/>
      <c r="G72" s="1"/>
      <c r="H72" s="1"/>
    </row>
    <row r="73" spans="1:8" x14ac:dyDescent="0.35">
      <c r="A73" s="2">
        <v>2</v>
      </c>
      <c r="B73" s="8">
        <v>94836</v>
      </c>
    </row>
    <row r="74" spans="1:8" x14ac:dyDescent="0.35">
      <c r="A74" s="2">
        <v>3</v>
      </c>
      <c r="B74" s="8">
        <v>81797</v>
      </c>
    </row>
    <row r="75" spans="1:8" x14ac:dyDescent="0.35">
      <c r="A75" s="2">
        <v>4</v>
      </c>
      <c r="B75" s="8">
        <v>89498</v>
      </c>
    </row>
    <row r="76" spans="1:8" x14ac:dyDescent="0.35">
      <c r="A76" s="2" t="s">
        <v>42</v>
      </c>
      <c r="B76" s="8">
        <v>95821.25</v>
      </c>
    </row>
    <row r="79" spans="1:8" x14ac:dyDescent="0.35">
      <c r="A79" s="1" t="s">
        <v>41</v>
      </c>
      <c r="B79" t="s">
        <v>65</v>
      </c>
      <c r="C79" t="s">
        <v>66</v>
      </c>
      <c r="D79" t="s">
        <v>67</v>
      </c>
      <c r="E79" s="1"/>
      <c r="F79" s="1"/>
      <c r="G79" s="1"/>
      <c r="H79" s="1"/>
    </row>
    <row r="80" spans="1:8" x14ac:dyDescent="0.35">
      <c r="A80" s="2">
        <v>1</v>
      </c>
      <c r="B80" s="8">
        <v>7709</v>
      </c>
      <c r="C80" s="8">
        <v>6607</v>
      </c>
      <c r="D80" s="8">
        <v>14316</v>
      </c>
    </row>
    <row r="81" spans="1:8" x14ac:dyDescent="0.35">
      <c r="A81" s="2">
        <v>2</v>
      </c>
      <c r="B81" s="8">
        <v>7457</v>
      </c>
      <c r="C81" s="8">
        <v>6201</v>
      </c>
      <c r="D81" s="8">
        <v>13658</v>
      </c>
    </row>
    <row r="82" spans="1:8" x14ac:dyDescent="0.35">
      <c r="A82" s="2">
        <v>3</v>
      </c>
      <c r="B82" s="8">
        <v>7442</v>
      </c>
      <c r="C82" s="8">
        <v>5973</v>
      </c>
      <c r="D82" s="8">
        <v>13415</v>
      </c>
    </row>
    <row r="83" spans="1:8" x14ac:dyDescent="0.35">
      <c r="A83" s="2">
        <v>4</v>
      </c>
      <c r="B83" s="8">
        <v>7307</v>
      </c>
      <c r="C83" s="8">
        <v>6151</v>
      </c>
      <c r="D83" s="8">
        <v>13458</v>
      </c>
    </row>
    <row r="84" spans="1:8" x14ac:dyDescent="0.35">
      <c r="A84" s="2" t="s">
        <v>42</v>
      </c>
      <c r="B84" s="8">
        <v>7478.75</v>
      </c>
      <c r="C84" s="8">
        <v>6233</v>
      </c>
      <c r="D84" s="8">
        <v>13711.75</v>
      </c>
    </row>
    <row r="86" spans="1:8" x14ac:dyDescent="0.35">
      <c r="A86" s="1" t="s">
        <v>41</v>
      </c>
      <c r="B86" t="s">
        <v>70</v>
      </c>
      <c r="C86" t="s">
        <v>71</v>
      </c>
      <c r="E86" s="1"/>
      <c r="F86" s="1"/>
      <c r="G86" s="1"/>
      <c r="H86" s="1"/>
    </row>
    <row r="87" spans="1:8" x14ac:dyDescent="0.35">
      <c r="A87" s="2">
        <v>1</v>
      </c>
      <c r="B87" s="8">
        <v>23752</v>
      </c>
      <c r="C87" s="8">
        <v>57918</v>
      </c>
    </row>
    <row r="88" spans="1:8" x14ac:dyDescent="0.35">
      <c r="A88" s="2">
        <v>2</v>
      </c>
      <c r="B88" s="8">
        <v>17936</v>
      </c>
      <c r="C88" s="8">
        <v>42945</v>
      </c>
    </row>
    <row r="89" spans="1:8" x14ac:dyDescent="0.35">
      <c r="A89" s="2">
        <v>3</v>
      </c>
      <c r="B89" s="8">
        <v>19549</v>
      </c>
      <c r="C89" s="8">
        <v>46699</v>
      </c>
    </row>
    <row r="90" spans="1:8" x14ac:dyDescent="0.35">
      <c r="A90" s="2">
        <v>4</v>
      </c>
      <c r="B90" s="8">
        <v>29508</v>
      </c>
      <c r="C90" s="8">
        <v>62611</v>
      </c>
    </row>
    <row r="91" spans="1:8" x14ac:dyDescent="0.35">
      <c r="A91" s="2" t="s">
        <v>42</v>
      </c>
      <c r="B91" s="8">
        <v>22686.25</v>
      </c>
      <c r="C91" s="8">
        <v>52543.25</v>
      </c>
    </row>
    <row r="93" spans="1:8" x14ac:dyDescent="0.35">
      <c r="A93" s="1" t="s">
        <v>41</v>
      </c>
      <c r="B93" t="s">
        <v>72</v>
      </c>
      <c r="D93" s="1" t="s">
        <v>41</v>
      </c>
      <c r="E93" t="s">
        <v>73</v>
      </c>
      <c r="F93" s="1"/>
      <c r="G93" s="1"/>
      <c r="H93" s="1"/>
    </row>
    <row r="94" spans="1:8" x14ac:dyDescent="0.35">
      <c r="A94" s="2">
        <v>1</v>
      </c>
      <c r="B94" s="8">
        <v>20535</v>
      </c>
      <c r="D94" s="2">
        <v>1</v>
      </c>
      <c r="E94" s="6">
        <v>56727</v>
      </c>
    </row>
    <row r="95" spans="1:8" x14ac:dyDescent="0.35">
      <c r="A95" s="2">
        <v>2</v>
      </c>
      <c r="B95" s="8">
        <v>24687</v>
      </c>
      <c r="D95" s="2">
        <v>2</v>
      </c>
      <c r="E95" s="6">
        <v>62158</v>
      </c>
    </row>
    <row r="96" spans="1:8" x14ac:dyDescent="0.35">
      <c r="A96" s="2">
        <v>3</v>
      </c>
      <c r="B96" s="8">
        <v>28408</v>
      </c>
      <c r="D96" s="2">
        <v>3</v>
      </c>
      <c r="E96" s="6">
        <v>60274</v>
      </c>
    </row>
    <row r="97" spans="1:6" x14ac:dyDescent="0.35">
      <c r="A97" s="2">
        <v>4</v>
      </c>
      <c r="B97" s="8">
        <v>29965</v>
      </c>
      <c r="D97" s="2">
        <v>4</v>
      </c>
      <c r="E97" s="6">
        <v>62146</v>
      </c>
    </row>
    <row r="98" spans="1:6" x14ac:dyDescent="0.35">
      <c r="A98" s="2" t="s">
        <v>42</v>
      </c>
      <c r="B98" s="8">
        <v>25898.75</v>
      </c>
      <c r="D98" s="2" t="s">
        <v>42</v>
      </c>
      <c r="E98" s="6">
        <v>60326.25</v>
      </c>
    </row>
    <row r="100" spans="1:6" x14ac:dyDescent="0.35">
      <c r="A100" s="1" t="s">
        <v>41</v>
      </c>
      <c r="B100" t="s">
        <v>75</v>
      </c>
      <c r="C100" t="s">
        <v>76</v>
      </c>
      <c r="E100" s="1" t="s">
        <v>41</v>
      </c>
      <c r="F100" t="s">
        <v>77</v>
      </c>
    </row>
    <row r="101" spans="1:6" x14ac:dyDescent="0.35">
      <c r="A101" s="2">
        <v>2023</v>
      </c>
      <c r="B101" s="6"/>
      <c r="C101" s="6"/>
      <c r="E101" s="2">
        <v>2023</v>
      </c>
      <c r="F101" s="8"/>
    </row>
    <row r="102" spans="1:6" x14ac:dyDescent="0.35">
      <c r="A102" s="7">
        <v>1</v>
      </c>
      <c r="B102" s="6">
        <v>1.9279531792620799</v>
      </c>
      <c r="C102" s="6">
        <v>0.31540864088225712</v>
      </c>
      <c r="E102" s="7">
        <v>1</v>
      </c>
      <c r="F102" s="8">
        <v>346747</v>
      </c>
    </row>
    <row r="103" spans="1:6" x14ac:dyDescent="0.35">
      <c r="A103" s="7">
        <v>2</v>
      </c>
      <c r="B103" s="6">
        <v>1.7313781009684996</v>
      </c>
      <c r="C103" s="6">
        <v>0.32399747109826588</v>
      </c>
      <c r="E103" s="7">
        <v>2</v>
      </c>
      <c r="F103" s="8">
        <v>332160</v>
      </c>
    </row>
    <row r="104" spans="1:6" x14ac:dyDescent="0.35">
      <c r="A104" s="7">
        <v>3</v>
      </c>
      <c r="B104" s="6">
        <v>1.746806251451704</v>
      </c>
      <c r="C104" s="6">
        <v>0.31425390552713423</v>
      </c>
      <c r="E104" s="7">
        <v>3</v>
      </c>
      <c r="F104" s="8">
        <v>335038</v>
      </c>
    </row>
    <row r="105" spans="1:6" x14ac:dyDescent="0.35">
      <c r="A105" s="7">
        <v>4</v>
      </c>
      <c r="B105" s="6">
        <v>1.6912271103530396</v>
      </c>
      <c r="C105" s="6">
        <v>0.29809434941559859</v>
      </c>
      <c r="E105" s="7">
        <v>4</v>
      </c>
      <c r="F105" s="8">
        <v>352583</v>
      </c>
    </row>
    <row r="106" spans="1:6" x14ac:dyDescent="0.35">
      <c r="A106" s="2" t="s">
        <v>42</v>
      </c>
      <c r="B106" s="6">
        <v>1.7743411605088308</v>
      </c>
      <c r="C106" s="6">
        <v>0.31293859173081395</v>
      </c>
      <c r="E106" s="2" t="s">
        <v>42</v>
      </c>
      <c r="F106" s="8">
        <v>1366528</v>
      </c>
    </row>
  </sheetData>
  <pageMargins left="0.7" right="0.7" top="0.75" bottom="0.75" header="0.3" footer="0.3"/>
  <extLst>
    <ext xmlns:x14="http://schemas.microsoft.com/office/spreadsheetml/2009/9/main" uri="{05C60535-1F16-4fd2-B633-F4F36F0B64E0}">
      <x14:sparklineGroups xmlns:xm="http://schemas.microsoft.com/office/excel/2006/main">
        <x14:sparklineGroup manualMax="0" manualMin="0" displayEmptyCellsAs="gap" xr2:uid="{82DF8D40-BB10-4266-89EE-249C07F22D2B}">
          <x14:colorSeries rgb="FF376092"/>
          <x14:colorNegative rgb="FFD00000"/>
          <x14:colorAxis rgb="FF000000"/>
          <x14:colorMarkers rgb="FFD00000"/>
          <x14:colorFirst rgb="FFD00000"/>
          <x14:colorLast rgb="FFD00000"/>
          <x14:colorHigh rgb="FFD00000"/>
          <x14:colorLow rgb="FFD00000"/>
          <x14:sparklines>
            <x14:sparkline>
              <xm:f>Pivots!B6:B9</xm:f>
              <xm:sqref>A11</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 - BS</vt:lpstr>
      <vt:lpstr>Dashboard - IS</vt:lpstr>
      <vt:lpstr>Apple_DB</vt:lpstr>
      <vt:lpstr>Pivots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Sneha</dc:creator>
  <cp:lastModifiedBy>Sneha</cp:lastModifiedBy>
  <dcterms:created xsi:type="dcterms:W3CDTF">2024-07-13T19:21:01Z</dcterms:created>
  <dcterms:modified xsi:type="dcterms:W3CDTF">2024-07-28T06:40:47Z</dcterms:modified>
</cp:coreProperties>
</file>