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Sneha\Downloads\Ivy_IIT Guwahati CourseDetails\"/>
    </mc:Choice>
  </mc:AlternateContent>
  <xr:revisionPtr revIDLastSave="0" documentId="8_{0F81E897-4F38-410B-B69D-F02200EFBDAF}" xr6:coauthVersionLast="47" xr6:coauthVersionMax="47" xr10:uidLastSave="{00000000-0000-0000-0000-000000000000}"/>
  <bookViews>
    <workbookView xWindow="-110" yWindow="-110" windowWidth="19420" windowHeight="10300" tabRatio="786" xr2:uid="{4C9AC37B-5AD1-4E85-BB07-11C5B4ABA7B6}"/>
  </bookViews>
  <sheets>
    <sheet name="Dashboard_IS" sheetId="4" r:id="rId1"/>
    <sheet name="Data" sheetId="1" r:id="rId2"/>
    <sheet name="Pivots" sheetId="3" state="hidden" r:id="rId3"/>
  </sheets>
  <definedNames>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2" i="1" l="1"/>
  <c r="BE3" i="1"/>
  <c r="BE4" i="1"/>
  <c r="BE5" i="1"/>
  <c r="BE6" i="1"/>
  <c r="BE7" i="1"/>
  <c r="BE8" i="1"/>
  <c r="BE9" i="1"/>
  <c r="BE10" i="1"/>
  <c r="BE11" i="1"/>
  <c r="BE12" i="1"/>
  <c r="BE13" i="1"/>
  <c r="BE14" i="1"/>
  <c r="BE15" i="1"/>
  <c r="BE16" i="1"/>
  <c r="BE17" i="1"/>
  <c r="BE18" i="1"/>
  <c r="BE19" i="1"/>
  <c r="BE20" i="1"/>
  <c r="BE21" i="1"/>
  <c r="F8" i="3"/>
  <c r="G8" i="3"/>
  <c r="BD2" i="1" l="1"/>
  <c r="BD3" i="1"/>
  <c r="BD4" i="1"/>
  <c r="BD5" i="1"/>
  <c r="BD6" i="1"/>
  <c r="BD7" i="1"/>
  <c r="BD8" i="1"/>
  <c r="BD9" i="1"/>
  <c r="BD10" i="1"/>
  <c r="BD11" i="1"/>
  <c r="BD12" i="1"/>
  <c r="BD13" i="1"/>
  <c r="BD14" i="1"/>
  <c r="BD15" i="1"/>
  <c r="BD16" i="1"/>
  <c r="BD17" i="1"/>
  <c r="BD18" i="1"/>
  <c r="BD19" i="1"/>
  <c r="BD20" i="1"/>
  <c r="BD21" i="1"/>
  <c r="BB21" i="1"/>
  <c r="BA21" i="1"/>
  <c r="AZ21" i="1"/>
  <c r="AY21" i="1"/>
  <c r="T21" i="1"/>
  <c r="O21" i="1"/>
  <c r="J21" i="1"/>
  <c r="BC20" i="1"/>
  <c r="BB20" i="1"/>
  <c r="BA20" i="1"/>
  <c r="AZ20" i="1"/>
  <c r="AY20" i="1"/>
  <c r="T20" i="1"/>
  <c r="O20" i="1"/>
  <c r="J20" i="1"/>
  <c r="BC19" i="1"/>
  <c r="BB19" i="1"/>
  <c r="BA19" i="1"/>
  <c r="AZ19" i="1"/>
  <c r="AY19" i="1"/>
  <c r="T19" i="1"/>
  <c r="O19" i="1"/>
  <c r="J19" i="1"/>
  <c r="BC18" i="1"/>
  <c r="BB18" i="1"/>
  <c r="BA18" i="1"/>
  <c r="AZ18" i="1"/>
  <c r="AY18" i="1"/>
  <c r="T18" i="1"/>
  <c r="O18" i="1"/>
  <c r="J18" i="1"/>
  <c r="BC17" i="1"/>
  <c r="BB17" i="1"/>
  <c r="BA17" i="1"/>
  <c r="AZ17" i="1"/>
  <c r="AY17" i="1"/>
  <c r="T17" i="1"/>
  <c r="O17" i="1"/>
  <c r="J17" i="1"/>
  <c r="BC16" i="1"/>
  <c r="BB16" i="1"/>
  <c r="BA16" i="1"/>
  <c r="AZ16" i="1"/>
  <c r="AY16" i="1"/>
  <c r="T16" i="1"/>
  <c r="O16" i="1"/>
  <c r="J16" i="1"/>
  <c r="BC15" i="1"/>
  <c r="BB15" i="1"/>
  <c r="BA15" i="1"/>
  <c r="AZ15" i="1"/>
  <c r="AY15" i="1"/>
  <c r="T15" i="1"/>
  <c r="O15" i="1"/>
  <c r="J15" i="1"/>
  <c r="BC14" i="1"/>
  <c r="BB14" i="1"/>
  <c r="BA14" i="1"/>
  <c r="AZ14" i="1"/>
  <c r="AY14" i="1"/>
  <c r="T14" i="1"/>
  <c r="O14" i="1"/>
  <c r="J14" i="1"/>
  <c r="BC13" i="1"/>
  <c r="BB13" i="1"/>
  <c r="BA13" i="1"/>
  <c r="AZ13" i="1"/>
  <c r="AY13" i="1"/>
  <c r="T13" i="1"/>
  <c r="O13" i="1"/>
  <c r="J13" i="1"/>
  <c r="BC12" i="1"/>
  <c r="BB12" i="1"/>
  <c r="BA12" i="1"/>
  <c r="AZ12" i="1"/>
  <c r="AY12" i="1"/>
  <c r="T12" i="1"/>
  <c r="O12" i="1"/>
  <c r="J12" i="1"/>
  <c r="BC11" i="1"/>
  <c r="BB11" i="1"/>
  <c r="BA11" i="1"/>
  <c r="AZ11" i="1"/>
  <c r="AY11" i="1"/>
  <c r="T11" i="1"/>
  <c r="O11" i="1"/>
  <c r="J11" i="1"/>
  <c r="BC10" i="1"/>
  <c r="BB10" i="1"/>
  <c r="BA10" i="1"/>
  <c r="AZ10" i="1"/>
  <c r="AY10" i="1"/>
  <c r="T10" i="1"/>
  <c r="O10" i="1"/>
  <c r="J10" i="1"/>
  <c r="BC9" i="1"/>
  <c r="BB9" i="1"/>
  <c r="BA9" i="1"/>
  <c r="AZ9" i="1"/>
  <c r="AY9" i="1"/>
  <c r="T9" i="1"/>
  <c r="O9" i="1"/>
  <c r="J9" i="1"/>
  <c r="BC8" i="1"/>
  <c r="BB8" i="1"/>
  <c r="BA8" i="1"/>
  <c r="AZ8" i="1"/>
  <c r="AY8" i="1"/>
  <c r="T8" i="1"/>
  <c r="O8" i="1"/>
  <c r="J8" i="1"/>
  <c r="BC7" i="1"/>
  <c r="BB7" i="1"/>
  <c r="BA7" i="1"/>
  <c r="AZ7" i="1"/>
  <c r="AY7" i="1"/>
  <c r="T7" i="1"/>
  <c r="O7" i="1"/>
  <c r="J7" i="1"/>
  <c r="BC6" i="1"/>
  <c r="BB6" i="1"/>
  <c r="BA6" i="1"/>
  <c r="AZ6" i="1"/>
  <c r="AY6" i="1"/>
  <c r="T6" i="1"/>
  <c r="O6" i="1"/>
  <c r="J6" i="1"/>
  <c r="BC5" i="1"/>
  <c r="BB5" i="1"/>
  <c r="BA5" i="1"/>
  <c r="AZ5" i="1"/>
  <c r="AY5" i="1"/>
  <c r="T5" i="1"/>
  <c r="O5" i="1"/>
  <c r="J5" i="1"/>
  <c r="BC4" i="1"/>
  <c r="BB4" i="1"/>
  <c r="BA4" i="1"/>
  <c r="AZ4" i="1"/>
  <c r="AY4" i="1"/>
  <c r="T4" i="1"/>
  <c r="O4" i="1"/>
  <c r="J4" i="1"/>
  <c r="BC3" i="1"/>
  <c r="BB3" i="1"/>
  <c r="BA3" i="1"/>
  <c r="AZ3" i="1"/>
  <c r="AY3" i="1"/>
  <c r="T3" i="1"/>
  <c r="O3" i="1"/>
  <c r="J3" i="1"/>
  <c r="BC2" i="1"/>
  <c r="BB2" i="1"/>
  <c r="BA2" i="1"/>
  <c r="AZ2" i="1"/>
  <c r="AY2" i="1"/>
  <c r="T2" i="1"/>
  <c r="O2" i="1"/>
  <c r="J2" i="1"/>
  <c r="C5" i="3"/>
  <c r="D5" i="3"/>
  <c r="B5" i="3"/>
  <c r="A5" i="3"/>
</calcChain>
</file>

<file path=xl/sharedStrings.xml><?xml version="1.0" encoding="utf-8"?>
<sst xmlns="http://schemas.openxmlformats.org/spreadsheetml/2006/main" count="143" uniqueCount="83">
  <si>
    <t>Year</t>
  </si>
  <si>
    <t>Quarter</t>
  </si>
  <si>
    <t>NetSales_Products</t>
  </si>
  <si>
    <t>Total NetSales</t>
  </si>
  <si>
    <t>COG_Products</t>
  </si>
  <si>
    <t>COG_Services</t>
  </si>
  <si>
    <t>Total COGS</t>
  </si>
  <si>
    <t>Gross_income</t>
  </si>
  <si>
    <t>Grosss_margin</t>
  </si>
  <si>
    <t>OperatingExpense_RND</t>
  </si>
  <si>
    <t>OperatingExpense_SGA</t>
  </si>
  <si>
    <t>Total Operating Expense</t>
  </si>
  <si>
    <t>Operating_income</t>
  </si>
  <si>
    <t>Operating_Margin</t>
  </si>
  <si>
    <t>Other_income_expanse</t>
  </si>
  <si>
    <t>Income_before_provision_for_income_taxes</t>
  </si>
  <si>
    <t>Provision_for_income_taxes</t>
  </si>
  <si>
    <t>Net_income</t>
  </si>
  <si>
    <t>Profit Margin</t>
  </si>
  <si>
    <t>Earnings_per_share_Basic</t>
  </si>
  <si>
    <t>Earnings_per_share_Diluted</t>
  </si>
  <si>
    <t>AssetsCurrent_Cash</t>
  </si>
  <si>
    <t>AssetsCurrent_Marketable_securities</t>
  </si>
  <si>
    <t>AssetsCurrent_Accounts_receivable</t>
  </si>
  <si>
    <t>AssetsCurrent_Inventories</t>
  </si>
  <si>
    <t>AssetsCurrent_non_trade_receivables</t>
  </si>
  <si>
    <t>AssetsCurrent_Other</t>
  </si>
  <si>
    <t>AssetsCurrent_Total</t>
  </si>
  <si>
    <t>AssetsNC_Marketable_securities</t>
  </si>
  <si>
    <t>AssetsNC_PPE</t>
  </si>
  <si>
    <t>AssetsNC_Other</t>
  </si>
  <si>
    <t>AssetsNC_Total</t>
  </si>
  <si>
    <t>Assets_Total</t>
  </si>
  <si>
    <t>LiabilitiesCurrent_Accounts payable</t>
  </si>
  <si>
    <t>LiabilitiesCurrent_Other</t>
  </si>
  <si>
    <t>LiabilitiesCurrent_Deferred_revenue</t>
  </si>
  <si>
    <t>LiabilitiesCurrent_Commercial_paper</t>
  </si>
  <si>
    <t>LiabilitiesCurrent_Term_debt</t>
  </si>
  <si>
    <t>LiabilitiesCurrent_Total</t>
  </si>
  <si>
    <t>LiabilitiesNC_Term_debt</t>
  </si>
  <si>
    <t>LiabilitiesNC_Other</t>
  </si>
  <si>
    <t>LiabilitiesNC_Total</t>
  </si>
  <si>
    <t>Liabilities_Total</t>
  </si>
  <si>
    <t>Shareholders_Equity_outstanding_respectively</t>
  </si>
  <si>
    <t>Retained_earnings</t>
  </si>
  <si>
    <t>Accumulated_other_comprehensive_income</t>
  </si>
  <si>
    <t>Shareholders_Equity_Total</t>
  </si>
  <si>
    <t>Total_liabilities_and_shareholders_equity</t>
  </si>
  <si>
    <t>Stock_Price</t>
  </si>
  <si>
    <t>ROE</t>
  </si>
  <si>
    <t>Debt to Equity</t>
  </si>
  <si>
    <t>Debt to Asset</t>
  </si>
  <si>
    <t>Current Ratio</t>
  </si>
  <si>
    <t>Net SalesGrowth</t>
  </si>
  <si>
    <t>NetSales_Services</t>
  </si>
  <si>
    <t>Q1</t>
  </si>
  <si>
    <t>Q2</t>
  </si>
  <si>
    <t>Q3</t>
  </si>
  <si>
    <t>Q4</t>
  </si>
  <si>
    <t>Row Labels</t>
  </si>
  <si>
    <t>Grand Total</t>
  </si>
  <si>
    <t>Average of Grosss_margin</t>
  </si>
  <si>
    <t>Average of Profit Margin</t>
  </si>
  <si>
    <t>Sum of Total NetSales</t>
  </si>
  <si>
    <t>Average of Earnings_per_share_Basic</t>
  </si>
  <si>
    <t>Average of ROE</t>
  </si>
  <si>
    <t>Average of Debt to Equity</t>
  </si>
  <si>
    <t>Average of Current Ratio</t>
  </si>
  <si>
    <t>Working_capital ratio</t>
  </si>
  <si>
    <t>Average of Working_capital ratio</t>
  </si>
  <si>
    <t>Average of Net SalesGrowth</t>
  </si>
  <si>
    <t>Total_Operating_Expense</t>
  </si>
  <si>
    <t>RND Expense</t>
  </si>
  <si>
    <t>SGA Expense</t>
  </si>
  <si>
    <t>Average of Net_income</t>
  </si>
  <si>
    <t>Average of Total COGS</t>
  </si>
  <si>
    <t>Average of Income_before_provision_for_income_taxes</t>
  </si>
  <si>
    <t>Products</t>
  </si>
  <si>
    <t>Services</t>
  </si>
  <si>
    <t>% Change</t>
  </si>
  <si>
    <t>ROI</t>
  </si>
  <si>
    <t>Average of ROI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</si>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</sst>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_(&quot;$&quot;* #,##0_);_(&quot;$&quot;* \(#,##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164" fontId="0" fillId="0" borderId="0" xfId="0" applyNumberFormat="1"/>
    <xf numFmtId="164" fontId="0" fillId="0" borderId="0" xfId="2" applyNumberFormat="1" applyFont="1"/>
    <xf numFmtId="2" fontId="0" fillId="0" borderId="0" xfId="0" applyNumberFormat="1"/>
    <xf numFmtId="10" fontId="0" fillId="0" borderId="0" xfId="0" applyNumberFormat="1"/>
    <xf numFmtId="0" fontId="0" fillId="0" borderId="0" xfId="0" pivotButton="1"/>
    <xf numFmtId="0" fontId="0" fillId="0" borderId="0" xfId="0" applyAlignment="1">
      <alignment horizontal="left"/>
    </xf>
    <xf numFmtId="10" fontId="0" fillId="0" borderId="0" xfId="2" applyNumberFormat="1" applyFont="1"/>
    <xf numFmtId="165" fontId="0" fillId="0" borderId="0" xfId="0" applyNumberFormat="1"/>
    <xf numFmtId="1" fontId="0" fillId="0" borderId="0" xfId="0" applyNumberFormat="1"/>
    <xf numFmtId="165" fontId="0" fillId="0" borderId="0" xfId="1" applyNumberFormat="1" applyFont="1"/>
    <xf numFmtId="44" fontId="0" fillId="0" borderId="0" xfId="1" applyFont="1"/>
  </cellXfs>
  <cellStyles count="3">
    <cellStyle name="Currency" xfId="1" builtinId="4"/>
    <cellStyle name="Normal" xfId="0" builtinId="0"/>
    <cellStyle name="Percent" xfId="2" builtinId="5"/>
  </cellStyles>
  <dxfs count="32">
    <dxf>
      <numFmt numFmtId="2" formatCode="0.00"/>
    </dxf>
    <dxf>
      <numFmt numFmtId="0" formatCode="General"/>
    </dxf>
    <dxf>
      <numFmt numFmtId="2" formatCode="0.00"/>
    </dxf>
    <dxf>
      <numFmt numFmtId="14" formatCode="0.00%"/>
    </dxf>
    <dxf>
      <numFmt numFmtId="1" formatCode="0"/>
    </dxf>
    <dxf>
      <numFmt numFmtId="1" formatCode="0"/>
    </dxf>
    <dxf>
      <numFmt numFmtId="14" formatCode="0.00%"/>
    </dxf>
    <dxf>
      <numFmt numFmtId="1" formatCode="0"/>
    </dxf>
    <dxf>
      <numFmt numFmtId="14" formatCode="0.00%"/>
    </dxf>
    <dxf>
      <numFmt numFmtId="1" formatCode="0"/>
    </dxf>
    <dxf>
      <numFmt numFmtId="14" formatCode="0.00%"/>
    </dxf>
    <dxf>
      <numFmt numFmtId="14" formatCode="0.00%"/>
    </dxf>
    <dxf>
      <numFmt numFmtId="14" formatCode="0.00%"/>
    </dxf>
    <dxf>
      <numFmt numFmtId="14" formatCode="0.00%"/>
    </dxf>
    <dxf>
      <numFmt numFmtId="2" formatCode="0.00"/>
    </dxf>
    <dxf>
      <numFmt numFmtId="14" formatCode="0.00%"/>
    </dxf>
    <dxf>
      <numFmt numFmtId="1" formatCode="0"/>
    </dxf>
    <dxf>
      <numFmt numFmtId="14" formatCode="0.00%"/>
    </dxf>
    <dxf>
      <numFmt numFmtId="165" formatCode="_(&quot;$&quot;* #,##0_);_(&quot;$&quot;* \(#,##0\);_(&quot;$&quot;* &quot;-&quot;??_);_(@_)"/>
    </dxf>
    <dxf>
      <numFmt numFmtId="2" formatCode="0.00"/>
    </dxf>
    <dxf>
      <numFmt numFmtId="2" formatCode="0.00"/>
    </dxf>
    <dxf>
      <numFmt numFmtId="14" formatCode="0.00%"/>
    </dxf>
    <dxf>
      <numFmt numFmtId="2" formatCode="0.00"/>
    </dxf>
    <dxf>
      <numFmt numFmtId="2" formatCode="0.00"/>
    </dxf>
    <dxf>
      <numFmt numFmtId="14" formatCode="0.00%"/>
    </dxf>
    <dxf>
      <numFmt numFmtId="2" formatCode="0.00"/>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64" formatCode="0.0%"/>
    </dxf>
    <dxf>
      <font>
        <b val="0"/>
        <i val="0"/>
        <strike val="0"/>
        <condense val="0"/>
        <extend val="0"/>
        <outline val="0"/>
        <shadow val="0"/>
        <u val="none"/>
        <vertAlign val="baseline"/>
        <sz val="11"/>
        <color theme="1"/>
        <name val="Calibri"/>
        <family val="2"/>
        <scheme val="minor"/>
      </font>
      <numFmt numFmtId="164" formatCode="0.0%"/>
    </dxf>
    <dxf>
      <font>
        <b val="0"/>
        <i val="0"/>
        <strike val="0"/>
        <condense val="0"/>
        <extend val="0"/>
        <outline val="0"/>
        <shadow val="0"/>
        <u val="none"/>
        <vertAlign val="baseline"/>
        <sz val="11"/>
        <color theme="1"/>
        <name val="Calibri"/>
        <family val="2"/>
        <scheme val="minor"/>
      </font>
      <numFmt numFmtId="164" formatCode="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DB Final.xlsx]Pivots!PivotTable12</c:name>
    <c:fmtId val="2"/>
  </c:pivotSource>
  <c:chart>
    <c:title>
      <c:tx>
        <c:rich>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r>
              <a:rPr lang="en-US" sz="1800" b="1">
                <a:solidFill>
                  <a:sysClr val="windowText" lastClr="000000"/>
                </a:solidFill>
              </a:rPr>
              <a:t>Quarterly RND and SGA Expense</a:t>
            </a:r>
          </a:p>
        </c:rich>
      </c:tx>
      <c:overlay val="0"/>
      <c:spPr>
        <a:noFill/>
        <a:ln>
          <a:noFill/>
        </a:ln>
        <a:effectLst/>
      </c:spPr>
      <c:txPr>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7302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7302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Pivots!$B$17</c:f>
              <c:strCache>
                <c:ptCount val="1"/>
                <c:pt idx="0">
                  <c:v>Total_Operating_Expense</c:v>
                </c:pt>
              </c:strCache>
            </c:strRef>
          </c:tx>
          <c:spPr>
            <a:solidFill>
              <a:schemeClr val="accent6">
                <a:lumMod val="75000"/>
              </a:schemeClr>
            </a:solidFill>
            <a:ln>
              <a:noFill/>
            </a:ln>
            <a:effectLst/>
          </c:spPr>
          <c:invertIfNegative val="0"/>
          <c:cat>
            <c:strRef>
              <c:f>Pivots!$A$18:$A$22</c:f>
              <c:strCache>
                <c:ptCount val="4"/>
                <c:pt idx="0">
                  <c:v>Q1</c:v>
                </c:pt>
                <c:pt idx="1">
                  <c:v>Q2</c:v>
                </c:pt>
                <c:pt idx="2">
                  <c:v>Q3</c:v>
                </c:pt>
                <c:pt idx="3">
                  <c:v>Q4</c:v>
                </c:pt>
              </c:strCache>
            </c:strRef>
          </c:cat>
          <c:val>
            <c:numRef>
              <c:f>Pivots!$B$18:$B$22</c:f>
              <c:numCache>
                <c:formatCode>General</c:formatCode>
                <c:ptCount val="4"/>
                <c:pt idx="0">
                  <c:v>11239.6</c:v>
                </c:pt>
                <c:pt idx="1">
                  <c:v>10947.4</c:v>
                </c:pt>
                <c:pt idx="2">
                  <c:v>11125</c:v>
                </c:pt>
                <c:pt idx="3">
                  <c:v>11329.8</c:v>
                </c:pt>
              </c:numCache>
            </c:numRef>
          </c:val>
          <c:extLst>
            <c:ext xmlns:c16="http://schemas.microsoft.com/office/drawing/2014/chart" uri="{C3380CC4-5D6E-409C-BE32-E72D297353CC}">
              <c16:uniqueId val="{00000000-D4BC-4695-8D8A-4825634B53D3}"/>
            </c:ext>
          </c:extLst>
        </c:ser>
        <c:dLbls>
          <c:showLegendKey val="0"/>
          <c:showVal val="0"/>
          <c:showCatName val="0"/>
          <c:showSerName val="0"/>
          <c:showPercent val="0"/>
          <c:showBubbleSize val="0"/>
        </c:dLbls>
        <c:gapWidth val="70"/>
        <c:axId val="558115064"/>
        <c:axId val="558109488"/>
      </c:barChart>
      <c:lineChart>
        <c:grouping val="standard"/>
        <c:varyColors val="0"/>
        <c:ser>
          <c:idx val="1"/>
          <c:order val="1"/>
          <c:tx>
            <c:strRef>
              <c:f>Pivots!$C$17</c:f>
              <c:strCache>
                <c:ptCount val="1"/>
                <c:pt idx="0">
                  <c:v>RND Expense</c:v>
                </c:pt>
              </c:strCache>
            </c:strRef>
          </c:tx>
          <c:spPr>
            <a:ln w="73025" cap="rnd">
              <a:solidFill>
                <a:schemeClr val="accent5">
                  <a:lumMod val="75000"/>
                </a:schemeClr>
              </a:solidFill>
              <a:round/>
            </a:ln>
            <a:effectLst/>
          </c:spPr>
          <c:marker>
            <c:symbol val="none"/>
          </c:marker>
          <c:cat>
            <c:strRef>
              <c:f>Pivots!$A$18:$A$22</c:f>
              <c:strCache>
                <c:ptCount val="4"/>
                <c:pt idx="0">
                  <c:v>Q1</c:v>
                </c:pt>
                <c:pt idx="1">
                  <c:v>Q2</c:v>
                </c:pt>
                <c:pt idx="2">
                  <c:v>Q3</c:v>
                </c:pt>
                <c:pt idx="3">
                  <c:v>Q4</c:v>
                </c:pt>
              </c:strCache>
            </c:strRef>
          </c:cat>
          <c:val>
            <c:numRef>
              <c:f>Pivots!$C$18:$C$22</c:f>
              <c:numCache>
                <c:formatCode>General</c:formatCode>
                <c:ptCount val="4"/>
                <c:pt idx="0">
                  <c:v>5506.2</c:v>
                </c:pt>
                <c:pt idx="1">
                  <c:v>5523.8</c:v>
                </c:pt>
                <c:pt idx="2">
                  <c:v>5794.2</c:v>
                </c:pt>
                <c:pt idx="3">
                  <c:v>5785.6</c:v>
                </c:pt>
              </c:numCache>
            </c:numRef>
          </c:val>
          <c:smooth val="1"/>
          <c:extLst>
            <c:ext xmlns:c16="http://schemas.microsoft.com/office/drawing/2014/chart" uri="{C3380CC4-5D6E-409C-BE32-E72D297353CC}">
              <c16:uniqueId val="{00000001-D4BC-4695-8D8A-4825634B53D3}"/>
            </c:ext>
          </c:extLst>
        </c:ser>
        <c:ser>
          <c:idx val="2"/>
          <c:order val="2"/>
          <c:tx>
            <c:strRef>
              <c:f>Pivots!$D$17</c:f>
              <c:strCache>
                <c:ptCount val="1"/>
                <c:pt idx="0">
                  <c:v>SGA Expense</c:v>
                </c:pt>
              </c:strCache>
            </c:strRef>
          </c:tx>
          <c:spPr>
            <a:ln w="73025" cap="rnd">
              <a:solidFill>
                <a:schemeClr val="accent4">
                  <a:lumMod val="60000"/>
                  <a:lumOff val="40000"/>
                </a:schemeClr>
              </a:solidFill>
              <a:round/>
            </a:ln>
            <a:effectLst/>
          </c:spPr>
          <c:marker>
            <c:symbol val="none"/>
          </c:marker>
          <c:cat>
            <c:strRef>
              <c:f>Pivots!$A$18:$A$22</c:f>
              <c:strCache>
                <c:ptCount val="4"/>
                <c:pt idx="0">
                  <c:v>Q1</c:v>
                </c:pt>
                <c:pt idx="1">
                  <c:v>Q2</c:v>
                </c:pt>
                <c:pt idx="2">
                  <c:v>Q3</c:v>
                </c:pt>
                <c:pt idx="3">
                  <c:v>Q4</c:v>
                </c:pt>
              </c:strCache>
            </c:strRef>
          </c:cat>
          <c:val>
            <c:numRef>
              <c:f>Pivots!$D$18:$D$22</c:f>
              <c:numCache>
                <c:formatCode>General</c:formatCode>
                <c:ptCount val="4"/>
                <c:pt idx="0">
                  <c:v>5733.4</c:v>
                </c:pt>
                <c:pt idx="1">
                  <c:v>5423.6</c:v>
                </c:pt>
                <c:pt idx="2">
                  <c:v>5330.8</c:v>
                </c:pt>
                <c:pt idx="3">
                  <c:v>5544.2</c:v>
                </c:pt>
              </c:numCache>
            </c:numRef>
          </c:val>
          <c:smooth val="1"/>
          <c:extLst>
            <c:ext xmlns:c16="http://schemas.microsoft.com/office/drawing/2014/chart" uri="{C3380CC4-5D6E-409C-BE32-E72D297353CC}">
              <c16:uniqueId val="{00000002-D4BC-4695-8D8A-4825634B53D3}"/>
            </c:ext>
          </c:extLst>
        </c:ser>
        <c:dLbls>
          <c:showLegendKey val="0"/>
          <c:showVal val="0"/>
          <c:showCatName val="0"/>
          <c:showSerName val="0"/>
          <c:showPercent val="0"/>
          <c:showBubbleSize val="0"/>
        </c:dLbls>
        <c:marker val="1"/>
        <c:smooth val="0"/>
        <c:axId val="611549000"/>
        <c:axId val="611548672"/>
      </c:lineChart>
      <c:catAx>
        <c:axId val="558115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558109488"/>
        <c:crosses val="autoZero"/>
        <c:auto val="1"/>
        <c:lblAlgn val="ctr"/>
        <c:lblOffset val="100"/>
        <c:noMultiLvlLbl val="0"/>
      </c:catAx>
      <c:valAx>
        <c:axId val="558109488"/>
        <c:scaling>
          <c:orientation val="minMax"/>
        </c:scaling>
        <c:delete val="0"/>
        <c:axPos val="l"/>
        <c:numFmt formatCode="0.00,\ &quot;Bn&quot;" sourceLinked="0"/>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558115064"/>
        <c:crosses val="autoZero"/>
        <c:crossBetween val="between"/>
        <c:majorUnit val="200"/>
      </c:valAx>
      <c:valAx>
        <c:axId val="611548672"/>
        <c:scaling>
          <c:orientation val="minMax"/>
        </c:scaling>
        <c:delete val="0"/>
        <c:axPos val="r"/>
        <c:numFmt formatCode="0.00,\ &quot;Bn&quot;" sourceLinked="0"/>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611549000"/>
        <c:crosses val="max"/>
        <c:crossBetween val="between"/>
        <c:majorUnit val="1000"/>
      </c:valAx>
      <c:catAx>
        <c:axId val="611549000"/>
        <c:scaling>
          <c:orientation val="minMax"/>
        </c:scaling>
        <c:delete val="1"/>
        <c:axPos val="b"/>
        <c:numFmt formatCode="General" sourceLinked="1"/>
        <c:majorTickMark val="out"/>
        <c:minorTickMark val="none"/>
        <c:tickLblPos val="nextTo"/>
        <c:crossAx val="611548672"/>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DB Final.xlsx]Pivots!PivotTable13</c:name>
    <c:fmtId val="2"/>
  </c:pivotSource>
  <c:chart>
    <c:title>
      <c:tx>
        <c:rich>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r>
              <a:rPr lang="en-US" sz="1800" b="1">
                <a:solidFill>
                  <a:sysClr val="windowText" lastClr="000000"/>
                </a:solidFill>
              </a:rPr>
              <a:t>Net Incone and Growth</a:t>
            </a:r>
          </a:p>
        </c:rich>
      </c:tx>
      <c:overlay val="0"/>
      <c:spPr>
        <a:noFill/>
        <a:ln>
          <a:noFill/>
        </a:ln>
        <a:effectLst/>
      </c:spPr>
      <c:txPr>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7302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Pivots!$B$25</c:f>
              <c:strCache>
                <c:ptCount val="1"/>
                <c:pt idx="0">
                  <c:v>Average of Net_income</c:v>
                </c:pt>
              </c:strCache>
            </c:strRef>
          </c:tx>
          <c:spPr>
            <a:solidFill>
              <a:schemeClr val="accent6">
                <a:lumMod val="75000"/>
              </a:schemeClr>
            </a:solidFill>
            <a:ln>
              <a:noFill/>
            </a:ln>
            <a:effectLst/>
          </c:spPr>
          <c:invertIfNegative val="0"/>
          <c:cat>
            <c:strRef>
              <c:f>Pivots!$A$26:$A$30</c:f>
              <c:strCache>
                <c:ptCount val="4"/>
                <c:pt idx="0">
                  <c:v>Q1</c:v>
                </c:pt>
                <c:pt idx="1">
                  <c:v>Q2</c:v>
                </c:pt>
                <c:pt idx="2">
                  <c:v>Q3</c:v>
                </c:pt>
                <c:pt idx="3">
                  <c:v>Q4</c:v>
                </c:pt>
              </c:strCache>
            </c:strRef>
          </c:cat>
          <c:val>
            <c:numRef>
              <c:f>Pivots!$B$26:$B$30</c:f>
              <c:numCache>
                <c:formatCode>0</c:formatCode>
                <c:ptCount val="4"/>
                <c:pt idx="0">
                  <c:v>27116.799999999999</c:v>
                </c:pt>
                <c:pt idx="1">
                  <c:v>19122</c:v>
                </c:pt>
                <c:pt idx="2">
                  <c:v>16472.8</c:v>
                </c:pt>
                <c:pt idx="3">
                  <c:v>18117.400000000001</c:v>
                </c:pt>
              </c:numCache>
            </c:numRef>
          </c:val>
          <c:extLst>
            <c:ext xmlns:c16="http://schemas.microsoft.com/office/drawing/2014/chart" uri="{C3380CC4-5D6E-409C-BE32-E72D297353CC}">
              <c16:uniqueId val="{00000000-8F65-4C9B-87F7-BBEBF0D71C7F}"/>
            </c:ext>
          </c:extLst>
        </c:ser>
        <c:dLbls>
          <c:showLegendKey val="0"/>
          <c:showVal val="0"/>
          <c:showCatName val="0"/>
          <c:showSerName val="0"/>
          <c:showPercent val="0"/>
          <c:showBubbleSize val="0"/>
        </c:dLbls>
        <c:gapWidth val="70"/>
        <c:overlap val="-27"/>
        <c:axId val="560343808"/>
        <c:axId val="560352664"/>
      </c:barChart>
      <c:lineChart>
        <c:grouping val="standard"/>
        <c:varyColors val="0"/>
        <c:ser>
          <c:idx val="1"/>
          <c:order val="1"/>
          <c:tx>
            <c:strRef>
              <c:f>Pivots!$C$25</c:f>
              <c:strCache>
                <c:ptCount val="1"/>
                <c:pt idx="0">
                  <c:v>% Change</c:v>
                </c:pt>
              </c:strCache>
            </c:strRef>
          </c:tx>
          <c:spPr>
            <a:ln w="73025" cap="rnd">
              <a:solidFill>
                <a:schemeClr val="accent4">
                  <a:lumMod val="60000"/>
                  <a:lumOff val="40000"/>
                </a:schemeClr>
              </a:solidFill>
              <a:round/>
            </a:ln>
            <a:effectLst/>
          </c:spPr>
          <c:marker>
            <c:symbol val="none"/>
          </c:marker>
          <c:cat>
            <c:strRef>
              <c:f>Pivots!$A$26:$A$30</c:f>
              <c:strCache>
                <c:ptCount val="4"/>
                <c:pt idx="0">
                  <c:v>Q1</c:v>
                </c:pt>
                <c:pt idx="1">
                  <c:v>Q2</c:v>
                </c:pt>
                <c:pt idx="2">
                  <c:v>Q3</c:v>
                </c:pt>
                <c:pt idx="3">
                  <c:v>Q4</c:v>
                </c:pt>
              </c:strCache>
            </c:strRef>
          </c:cat>
          <c:val>
            <c:numRef>
              <c:f>Pivots!$C$26:$C$30</c:f>
              <c:numCache>
                <c:formatCode>0.00%</c:formatCode>
                <c:ptCount val="4"/>
                <c:pt idx="1">
                  <c:v>-0.29482829832428603</c:v>
                </c:pt>
                <c:pt idx="2">
                  <c:v>-0.1385419935153227</c:v>
                </c:pt>
                <c:pt idx="3">
                  <c:v>9.9837307561556163E-2</c:v>
                </c:pt>
              </c:numCache>
            </c:numRef>
          </c:val>
          <c:smooth val="1"/>
          <c:extLst>
            <c:ext xmlns:c16="http://schemas.microsoft.com/office/drawing/2014/chart" uri="{C3380CC4-5D6E-409C-BE32-E72D297353CC}">
              <c16:uniqueId val="{00000001-8F65-4C9B-87F7-BBEBF0D71C7F}"/>
            </c:ext>
          </c:extLst>
        </c:ser>
        <c:dLbls>
          <c:showLegendKey val="0"/>
          <c:showVal val="0"/>
          <c:showCatName val="0"/>
          <c:showSerName val="0"/>
          <c:showPercent val="0"/>
          <c:showBubbleSize val="0"/>
        </c:dLbls>
        <c:marker val="1"/>
        <c:smooth val="0"/>
        <c:axId val="560348400"/>
        <c:axId val="560349384"/>
      </c:lineChart>
      <c:catAx>
        <c:axId val="56034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560352664"/>
        <c:crosses val="autoZero"/>
        <c:auto val="1"/>
        <c:lblAlgn val="ctr"/>
        <c:lblOffset val="100"/>
        <c:noMultiLvlLbl val="0"/>
      </c:catAx>
      <c:valAx>
        <c:axId val="560352664"/>
        <c:scaling>
          <c:orientation val="minMax"/>
        </c:scaling>
        <c:delete val="0"/>
        <c:axPos val="l"/>
        <c:numFmt formatCode="0,\ &quot;Bn&quot;" sourceLinked="0"/>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560343808"/>
        <c:crosses val="autoZero"/>
        <c:crossBetween val="between"/>
      </c:valAx>
      <c:valAx>
        <c:axId val="560349384"/>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560348400"/>
        <c:crosses val="max"/>
        <c:crossBetween val="between"/>
        <c:majorUnit val="0.1"/>
      </c:valAx>
      <c:catAx>
        <c:axId val="560348400"/>
        <c:scaling>
          <c:orientation val="minMax"/>
        </c:scaling>
        <c:delete val="1"/>
        <c:axPos val="b"/>
        <c:numFmt formatCode="General" sourceLinked="1"/>
        <c:majorTickMark val="out"/>
        <c:minorTickMark val="none"/>
        <c:tickLblPos val="nextTo"/>
        <c:crossAx val="56034938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DB Final.xlsx]Pivots!PivotTable15</c:name>
    <c:fmtId val="5"/>
  </c:pivotSource>
  <c:chart>
    <c:title>
      <c:tx>
        <c:rich>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r>
              <a:rPr lang="en-US" sz="1800" b="1">
                <a:solidFill>
                  <a:sysClr val="windowText" lastClr="000000"/>
                </a:solidFill>
              </a:rPr>
              <a:t>Quarterly EBT</a:t>
            </a:r>
          </a:p>
        </c:rich>
      </c:tx>
      <c:overlay val="0"/>
      <c:spPr>
        <a:noFill/>
        <a:ln>
          <a:noFill/>
        </a:ln>
        <a:effectLst/>
      </c:spPr>
      <c:txPr>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Pivots!$B$40</c:f>
              <c:strCache>
                <c:ptCount val="1"/>
                <c:pt idx="0">
                  <c:v>Total</c:v>
                </c:pt>
              </c:strCache>
            </c:strRef>
          </c:tx>
          <c:spPr>
            <a:solidFill>
              <a:schemeClr val="accent6">
                <a:lumMod val="75000"/>
              </a:schemeClr>
            </a:solidFill>
            <a:ln>
              <a:noFill/>
            </a:ln>
            <a:effectLst/>
          </c:spPr>
          <c:invertIfNegative val="0"/>
          <c:dLbls>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Pivots!$A$41:$A$45</c:f>
              <c:strCache>
                <c:ptCount val="4"/>
                <c:pt idx="0">
                  <c:v>Q1</c:v>
                </c:pt>
                <c:pt idx="1">
                  <c:v>Q2</c:v>
                </c:pt>
                <c:pt idx="2">
                  <c:v>Q3</c:v>
                </c:pt>
                <c:pt idx="3">
                  <c:v>Q4</c:v>
                </c:pt>
              </c:strCache>
            </c:strRef>
          </c:cat>
          <c:val>
            <c:numRef>
              <c:f>Pivots!$B$41:$B$45</c:f>
              <c:numCache>
                <c:formatCode>0</c:formatCode>
                <c:ptCount val="4"/>
                <c:pt idx="0">
                  <c:v>32053.4</c:v>
                </c:pt>
                <c:pt idx="1">
                  <c:v>22692</c:v>
                </c:pt>
                <c:pt idx="2">
                  <c:v>19043.2</c:v>
                </c:pt>
                <c:pt idx="3">
                  <c:v>21186.2</c:v>
                </c:pt>
              </c:numCache>
            </c:numRef>
          </c:val>
          <c:extLst>
            <c:ext xmlns:c16="http://schemas.microsoft.com/office/drawing/2014/chart" uri="{C3380CC4-5D6E-409C-BE32-E72D297353CC}">
              <c16:uniqueId val="{00000000-4C60-4F82-98C7-FCC49476C34A}"/>
            </c:ext>
          </c:extLst>
        </c:ser>
        <c:dLbls>
          <c:dLblPos val="outEnd"/>
          <c:showLegendKey val="0"/>
          <c:showVal val="1"/>
          <c:showCatName val="0"/>
          <c:showSerName val="0"/>
          <c:showPercent val="0"/>
          <c:showBubbleSize val="0"/>
        </c:dLbls>
        <c:gapWidth val="70"/>
        <c:overlap val="-27"/>
        <c:axId val="552158696"/>
        <c:axId val="552153120"/>
      </c:barChart>
      <c:catAx>
        <c:axId val="552158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552153120"/>
        <c:crosses val="autoZero"/>
        <c:auto val="1"/>
        <c:lblAlgn val="ctr"/>
        <c:lblOffset val="100"/>
        <c:noMultiLvlLbl val="0"/>
      </c:catAx>
      <c:valAx>
        <c:axId val="552153120"/>
        <c:scaling>
          <c:orientation val="minMax"/>
        </c:scaling>
        <c:delete val="1"/>
        <c:axPos val="l"/>
        <c:numFmt formatCode="0" sourceLinked="1"/>
        <c:majorTickMark val="none"/>
        <c:minorTickMark val="none"/>
        <c:tickLblPos val="nextTo"/>
        <c:crossAx val="552158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DB Final.xlsx]Pivots!PivotTable16</c:name>
    <c:fmtId val="9"/>
  </c:pivotSource>
  <c:chart>
    <c:title>
      <c:tx>
        <c:rich>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r>
              <a:rPr lang="en-US" sz="1800" b="1">
                <a:solidFill>
                  <a:sysClr val="windowText" lastClr="000000"/>
                </a:solidFill>
              </a:rPr>
              <a:t>Distribution of Net sales</a:t>
            </a:r>
          </a:p>
        </c:rich>
      </c:tx>
      <c:overlay val="0"/>
      <c:spPr>
        <a:noFill/>
        <a:ln>
          <a:noFill/>
        </a:ln>
        <a:effectLst/>
      </c:spPr>
      <c:txPr>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40000"/>
              <a:lumOff val="60000"/>
            </a:schemeClr>
          </a:solidFill>
          <a:ln>
            <a:noFill/>
          </a:ln>
          <a:effectLst/>
        </c:spPr>
        <c:marker>
          <c:symbol val="none"/>
        </c:marker>
        <c:dLbl>
          <c:idx val="0"/>
          <c:numFmt formatCode="0.00,\ &quot;Bn&quot;" sourceLinked="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423772609819122E-2"/>
          <c:y val="0.17891111239434998"/>
          <c:w val="0.9431524547803618"/>
          <c:h val="0.67586079894761897"/>
        </c:manualLayout>
      </c:layout>
      <c:barChart>
        <c:barDir val="col"/>
        <c:grouping val="stacked"/>
        <c:varyColors val="0"/>
        <c:ser>
          <c:idx val="0"/>
          <c:order val="0"/>
          <c:tx>
            <c:strRef>
              <c:f>Pivots!$B$47</c:f>
              <c:strCache>
                <c:ptCount val="1"/>
                <c:pt idx="0">
                  <c:v>Products</c:v>
                </c:pt>
              </c:strCache>
            </c:strRef>
          </c:tx>
          <c:spPr>
            <a:solidFill>
              <a:schemeClr val="accent6">
                <a:lumMod val="75000"/>
              </a:schemeClr>
            </a:solidFill>
            <a:ln>
              <a:noFill/>
            </a:ln>
            <a:effectLst/>
          </c:spPr>
          <c:invertIfNegative val="0"/>
          <c:dLbls>
            <c:numFmt formatCode="0.00,\ &quot;Bn&quot;"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Pivots!$A$48:$A$52</c:f>
              <c:strCache>
                <c:ptCount val="4"/>
                <c:pt idx="0">
                  <c:v>Q1</c:v>
                </c:pt>
                <c:pt idx="1">
                  <c:v>Q2</c:v>
                </c:pt>
                <c:pt idx="2">
                  <c:v>Q3</c:v>
                </c:pt>
                <c:pt idx="3">
                  <c:v>Q4</c:v>
                </c:pt>
              </c:strCache>
            </c:strRef>
          </c:cat>
          <c:val>
            <c:numRef>
              <c:f>Pivots!$B$48:$B$52</c:f>
              <c:numCache>
                <c:formatCode>0</c:formatCode>
                <c:ptCount val="4"/>
                <c:pt idx="0">
                  <c:v>89806.8</c:v>
                </c:pt>
                <c:pt idx="1">
                  <c:v>63119.8</c:v>
                </c:pt>
                <c:pt idx="2">
                  <c:v>55354</c:v>
                </c:pt>
                <c:pt idx="3">
                  <c:v>60980.6</c:v>
                </c:pt>
              </c:numCache>
            </c:numRef>
          </c:val>
          <c:extLst>
            <c:ext xmlns:c16="http://schemas.microsoft.com/office/drawing/2014/chart" uri="{C3380CC4-5D6E-409C-BE32-E72D297353CC}">
              <c16:uniqueId val="{00000000-BC80-4347-8678-AEEE2E4AFD50}"/>
            </c:ext>
          </c:extLst>
        </c:ser>
        <c:ser>
          <c:idx val="1"/>
          <c:order val="1"/>
          <c:tx>
            <c:strRef>
              <c:f>Pivots!$C$47</c:f>
              <c:strCache>
                <c:ptCount val="1"/>
                <c:pt idx="0">
                  <c:v>Services</c:v>
                </c:pt>
              </c:strCache>
            </c:strRef>
          </c:tx>
          <c:spPr>
            <a:solidFill>
              <a:schemeClr val="accent4">
                <a:lumMod val="40000"/>
                <a:lumOff val="60000"/>
              </a:schemeClr>
            </a:solidFill>
            <a:ln>
              <a:noFill/>
            </a:ln>
            <a:effectLst/>
          </c:spPr>
          <c:invertIfNegative val="0"/>
          <c:dLbls>
            <c:numFmt formatCode="0.00,\ &quot;Bn&quot;" sourceLinked="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Pivots!$A$48:$A$52</c:f>
              <c:strCache>
                <c:ptCount val="4"/>
                <c:pt idx="0">
                  <c:v>Q1</c:v>
                </c:pt>
                <c:pt idx="1">
                  <c:v>Q2</c:v>
                </c:pt>
                <c:pt idx="2">
                  <c:v>Q3</c:v>
                </c:pt>
                <c:pt idx="3">
                  <c:v>Q4</c:v>
                </c:pt>
              </c:strCache>
            </c:strRef>
          </c:cat>
          <c:val>
            <c:numRef>
              <c:f>Pivots!$C$48:$C$52</c:f>
              <c:numCache>
                <c:formatCode>0</c:formatCode>
                <c:ptCount val="4"/>
                <c:pt idx="0">
                  <c:v>15926.6</c:v>
                </c:pt>
                <c:pt idx="1">
                  <c:v>16485.400000000001</c:v>
                </c:pt>
                <c:pt idx="2">
                  <c:v>16582.8</c:v>
                </c:pt>
                <c:pt idx="3">
                  <c:v>17367.8</c:v>
                </c:pt>
              </c:numCache>
            </c:numRef>
          </c:val>
          <c:extLst>
            <c:ext xmlns:c16="http://schemas.microsoft.com/office/drawing/2014/chart" uri="{C3380CC4-5D6E-409C-BE32-E72D297353CC}">
              <c16:uniqueId val="{00000001-BC80-4347-8678-AEEE2E4AFD50}"/>
            </c:ext>
          </c:extLst>
        </c:ser>
        <c:dLbls>
          <c:dLblPos val="ctr"/>
          <c:showLegendKey val="0"/>
          <c:showVal val="1"/>
          <c:showCatName val="0"/>
          <c:showSerName val="0"/>
          <c:showPercent val="0"/>
          <c:showBubbleSize val="0"/>
        </c:dLbls>
        <c:gapWidth val="40"/>
        <c:overlap val="100"/>
        <c:axId val="560907640"/>
        <c:axId val="560904360"/>
      </c:barChart>
      <c:catAx>
        <c:axId val="560907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560904360"/>
        <c:crosses val="autoZero"/>
        <c:auto val="1"/>
        <c:lblAlgn val="ctr"/>
        <c:lblOffset val="100"/>
        <c:noMultiLvlLbl val="0"/>
      </c:catAx>
      <c:valAx>
        <c:axId val="560904360"/>
        <c:scaling>
          <c:orientation val="minMax"/>
        </c:scaling>
        <c:delete val="1"/>
        <c:axPos val="l"/>
        <c:numFmt formatCode="0" sourceLinked="1"/>
        <c:majorTickMark val="none"/>
        <c:minorTickMark val="none"/>
        <c:tickLblPos val="nextTo"/>
        <c:crossAx val="5609076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[Apple DB Final.xlsx]Pivots!PivotTable11</c:name>
    <c:fmtId val="2"/>
  </c:pivotSource>
  <c:chart>
    <c:title>
      <c:tx>
        <c:rich>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r>
              <a:rPr lang="en-US" sz="1800" b="1">
                <a:solidFill>
                  <a:sysClr val="windowText" lastClr="000000"/>
                </a:solidFill>
              </a:rPr>
              <a:t>Sales Growth</a:t>
            </a:r>
          </a:p>
        </c:rich>
      </c:tx>
      <c:overlay val="0"/>
      <c:spPr>
        <a:noFill/>
        <a:ln>
          <a:noFill/>
        </a:ln>
        <a:effectLst/>
      </c:spPr>
      <c:txPr>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971680061232302E-2"/>
          <c:y val="0.11911877394636015"/>
          <c:w val="0.79181017986988134"/>
          <c:h val="0.794342822531799"/>
        </c:manualLayout>
      </c:layout>
      <c:barChart>
        <c:barDir val="col"/>
        <c:grouping val="clustered"/>
        <c:varyColors val="0"/>
        <c:ser>
          <c:idx val="0"/>
          <c:order val="0"/>
          <c:tx>
            <c:strRef>
              <c:f>Pivots!$B$10</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Pivots!$A$11:$A$15</c:f>
              <c:strCache>
                <c:ptCount val="4"/>
                <c:pt idx="0">
                  <c:v>Q1</c:v>
                </c:pt>
                <c:pt idx="1">
                  <c:v>Q2</c:v>
                </c:pt>
                <c:pt idx="2">
                  <c:v>Q3</c:v>
                </c:pt>
                <c:pt idx="3">
                  <c:v>Q4</c:v>
                </c:pt>
              </c:strCache>
            </c:strRef>
          </c:cat>
          <c:val>
            <c:numRef>
              <c:f>Pivots!$B$11:$B$15</c:f>
              <c:numCache>
                <c:formatCode>0.00%</c:formatCode>
                <c:ptCount val="4"/>
                <c:pt idx="0">
                  <c:v>0.48567293789178151</c:v>
                </c:pt>
                <c:pt idx="1">
                  <c:v>-0.25571356505822351</c:v>
                </c:pt>
                <c:pt idx="2">
                  <c:v>-8.4926606876692484E-2</c:v>
                </c:pt>
                <c:pt idx="3">
                  <c:v>9.5711669960701753E-2</c:v>
                </c:pt>
              </c:numCache>
            </c:numRef>
          </c:val>
          <c:extLst>
            <c:ext xmlns:c16="http://schemas.microsoft.com/office/drawing/2014/chart" uri="{C3380CC4-5D6E-409C-BE32-E72D297353CC}">
              <c16:uniqueId val="{00000000-44B1-42A2-B6C3-8AA1B28270E0}"/>
            </c:ext>
          </c:extLst>
        </c:ser>
        <c:dLbls>
          <c:dLblPos val="outEnd"/>
          <c:showLegendKey val="0"/>
          <c:showVal val="1"/>
          <c:showCatName val="0"/>
          <c:showSerName val="0"/>
          <c:showPercent val="0"/>
          <c:showBubbleSize val="0"/>
        </c:dLbls>
        <c:gapWidth val="70"/>
        <c:axId val="560571576"/>
        <c:axId val="560571904"/>
      </c:barChart>
      <c:catAx>
        <c:axId val="560571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560571904"/>
        <c:crosses val="autoZero"/>
        <c:auto val="1"/>
        <c:lblAlgn val="ctr"/>
        <c:lblOffset val="100"/>
        <c:noMultiLvlLbl val="0"/>
      </c:catAx>
      <c:valAx>
        <c:axId val="560571904"/>
        <c:scaling>
          <c:orientation val="minMax"/>
        </c:scaling>
        <c:delete val="1"/>
        <c:axPos val="l"/>
        <c:numFmt formatCode="0.00%" sourceLinked="1"/>
        <c:majorTickMark val="out"/>
        <c:minorTickMark val="none"/>
        <c:tickLblPos val="nextTo"/>
        <c:crossAx val="560571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412748</xdr:colOff>
      <xdr:row>38</xdr:row>
      <xdr:rowOff>111125</xdr:rowOff>
    </xdr:from>
    <xdr:to>
      <xdr:col>20</xdr:col>
      <xdr:colOff>95249</xdr:colOff>
      <xdr:row>58</xdr:row>
      <xdr:rowOff>63500</xdr:rowOff>
    </xdr:to>
    <xdr:graphicFrame macro="">
      <xdr:nvGraphicFramePr>
        <xdr:cNvPr id="2" name="Chart 1">
          <a:extLst>
            <a:ext uri="{FF2B5EF4-FFF2-40B4-BE49-F238E27FC236}">
              <a16:creationId xmlns:a16="http://schemas.microsoft.com/office/drawing/2014/main" id="{494243BC-41B8-4B02-87F1-38A23262AC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355600</xdr:colOff>
      <xdr:row>16</xdr:row>
      <xdr:rowOff>114300</xdr:rowOff>
    </xdr:from>
    <xdr:to>
      <xdr:col>22</xdr:col>
      <xdr:colOff>127000</xdr:colOff>
      <xdr:row>37</xdr:row>
      <xdr:rowOff>88900</xdr:rowOff>
    </xdr:to>
    <xdr:graphicFrame macro="">
      <xdr:nvGraphicFramePr>
        <xdr:cNvPr id="4" name="Chart 3">
          <a:extLst>
            <a:ext uri="{FF2B5EF4-FFF2-40B4-BE49-F238E27FC236}">
              <a16:creationId xmlns:a16="http://schemas.microsoft.com/office/drawing/2014/main" id="{4B958105-3CC3-49EC-B8DE-3B027EAB12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333376</xdr:colOff>
      <xdr:row>38</xdr:row>
      <xdr:rowOff>127000</xdr:rowOff>
    </xdr:from>
    <xdr:to>
      <xdr:col>28</xdr:col>
      <xdr:colOff>301626</xdr:colOff>
      <xdr:row>58</xdr:row>
      <xdr:rowOff>47625</xdr:rowOff>
    </xdr:to>
    <xdr:graphicFrame macro="">
      <xdr:nvGraphicFramePr>
        <xdr:cNvPr id="5" name="Chart 4">
          <a:extLst>
            <a:ext uri="{FF2B5EF4-FFF2-40B4-BE49-F238E27FC236}">
              <a16:creationId xmlns:a16="http://schemas.microsoft.com/office/drawing/2014/main" id="{ADA38C6C-08CA-42B2-B84C-DB235E420F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476251</xdr:colOff>
      <xdr:row>38</xdr:row>
      <xdr:rowOff>111125</xdr:rowOff>
    </xdr:from>
    <xdr:to>
      <xdr:col>39</xdr:col>
      <xdr:colOff>111125</xdr:colOff>
      <xdr:row>58</xdr:row>
      <xdr:rowOff>47625</xdr:rowOff>
    </xdr:to>
    <xdr:graphicFrame macro="">
      <xdr:nvGraphicFramePr>
        <xdr:cNvPr id="6" name="Chart 5">
          <a:extLst>
            <a:ext uri="{FF2B5EF4-FFF2-40B4-BE49-F238E27FC236}">
              <a16:creationId xmlns:a16="http://schemas.microsoft.com/office/drawing/2014/main" id="{8FEA0A11-C312-40FE-BB13-5FBD07F52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34925</xdr:colOff>
      <xdr:row>16</xdr:row>
      <xdr:rowOff>130176</xdr:rowOff>
    </xdr:from>
    <xdr:to>
      <xdr:col>36</xdr:col>
      <xdr:colOff>238125</xdr:colOff>
      <xdr:row>37</xdr:row>
      <xdr:rowOff>92076</xdr:rowOff>
    </xdr:to>
    <xdr:graphicFrame macro="">
      <xdr:nvGraphicFramePr>
        <xdr:cNvPr id="7" name="Chart 6">
          <a:extLst>
            <a:ext uri="{FF2B5EF4-FFF2-40B4-BE49-F238E27FC236}">
              <a16:creationId xmlns:a16="http://schemas.microsoft.com/office/drawing/2014/main" id="{CD5FE397-72A6-491A-B519-9C7B56BA0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139700</xdr:rowOff>
    </xdr:from>
    <xdr:to>
      <xdr:col>38</xdr:col>
      <xdr:colOff>301624</xdr:colOff>
      <xdr:row>13</xdr:row>
      <xdr:rowOff>139700</xdr:rowOff>
    </xdr:to>
    <xdr:sp macro="" textlink="">
      <xdr:nvSpPr>
        <xdr:cNvPr id="8" name="Rectangle: Rounded Corners 7">
          <a:extLst>
            <a:ext uri="{FF2B5EF4-FFF2-40B4-BE49-F238E27FC236}">
              <a16:creationId xmlns:a16="http://schemas.microsoft.com/office/drawing/2014/main" id="{E54F8F70-84E9-434C-8996-C85B49E80EB7}"/>
            </a:ext>
          </a:extLst>
        </xdr:cNvPr>
        <xdr:cNvSpPr/>
      </xdr:nvSpPr>
      <xdr:spPr>
        <a:xfrm>
          <a:off x="0" y="139700"/>
          <a:ext cx="23225124" cy="247650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266700</xdr:colOff>
      <xdr:row>14</xdr:row>
      <xdr:rowOff>168275</xdr:rowOff>
    </xdr:from>
    <xdr:to>
      <xdr:col>6</xdr:col>
      <xdr:colOff>25400</xdr:colOff>
      <xdr:row>28</xdr:row>
      <xdr:rowOff>127000</xdr:rowOff>
    </xdr:to>
    <xdr:sp macro="" textlink="">
      <xdr:nvSpPr>
        <xdr:cNvPr id="9" name="Rectangle: Rounded Corners 8">
          <a:extLst>
            <a:ext uri="{FF2B5EF4-FFF2-40B4-BE49-F238E27FC236}">
              <a16:creationId xmlns:a16="http://schemas.microsoft.com/office/drawing/2014/main" id="{93EA7865-C52C-4000-9724-0D4034DF3FED}"/>
            </a:ext>
          </a:extLst>
        </xdr:cNvPr>
        <xdr:cNvSpPr/>
      </xdr:nvSpPr>
      <xdr:spPr>
        <a:xfrm>
          <a:off x="266700" y="2835275"/>
          <a:ext cx="3378200" cy="2625725"/>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533400</xdr:colOff>
      <xdr:row>16</xdr:row>
      <xdr:rowOff>79375</xdr:rowOff>
    </xdr:from>
    <xdr:to>
      <xdr:col>5</xdr:col>
      <xdr:colOff>285750</xdr:colOff>
      <xdr:row>27</xdr:row>
      <xdr:rowOff>3174</xdr:rowOff>
    </xdr:to>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B042DA44-0FDF-498E-AE41-3F8AB8C55B4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33400" y="3127375"/>
              <a:ext cx="2768600" cy="2019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12700</xdr:colOff>
      <xdr:row>1</xdr:row>
      <xdr:rowOff>139700</xdr:rowOff>
    </xdr:from>
    <xdr:to>
      <xdr:col>5</xdr:col>
      <xdr:colOff>97367</xdr:colOff>
      <xdr:row>12</xdr:row>
      <xdr:rowOff>134863</xdr:rowOff>
    </xdr:to>
    <xdr:pic>
      <xdr:nvPicPr>
        <xdr:cNvPr id="11" name="Picture 10">
          <a:extLst>
            <a:ext uri="{FF2B5EF4-FFF2-40B4-BE49-F238E27FC236}">
              <a16:creationId xmlns:a16="http://schemas.microsoft.com/office/drawing/2014/main" id="{D0EDAC3A-1311-41E4-9C47-15F6262DE8C0}"/>
            </a:ext>
          </a:extLst>
        </xdr:cNvPr>
        <xdr:cNvPicPr>
          <a:picLocks noChangeAspect="1"/>
        </xdr:cNvPicPr>
      </xdr:nvPicPr>
      <xdr:blipFill>
        <a:blip xmlns:r="http://schemas.openxmlformats.org/officeDocument/2006/relationships" r:embed="rId6"/>
        <a:stretch>
          <a:fillRect/>
        </a:stretch>
      </xdr:blipFill>
      <xdr:spPr>
        <a:xfrm>
          <a:off x="622300" y="330200"/>
          <a:ext cx="2523067" cy="2090663"/>
        </a:xfrm>
        <a:prstGeom prst="rect">
          <a:avLst/>
        </a:prstGeom>
      </xdr:spPr>
    </xdr:pic>
    <xdr:clientData/>
  </xdr:twoCellAnchor>
  <xdr:twoCellAnchor>
    <xdr:from>
      <xdr:col>5</xdr:col>
      <xdr:colOff>330199</xdr:colOff>
      <xdr:row>1</xdr:row>
      <xdr:rowOff>152400</xdr:rowOff>
    </xdr:from>
    <xdr:to>
      <xdr:col>38</xdr:col>
      <xdr:colOff>47624</xdr:colOff>
      <xdr:row>5</xdr:row>
      <xdr:rowOff>152400</xdr:rowOff>
    </xdr:to>
    <xdr:sp macro="" textlink="">
      <xdr:nvSpPr>
        <xdr:cNvPr id="12" name="TextBox 11">
          <a:extLst>
            <a:ext uri="{FF2B5EF4-FFF2-40B4-BE49-F238E27FC236}">
              <a16:creationId xmlns:a16="http://schemas.microsoft.com/office/drawing/2014/main" id="{E6461B5B-565E-43DD-987F-49BCA371FD76}"/>
            </a:ext>
          </a:extLst>
        </xdr:cNvPr>
        <xdr:cNvSpPr txBox="1"/>
      </xdr:nvSpPr>
      <xdr:spPr>
        <a:xfrm>
          <a:off x="3346449" y="342900"/>
          <a:ext cx="1962467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5400">
              <a:solidFill>
                <a:schemeClr val="accent6">
                  <a:lumMod val="75000"/>
                </a:schemeClr>
              </a:solidFill>
              <a:latin typeface="Algerian" panose="04020705040A02060702" pitchFamily="82" charset="0"/>
            </a:rPr>
            <a:t>Apple Inc.Quarterly financial performance</a:t>
          </a:r>
        </a:p>
      </xdr:txBody>
    </xdr:sp>
    <xdr:clientData/>
  </xdr:twoCellAnchor>
  <xdr:twoCellAnchor>
    <xdr:from>
      <xdr:col>6</xdr:col>
      <xdr:colOff>342900</xdr:colOff>
      <xdr:row>6</xdr:row>
      <xdr:rowOff>177800</xdr:rowOff>
    </xdr:from>
    <xdr:to>
      <xdr:col>11</xdr:col>
      <xdr:colOff>419100</xdr:colOff>
      <xdr:row>12</xdr:row>
      <xdr:rowOff>152400</xdr:rowOff>
    </xdr:to>
    <xdr:sp macro="" textlink="">
      <xdr:nvSpPr>
        <xdr:cNvPr id="13" name="Rectangle: Rounded Corners 12">
          <a:extLst>
            <a:ext uri="{FF2B5EF4-FFF2-40B4-BE49-F238E27FC236}">
              <a16:creationId xmlns:a16="http://schemas.microsoft.com/office/drawing/2014/main" id="{CC957B4E-3511-4B26-8E0B-679C0CAE269D}"/>
            </a:ext>
          </a:extLst>
        </xdr:cNvPr>
        <xdr:cNvSpPr/>
      </xdr:nvSpPr>
      <xdr:spPr>
        <a:xfrm>
          <a:off x="4000500" y="1320800"/>
          <a:ext cx="3124200" cy="11176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466725</xdr:colOff>
      <xdr:row>6</xdr:row>
      <xdr:rowOff>174625</xdr:rowOff>
    </xdr:from>
    <xdr:to>
      <xdr:col>21</xdr:col>
      <xdr:colOff>542925</xdr:colOff>
      <xdr:row>12</xdr:row>
      <xdr:rowOff>149225</xdr:rowOff>
    </xdr:to>
    <xdr:sp macro="" textlink="">
      <xdr:nvSpPr>
        <xdr:cNvPr id="15" name="Rectangle: Rounded Corners 14">
          <a:extLst>
            <a:ext uri="{FF2B5EF4-FFF2-40B4-BE49-F238E27FC236}">
              <a16:creationId xmlns:a16="http://schemas.microsoft.com/office/drawing/2014/main" id="{1A6475E0-8DA9-4C63-B378-9540337BE6C7}"/>
            </a:ext>
          </a:extLst>
        </xdr:cNvPr>
        <xdr:cNvSpPr/>
      </xdr:nvSpPr>
      <xdr:spPr>
        <a:xfrm>
          <a:off x="10118725" y="1317625"/>
          <a:ext cx="3092450" cy="11176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539750</xdr:colOff>
      <xdr:row>6</xdr:row>
      <xdr:rowOff>184150</xdr:rowOff>
    </xdr:from>
    <xdr:to>
      <xdr:col>27</xdr:col>
      <xdr:colOff>12700</xdr:colOff>
      <xdr:row>12</xdr:row>
      <xdr:rowOff>127000</xdr:rowOff>
    </xdr:to>
    <xdr:sp macro="" textlink="">
      <xdr:nvSpPr>
        <xdr:cNvPr id="16" name="Rectangle: Rounded Corners 15">
          <a:extLst>
            <a:ext uri="{FF2B5EF4-FFF2-40B4-BE49-F238E27FC236}">
              <a16:creationId xmlns:a16="http://schemas.microsoft.com/office/drawing/2014/main" id="{9EBE9EEA-C97B-44CE-9484-415A292C5056}"/>
            </a:ext>
          </a:extLst>
        </xdr:cNvPr>
        <xdr:cNvSpPr/>
      </xdr:nvSpPr>
      <xdr:spPr>
        <a:xfrm>
          <a:off x="13208000" y="1327150"/>
          <a:ext cx="3092450" cy="108585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41274</xdr:colOff>
      <xdr:row>6</xdr:row>
      <xdr:rowOff>180975</xdr:rowOff>
    </xdr:from>
    <xdr:to>
      <xdr:col>32</xdr:col>
      <xdr:colOff>177375</xdr:colOff>
      <xdr:row>12</xdr:row>
      <xdr:rowOff>127000</xdr:rowOff>
    </xdr:to>
    <xdr:sp macro="" textlink="">
      <xdr:nvSpPr>
        <xdr:cNvPr id="17" name="Rectangle: Rounded Corners 16">
          <a:extLst>
            <a:ext uri="{FF2B5EF4-FFF2-40B4-BE49-F238E27FC236}">
              <a16:creationId xmlns:a16="http://schemas.microsoft.com/office/drawing/2014/main" id="{6E79462D-D1DD-48CF-99E4-E8DB827903B0}"/>
            </a:ext>
          </a:extLst>
        </xdr:cNvPr>
        <xdr:cNvSpPr/>
      </xdr:nvSpPr>
      <xdr:spPr>
        <a:xfrm>
          <a:off x="16329024" y="1323975"/>
          <a:ext cx="3152351" cy="1089025"/>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482600</xdr:colOff>
      <xdr:row>7</xdr:row>
      <xdr:rowOff>76200</xdr:rowOff>
    </xdr:from>
    <xdr:to>
      <xdr:col>11</xdr:col>
      <xdr:colOff>317500</xdr:colOff>
      <xdr:row>9</xdr:row>
      <xdr:rowOff>127000</xdr:rowOff>
    </xdr:to>
    <xdr:sp macro="" textlink="">
      <xdr:nvSpPr>
        <xdr:cNvPr id="14" name="TextBox 13">
          <a:extLst>
            <a:ext uri="{FF2B5EF4-FFF2-40B4-BE49-F238E27FC236}">
              <a16:creationId xmlns:a16="http://schemas.microsoft.com/office/drawing/2014/main" id="{03F2875C-ACD1-4A0C-8E7E-2CED9402F059}"/>
            </a:ext>
          </a:extLst>
        </xdr:cNvPr>
        <xdr:cNvSpPr txBox="1"/>
      </xdr:nvSpPr>
      <xdr:spPr>
        <a:xfrm>
          <a:off x="4140200" y="1409700"/>
          <a:ext cx="2882900" cy="4318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latin typeface="Algerian" panose="04020705040A02060702" pitchFamily="82" charset="0"/>
            </a:rPr>
            <a:t>Net Sales</a:t>
          </a:r>
        </a:p>
      </xdr:txBody>
    </xdr:sp>
    <xdr:clientData/>
  </xdr:twoCellAnchor>
  <xdr:twoCellAnchor>
    <xdr:from>
      <xdr:col>6</xdr:col>
      <xdr:colOff>495300</xdr:colOff>
      <xdr:row>10</xdr:row>
      <xdr:rowOff>12700</xdr:rowOff>
    </xdr:from>
    <xdr:to>
      <xdr:col>11</xdr:col>
      <xdr:colOff>330200</xdr:colOff>
      <xdr:row>12</xdr:row>
      <xdr:rowOff>76200</xdr:rowOff>
    </xdr:to>
    <xdr:sp macro="" textlink="Pivots!C5">
      <xdr:nvSpPr>
        <xdr:cNvPr id="22" name="TextBox 21">
          <a:extLst>
            <a:ext uri="{FF2B5EF4-FFF2-40B4-BE49-F238E27FC236}">
              <a16:creationId xmlns:a16="http://schemas.microsoft.com/office/drawing/2014/main" id="{3721DB20-4B7B-4EA5-A407-D0A65FB43EAD}"/>
            </a:ext>
          </a:extLst>
        </xdr:cNvPr>
        <xdr:cNvSpPr txBox="1"/>
      </xdr:nvSpPr>
      <xdr:spPr>
        <a:xfrm>
          <a:off x="4152900" y="1917700"/>
          <a:ext cx="2882900" cy="4445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0D112A-7C4F-443F-A19C-B9A43AF525A4}" type="TxLink">
            <a:rPr lang="en-US" sz="3000" b="1" i="0" u="none" strike="noStrike">
              <a:solidFill>
                <a:srgbClr val="000000"/>
              </a:solidFill>
              <a:latin typeface="Algerian" panose="04020705040A02060702" pitchFamily="82" charset="0"/>
              <a:cs typeface="Calibri"/>
            </a:rPr>
            <a:pPr algn="ctr"/>
            <a:t> $1,678,119 </a:t>
          </a:fld>
          <a:endParaRPr lang="en-US" sz="3000" b="1">
            <a:latin typeface="Algerian" panose="04020705040A02060702" pitchFamily="82" charset="0"/>
          </a:endParaRPr>
        </a:p>
      </xdr:txBody>
    </xdr:sp>
    <xdr:clientData/>
  </xdr:twoCellAnchor>
  <xdr:twoCellAnchor>
    <xdr:from>
      <xdr:col>0</xdr:col>
      <xdr:colOff>190500</xdr:colOff>
      <xdr:row>30</xdr:row>
      <xdr:rowOff>-1</xdr:rowOff>
    </xdr:from>
    <xdr:to>
      <xdr:col>6</xdr:col>
      <xdr:colOff>79375</xdr:colOff>
      <xdr:row>57</xdr:row>
      <xdr:rowOff>79374</xdr:rowOff>
    </xdr:to>
    <xdr:sp macro="" textlink="">
      <xdr:nvSpPr>
        <xdr:cNvPr id="21" name="Rectangle: Rounded Corners 20">
          <a:extLst>
            <a:ext uri="{FF2B5EF4-FFF2-40B4-BE49-F238E27FC236}">
              <a16:creationId xmlns:a16="http://schemas.microsoft.com/office/drawing/2014/main" id="{DEE373B7-E058-4A8F-8DFD-A055A04F45FA}"/>
            </a:ext>
          </a:extLst>
        </xdr:cNvPr>
        <xdr:cNvSpPr/>
      </xdr:nvSpPr>
      <xdr:spPr>
        <a:xfrm>
          <a:off x="190500" y="5714999"/>
          <a:ext cx="3508375" cy="5222875"/>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428625</xdr:colOff>
      <xdr:row>32</xdr:row>
      <xdr:rowOff>111126</xdr:rowOff>
    </xdr:from>
    <xdr:to>
      <xdr:col>5</xdr:col>
      <xdr:colOff>476250</xdr:colOff>
      <xdr:row>54</xdr:row>
      <xdr:rowOff>174626</xdr:rowOff>
    </xdr:to>
    <xdr:sp macro="" textlink="">
      <xdr:nvSpPr>
        <xdr:cNvPr id="29" name="TextBox 28">
          <a:extLst>
            <a:ext uri="{FF2B5EF4-FFF2-40B4-BE49-F238E27FC236}">
              <a16:creationId xmlns:a16="http://schemas.microsoft.com/office/drawing/2014/main" id="{D6FA66BB-F04D-473A-9278-D3FA4F472554}"/>
            </a:ext>
          </a:extLst>
        </xdr:cNvPr>
        <xdr:cNvSpPr txBox="1"/>
      </xdr:nvSpPr>
      <xdr:spPr>
        <a:xfrm>
          <a:off x="428625" y="6207126"/>
          <a:ext cx="3063875" cy="425450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i="0">
              <a:solidFill>
                <a:srgbClr val="FF0000"/>
              </a:solidFill>
              <a:effectLst/>
              <a:latin typeface="+mn-lt"/>
              <a:ea typeface="+mn-ea"/>
              <a:cs typeface="+mn-cs"/>
            </a:rPr>
            <a:t>Net income </a:t>
          </a:r>
          <a:r>
            <a:rPr lang="en-US" sz="1800" b="0" i="0">
              <a:solidFill>
                <a:schemeClr val="dk1"/>
              </a:solidFill>
              <a:effectLst/>
              <a:latin typeface="+mn-lt"/>
              <a:ea typeface="+mn-ea"/>
              <a:cs typeface="+mn-cs"/>
            </a:rPr>
            <a:t>shows </a:t>
          </a:r>
          <a:r>
            <a:rPr lang="en-US" sz="1800" b="1" i="0">
              <a:solidFill>
                <a:schemeClr val="dk1"/>
              </a:solidFill>
              <a:effectLst/>
              <a:latin typeface="+mn-lt"/>
              <a:ea typeface="+mn-ea"/>
              <a:cs typeface="+mn-cs"/>
            </a:rPr>
            <a:t>fluctuations but an overall increasing trend from </a:t>
          </a:r>
          <a:r>
            <a:rPr lang="en-US" sz="1800" b="0" i="0">
              <a:solidFill>
                <a:schemeClr val="dk1"/>
              </a:solidFill>
              <a:effectLst/>
              <a:latin typeface="+mn-lt"/>
              <a:ea typeface="+mn-ea"/>
              <a:cs typeface="+mn-cs"/>
            </a:rPr>
            <a:t>Q1 2019 to Q1 2023.</a:t>
          </a:r>
        </a:p>
        <a:p>
          <a:pPr marL="0" marR="0" lvl="0" indent="0" defTabSz="914400" eaLnBrk="1" fontAlgn="auto" latinLnBrk="0" hangingPunct="1">
            <a:lnSpc>
              <a:spcPct val="100000"/>
            </a:lnSpc>
            <a:spcBef>
              <a:spcPts val="0"/>
            </a:spcBef>
            <a:spcAft>
              <a:spcPts val="0"/>
            </a:spcAft>
            <a:buClrTx/>
            <a:buSzTx/>
            <a:buFontTx/>
            <a:buNone/>
            <a:tabLst/>
            <a:defRPr/>
          </a:pPr>
          <a:r>
            <a:rPr lang="en-US" sz="1800" b="1" i="0">
              <a:solidFill>
                <a:srgbClr val="FF0000"/>
              </a:solidFill>
              <a:effectLst/>
              <a:latin typeface="+mn-lt"/>
              <a:ea typeface="+mn-ea"/>
              <a:cs typeface="+mn-cs"/>
            </a:rPr>
            <a:t>Sales</a:t>
          </a:r>
          <a:r>
            <a:rPr lang="en-US" sz="1800" b="1" i="0">
              <a:solidFill>
                <a:schemeClr val="dk1"/>
              </a:solidFill>
              <a:effectLst/>
              <a:latin typeface="+mn-lt"/>
              <a:ea typeface="+mn-ea"/>
              <a:cs typeface="+mn-cs"/>
            </a:rPr>
            <a:t> exhibit growth over </a:t>
          </a:r>
          <a:r>
            <a:rPr lang="en-US" sz="1800" b="0" i="0">
              <a:solidFill>
                <a:schemeClr val="dk1"/>
              </a:solidFill>
              <a:effectLst/>
              <a:latin typeface="+mn-lt"/>
              <a:ea typeface="+mn-ea"/>
              <a:cs typeface="+mn-cs"/>
            </a:rPr>
            <a:t>time, with fluctuations.</a:t>
          </a:r>
        </a:p>
        <a:p>
          <a:pPr marL="0" marR="0" lvl="0" indent="0" defTabSz="914400" eaLnBrk="1" fontAlgn="auto" latinLnBrk="0" hangingPunct="1">
            <a:lnSpc>
              <a:spcPct val="100000"/>
            </a:lnSpc>
            <a:spcBef>
              <a:spcPts val="0"/>
            </a:spcBef>
            <a:spcAft>
              <a:spcPts val="0"/>
            </a:spcAft>
            <a:buClrTx/>
            <a:buSzTx/>
            <a:buFontTx/>
            <a:buNone/>
            <a:tabLst/>
            <a:defRPr/>
          </a:pPr>
          <a:r>
            <a:rPr lang="en-US" sz="1800" b="1" i="0">
              <a:solidFill>
                <a:srgbClr val="FF0000"/>
              </a:solidFill>
              <a:effectLst/>
              <a:latin typeface="+mn-lt"/>
              <a:ea typeface="+mn-ea"/>
              <a:cs typeface="+mn-cs"/>
            </a:rPr>
            <a:t>R&amp;D expenses </a:t>
          </a:r>
          <a:r>
            <a:rPr lang="en-US" sz="1800" b="1" i="0">
              <a:solidFill>
                <a:schemeClr val="dk1"/>
              </a:solidFill>
              <a:effectLst/>
              <a:latin typeface="+mn-lt"/>
              <a:ea typeface="+mn-ea"/>
              <a:cs typeface="+mn-cs"/>
            </a:rPr>
            <a:t>have increased over the years</a:t>
          </a:r>
          <a:r>
            <a:rPr lang="en-US" sz="1800" b="0" i="0">
              <a:solidFill>
                <a:schemeClr val="dk1"/>
              </a:solidFill>
              <a:effectLst/>
              <a:latin typeface="+mn-lt"/>
              <a:ea typeface="+mn-ea"/>
              <a:cs typeface="+mn-cs"/>
            </a:rPr>
            <a:t> from $3.902 million in Q1 2019 to $7.709 million in Q1 2023.</a:t>
          </a:r>
        </a:p>
        <a:p>
          <a:pPr marL="0" marR="0" lvl="0" indent="0" defTabSz="914400" eaLnBrk="1" fontAlgn="auto" latinLnBrk="0" hangingPunct="1">
            <a:lnSpc>
              <a:spcPct val="100000"/>
            </a:lnSpc>
            <a:spcBef>
              <a:spcPts val="0"/>
            </a:spcBef>
            <a:spcAft>
              <a:spcPts val="0"/>
            </a:spcAft>
            <a:buClrTx/>
            <a:buSzTx/>
            <a:buFontTx/>
            <a:buNone/>
            <a:tabLst/>
            <a:defRPr/>
          </a:pPr>
          <a:r>
            <a:rPr lang="en-US" sz="1800" b="1" i="0">
              <a:solidFill>
                <a:srgbClr val="FF0000"/>
              </a:solidFill>
              <a:effectLst/>
              <a:latin typeface="+mn-lt"/>
              <a:ea typeface="+mn-ea"/>
              <a:cs typeface="+mn-cs"/>
            </a:rPr>
            <a:t>The COGS </a:t>
          </a:r>
          <a:r>
            <a:rPr lang="en-US" sz="1800" b="0" i="0">
              <a:solidFill>
                <a:schemeClr val="dk1"/>
              </a:solidFill>
              <a:effectLst/>
              <a:latin typeface="+mn-lt"/>
              <a:ea typeface="+mn-ea"/>
              <a:cs typeface="+mn-cs"/>
            </a:rPr>
            <a:t>percentage varies. In 2023 Q4, it </a:t>
          </a:r>
          <a:r>
            <a:rPr lang="en-US" sz="1800" b="1" i="0">
              <a:solidFill>
                <a:schemeClr val="dk1"/>
              </a:solidFill>
              <a:effectLst/>
              <a:latin typeface="+mn-lt"/>
              <a:ea typeface="+mn-ea"/>
              <a:cs typeface="+mn-cs"/>
            </a:rPr>
            <a:t>was 45.2%, indicating efficient cost management.</a:t>
          </a:r>
        </a:p>
        <a:p>
          <a:pPr marL="0" marR="0" lvl="0" indent="0" defTabSz="914400" eaLnBrk="1" fontAlgn="auto" latinLnBrk="0" hangingPunct="1">
            <a:lnSpc>
              <a:spcPct val="100000"/>
            </a:lnSpc>
            <a:spcBef>
              <a:spcPts val="0"/>
            </a:spcBef>
            <a:spcAft>
              <a:spcPts val="0"/>
            </a:spcAft>
            <a:buClrTx/>
            <a:buSzTx/>
            <a:buFontTx/>
            <a:buNone/>
            <a:tabLst/>
            <a:defRPr/>
          </a:pPr>
          <a:endParaRPr lang="en-US" sz="1800" b="0" i="0">
            <a:solidFill>
              <a:schemeClr val="dk1"/>
            </a:solidFill>
            <a:effectLst/>
            <a:latin typeface="+mn-lt"/>
            <a:ea typeface="+mn-ea"/>
            <a:cs typeface="+mn-cs"/>
          </a:endParaRPr>
        </a:p>
        <a:p>
          <a:endParaRPr lang="en-US" sz="1100"/>
        </a:p>
      </xdr:txBody>
    </xdr:sp>
    <xdr:clientData/>
  </xdr:twoCellAnchor>
  <xdr:twoCellAnchor>
    <xdr:from>
      <xdr:col>0</xdr:col>
      <xdr:colOff>571499</xdr:colOff>
      <xdr:row>28</xdr:row>
      <xdr:rowOff>142874</xdr:rowOff>
    </xdr:from>
    <xdr:to>
      <xdr:col>5</xdr:col>
      <xdr:colOff>301624</xdr:colOff>
      <xdr:row>32</xdr:row>
      <xdr:rowOff>95250</xdr:rowOff>
    </xdr:to>
    <xdr:sp macro="" textlink="">
      <xdr:nvSpPr>
        <xdr:cNvPr id="30" name="Oval 29">
          <a:extLst>
            <a:ext uri="{FF2B5EF4-FFF2-40B4-BE49-F238E27FC236}">
              <a16:creationId xmlns:a16="http://schemas.microsoft.com/office/drawing/2014/main" id="{52BCB1C4-524C-4603-9A13-2D7310F74F95}"/>
            </a:ext>
          </a:extLst>
        </xdr:cNvPr>
        <xdr:cNvSpPr/>
      </xdr:nvSpPr>
      <xdr:spPr>
        <a:xfrm>
          <a:off x="571499" y="5476874"/>
          <a:ext cx="2746375" cy="714376"/>
        </a:xfrm>
        <a:prstGeom prst="ellipse">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396875</xdr:colOff>
      <xdr:row>29</xdr:row>
      <xdr:rowOff>79375</xdr:rowOff>
    </xdr:from>
    <xdr:to>
      <xdr:col>4</xdr:col>
      <xdr:colOff>508000</xdr:colOff>
      <xdr:row>31</xdr:row>
      <xdr:rowOff>142875</xdr:rowOff>
    </xdr:to>
    <xdr:sp macro="" textlink="">
      <xdr:nvSpPr>
        <xdr:cNvPr id="33" name="TextBox 32">
          <a:extLst>
            <a:ext uri="{FF2B5EF4-FFF2-40B4-BE49-F238E27FC236}">
              <a16:creationId xmlns:a16="http://schemas.microsoft.com/office/drawing/2014/main" id="{407AB425-FAD1-4E1D-AFE7-07FE8397C617}"/>
            </a:ext>
          </a:extLst>
        </xdr:cNvPr>
        <xdr:cNvSpPr txBox="1"/>
      </xdr:nvSpPr>
      <xdr:spPr>
        <a:xfrm>
          <a:off x="1000125" y="5603875"/>
          <a:ext cx="1920875" cy="444500"/>
        </a:xfrm>
        <a:prstGeom prst="rect">
          <a:avLst/>
        </a:prstGeom>
        <a:solidFill>
          <a:schemeClr val="accent6">
            <a:lumMod val="20000"/>
            <a:lumOff val="80000"/>
          </a:schemeClr>
        </a:solidFill>
        <a:ln w="9525" cmpd="sng">
          <a:solidFill>
            <a:schemeClr val="accent6">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latin typeface="Algerian" panose="04020705040A02060702" pitchFamily="82" charset="0"/>
            </a:rPr>
            <a:t>SUMMARY</a:t>
          </a:r>
        </a:p>
      </xdr:txBody>
    </xdr:sp>
    <xdr:clientData/>
  </xdr:twoCellAnchor>
  <xdr:twoCellAnchor>
    <xdr:from>
      <xdr:col>11</xdr:col>
      <xdr:colOff>371475</xdr:colOff>
      <xdr:row>6</xdr:row>
      <xdr:rowOff>174625</xdr:rowOff>
    </xdr:from>
    <xdr:to>
      <xdr:col>16</xdr:col>
      <xdr:colOff>447675</xdr:colOff>
      <xdr:row>12</xdr:row>
      <xdr:rowOff>149225</xdr:rowOff>
    </xdr:to>
    <xdr:sp macro="" textlink="">
      <xdr:nvSpPr>
        <xdr:cNvPr id="31" name="Rectangle: Rounded Corners 30">
          <a:extLst>
            <a:ext uri="{FF2B5EF4-FFF2-40B4-BE49-F238E27FC236}">
              <a16:creationId xmlns:a16="http://schemas.microsoft.com/office/drawing/2014/main" id="{3422A047-20F1-450B-B99D-35A60D20CBD4}"/>
            </a:ext>
          </a:extLst>
        </xdr:cNvPr>
        <xdr:cNvSpPr/>
      </xdr:nvSpPr>
      <xdr:spPr>
        <a:xfrm>
          <a:off x="7007225" y="1317625"/>
          <a:ext cx="3092450" cy="11176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485775</xdr:colOff>
      <xdr:row>9</xdr:row>
      <xdr:rowOff>187325</xdr:rowOff>
    </xdr:from>
    <xdr:to>
      <xdr:col>16</xdr:col>
      <xdr:colOff>320675</xdr:colOff>
      <xdr:row>12</xdr:row>
      <xdr:rowOff>22225</xdr:rowOff>
    </xdr:to>
    <xdr:sp macro="" textlink="Pivots!A5">
      <xdr:nvSpPr>
        <xdr:cNvPr id="32" name="TextBox 31">
          <a:extLst>
            <a:ext uri="{FF2B5EF4-FFF2-40B4-BE49-F238E27FC236}">
              <a16:creationId xmlns:a16="http://schemas.microsoft.com/office/drawing/2014/main" id="{1BAC73A4-5795-420A-8F57-07041CF3AD74}"/>
            </a:ext>
          </a:extLst>
        </xdr:cNvPr>
        <xdr:cNvSpPr txBox="1"/>
      </xdr:nvSpPr>
      <xdr:spPr>
        <a:xfrm>
          <a:off x="7121525" y="1901825"/>
          <a:ext cx="2851150" cy="4064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A593A0C-E17B-485A-B297-2A927EC57480}" type="TxLink">
            <a:rPr lang="en-US" sz="3000" b="1" i="0" u="none" strike="noStrike">
              <a:solidFill>
                <a:srgbClr val="000000"/>
              </a:solidFill>
              <a:latin typeface="Algerian" panose="04020705040A02060702" pitchFamily="82" charset="0"/>
              <a:cs typeface="Calibri"/>
            </a:rPr>
            <a:pPr algn="ctr"/>
            <a:t>41.09%</a:t>
          </a:fld>
          <a:endParaRPr lang="en-US" sz="3000" b="1">
            <a:latin typeface="Algerian" panose="04020705040A02060702" pitchFamily="82" charset="0"/>
          </a:endParaRPr>
        </a:p>
      </xdr:txBody>
    </xdr:sp>
    <xdr:clientData/>
  </xdr:twoCellAnchor>
  <xdr:twoCellAnchor>
    <xdr:from>
      <xdr:col>11</xdr:col>
      <xdr:colOff>476249</xdr:colOff>
      <xdr:row>7</xdr:row>
      <xdr:rowOff>47625</xdr:rowOff>
    </xdr:from>
    <xdr:to>
      <xdr:col>16</xdr:col>
      <xdr:colOff>396874</xdr:colOff>
      <xdr:row>10</xdr:row>
      <xdr:rowOff>15875</xdr:rowOff>
    </xdr:to>
    <xdr:sp macro="" textlink="">
      <xdr:nvSpPr>
        <xdr:cNvPr id="35" name="TextBox 34">
          <a:extLst>
            <a:ext uri="{FF2B5EF4-FFF2-40B4-BE49-F238E27FC236}">
              <a16:creationId xmlns:a16="http://schemas.microsoft.com/office/drawing/2014/main" id="{4DA20B5A-3281-46A3-9FC3-45F9340BE1FA}"/>
            </a:ext>
          </a:extLst>
        </xdr:cNvPr>
        <xdr:cNvSpPr txBox="1"/>
      </xdr:nvSpPr>
      <xdr:spPr>
        <a:xfrm>
          <a:off x="7111999" y="1381125"/>
          <a:ext cx="2936875" cy="53975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latin typeface="Algerian" panose="04020705040A02060702" pitchFamily="82" charset="0"/>
            </a:rPr>
            <a:t>Gross Margin</a:t>
          </a:r>
        </a:p>
      </xdr:txBody>
    </xdr:sp>
    <xdr:clientData/>
  </xdr:twoCellAnchor>
  <xdr:twoCellAnchor>
    <xdr:from>
      <xdr:col>17</xdr:col>
      <xdr:colOff>31749</xdr:colOff>
      <xdr:row>9</xdr:row>
      <xdr:rowOff>142875</xdr:rowOff>
    </xdr:from>
    <xdr:to>
      <xdr:col>21</xdr:col>
      <xdr:colOff>412750</xdr:colOff>
      <xdr:row>12</xdr:row>
      <xdr:rowOff>15875</xdr:rowOff>
    </xdr:to>
    <xdr:sp macro="" textlink="">
      <xdr:nvSpPr>
        <xdr:cNvPr id="38" name="TextBox 37">
          <a:extLst>
            <a:ext uri="{FF2B5EF4-FFF2-40B4-BE49-F238E27FC236}">
              <a16:creationId xmlns:a16="http://schemas.microsoft.com/office/drawing/2014/main" id="{DB7F1B01-A876-4524-A9BB-5BC2FEA59D30}"/>
            </a:ext>
          </a:extLst>
        </xdr:cNvPr>
        <xdr:cNvSpPr txBox="1"/>
      </xdr:nvSpPr>
      <xdr:spPr>
        <a:xfrm>
          <a:off x="10286999" y="1857375"/>
          <a:ext cx="2794001" cy="4445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latin typeface="Algerian" panose="04020705040A02060702" pitchFamily="82" charset="0"/>
            </a:rPr>
            <a:t>23.51%</a:t>
          </a:r>
        </a:p>
      </xdr:txBody>
    </xdr:sp>
    <xdr:clientData/>
  </xdr:twoCellAnchor>
  <xdr:twoCellAnchor>
    <xdr:from>
      <xdr:col>16</xdr:col>
      <xdr:colOff>571501</xdr:colOff>
      <xdr:row>7</xdr:row>
      <xdr:rowOff>31750</xdr:rowOff>
    </xdr:from>
    <xdr:to>
      <xdr:col>21</xdr:col>
      <xdr:colOff>412751</xdr:colOff>
      <xdr:row>9</xdr:row>
      <xdr:rowOff>158749</xdr:rowOff>
    </xdr:to>
    <xdr:sp macro="" textlink="">
      <xdr:nvSpPr>
        <xdr:cNvPr id="39" name="TextBox 38">
          <a:extLst>
            <a:ext uri="{FF2B5EF4-FFF2-40B4-BE49-F238E27FC236}">
              <a16:creationId xmlns:a16="http://schemas.microsoft.com/office/drawing/2014/main" id="{01E3DD8D-6421-4C98-94D4-3B076D4EED74}"/>
            </a:ext>
          </a:extLst>
        </xdr:cNvPr>
        <xdr:cNvSpPr txBox="1"/>
      </xdr:nvSpPr>
      <xdr:spPr>
        <a:xfrm>
          <a:off x="10223501" y="1365250"/>
          <a:ext cx="2857500" cy="50799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latin typeface="Algerian" panose="04020705040A02060702" pitchFamily="82" charset="0"/>
            </a:rPr>
            <a:t>Net Margin</a:t>
          </a:r>
        </a:p>
      </xdr:txBody>
    </xdr:sp>
    <xdr:clientData/>
  </xdr:twoCellAnchor>
  <xdr:twoCellAnchor>
    <xdr:from>
      <xdr:col>22</xdr:col>
      <xdr:colOff>31750</xdr:colOff>
      <xdr:row>7</xdr:row>
      <xdr:rowOff>47625</xdr:rowOff>
    </xdr:from>
    <xdr:to>
      <xdr:col>26</xdr:col>
      <xdr:colOff>523874</xdr:colOff>
      <xdr:row>10</xdr:row>
      <xdr:rowOff>63500</xdr:rowOff>
    </xdr:to>
    <xdr:sp macro="" textlink="">
      <xdr:nvSpPr>
        <xdr:cNvPr id="40" name="TextBox 39">
          <a:extLst>
            <a:ext uri="{FF2B5EF4-FFF2-40B4-BE49-F238E27FC236}">
              <a16:creationId xmlns:a16="http://schemas.microsoft.com/office/drawing/2014/main" id="{81EAF92C-320F-4D89-BB7D-C52951FBFAAF}"/>
            </a:ext>
          </a:extLst>
        </xdr:cNvPr>
        <xdr:cNvSpPr txBox="1"/>
      </xdr:nvSpPr>
      <xdr:spPr>
        <a:xfrm>
          <a:off x="13303250" y="1381125"/>
          <a:ext cx="2905124" cy="58737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latin typeface="Algerian" panose="04020705040A02060702" pitchFamily="82" charset="0"/>
            </a:rPr>
            <a:t>EPS (Basic)</a:t>
          </a:r>
        </a:p>
      </xdr:txBody>
    </xdr:sp>
    <xdr:clientData/>
  </xdr:twoCellAnchor>
  <xdr:twoCellAnchor>
    <xdr:from>
      <xdr:col>22</xdr:col>
      <xdr:colOff>142874</xdr:colOff>
      <xdr:row>10</xdr:row>
      <xdr:rowOff>0</xdr:rowOff>
    </xdr:from>
    <xdr:to>
      <xdr:col>26</xdr:col>
      <xdr:colOff>425449</xdr:colOff>
      <xdr:row>12</xdr:row>
      <xdr:rowOff>0</xdr:rowOff>
    </xdr:to>
    <xdr:sp macro="" textlink="Pivots!D5">
      <xdr:nvSpPr>
        <xdr:cNvPr id="41" name="TextBox 40">
          <a:extLst>
            <a:ext uri="{FF2B5EF4-FFF2-40B4-BE49-F238E27FC236}">
              <a16:creationId xmlns:a16="http://schemas.microsoft.com/office/drawing/2014/main" id="{50857F76-791E-4D9F-B145-E68B4E7C4BB0}"/>
            </a:ext>
          </a:extLst>
        </xdr:cNvPr>
        <xdr:cNvSpPr txBox="1"/>
      </xdr:nvSpPr>
      <xdr:spPr>
        <a:xfrm>
          <a:off x="13414374" y="1905000"/>
          <a:ext cx="2695575" cy="3810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0EF712D-CD18-405C-8A3E-9DF28516A152}" type="TxLink">
            <a:rPr lang="en-US" sz="3000" b="1" i="0" u="none" strike="noStrike">
              <a:solidFill>
                <a:srgbClr val="000000"/>
              </a:solidFill>
              <a:latin typeface="Algerian" panose="04020705040A02060702" pitchFamily="82" charset="0"/>
              <a:cs typeface="Calibri"/>
            </a:rPr>
            <a:pPr algn="ctr"/>
            <a:t>1.66</a:t>
          </a:fld>
          <a:endParaRPr lang="en-US" sz="3000" b="1">
            <a:latin typeface="Algerian" panose="04020705040A02060702" pitchFamily="82" charset="0"/>
          </a:endParaRPr>
        </a:p>
      </xdr:txBody>
    </xdr:sp>
    <xdr:clientData/>
  </xdr:twoCellAnchor>
  <xdr:twoCellAnchor>
    <xdr:from>
      <xdr:col>32</xdr:col>
      <xdr:colOff>231775</xdr:colOff>
      <xdr:row>6</xdr:row>
      <xdr:rowOff>180975</xdr:rowOff>
    </xdr:from>
    <xdr:to>
      <xdr:col>37</xdr:col>
      <xdr:colOff>222251</xdr:colOff>
      <xdr:row>12</xdr:row>
      <xdr:rowOff>127000</xdr:rowOff>
    </xdr:to>
    <xdr:sp macro="" textlink="">
      <xdr:nvSpPr>
        <xdr:cNvPr id="44" name="Rectangle: Rounded Corners 43">
          <a:extLst>
            <a:ext uri="{FF2B5EF4-FFF2-40B4-BE49-F238E27FC236}">
              <a16:creationId xmlns:a16="http://schemas.microsoft.com/office/drawing/2014/main" id="{A719D048-0110-4141-882A-9D90479CC59A}"/>
            </a:ext>
          </a:extLst>
        </xdr:cNvPr>
        <xdr:cNvSpPr/>
      </xdr:nvSpPr>
      <xdr:spPr>
        <a:xfrm>
          <a:off x="19535775" y="1323975"/>
          <a:ext cx="3006726" cy="1089025"/>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238125</xdr:colOff>
      <xdr:row>7</xdr:row>
      <xdr:rowOff>111126</xdr:rowOff>
    </xdr:from>
    <xdr:to>
      <xdr:col>32</xdr:col>
      <xdr:colOff>111124</xdr:colOff>
      <xdr:row>10</xdr:row>
      <xdr:rowOff>63500</xdr:rowOff>
    </xdr:to>
    <xdr:sp macro="" textlink="">
      <xdr:nvSpPr>
        <xdr:cNvPr id="45" name="TextBox 44">
          <a:extLst>
            <a:ext uri="{FF2B5EF4-FFF2-40B4-BE49-F238E27FC236}">
              <a16:creationId xmlns:a16="http://schemas.microsoft.com/office/drawing/2014/main" id="{221EA6CF-7842-41C0-92E8-48B7A719BAA0}"/>
            </a:ext>
          </a:extLst>
        </xdr:cNvPr>
        <xdr:cNvSpPr txBox="1"/>
      </xdr:nvSpPr>
      <xdr:spPr>
        <a:xfrm>
          <a:off x="16525875" y="1444626"/>
          <a:ext cx="2889249" cy="523874"/>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latin typeface="Algerian" panose="04020705040A02060702" pitchFamily="82" charset="0"/>
            </a:rPr>
            <a:t>COGS</a:t>
          </a:r>
        </a:p>
      </xdr:txBody>
    </xdr:sp>
    <xdr:clientData/>
  </xdr:twoCellAnchor>
  <xdr:twoCellAnchor>
    <xdr:from>
      <xdr:col>27</xdr:col>
      <xdr:colOff>238125</xdr:colOff>
      <xdr:row>9</xdr:row>
      <xdr:rowOff>174625</xdr:rowOff>
    </xdr:from>
    <xdr:to>
      <xdr:col>32</xdr:col>
      <xdr:colOff>31750</xdr:colOff>
      <xdr:row>12</xdr:row>
      <xdr:rowOff>47625</xdr:rowOff>
    </xdr:to>
    <xdr:sp macro="" textlink="Pivots!G8">
      <xdr:nvSpPr>
        <xdr:cNvPr id="49" name="TextBox 48">
          <a:extLst>
            <a:ext uri="{FF2B5EF4-FFF2-40B4-BE49-F238E27FC236}">
              <a16:creationId xmlns:a16="http://schemas.microsoft.com/office/drawing/2014/main" id="{26DD8444-652E-41AB-BBE5-86D0146136F8}"/>
            </a:ext>
          </a:extLst>
        </xdr:cNvPr>
        <xdr:cNvSpPr txBox="1"/>
      </xdr:nvSpPr>
      <xdr:spPr>
        <a:xfrm>
          <a:off x="16525875" y="1889125"/>
          <a:ext cx="2809875" cy="4445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84EAF4A-DCF0-4CD0-8A53-FBD1479CDEB1}" type="TxLink">
            <a:rPr lang="en-US" sz="2800" b="1" i="0" u="none" strike="noStrike">
              <a:solidFill>
                <a:srgbClr val="000000"/>
              </a:solidFill>
              <a:latin typeface="Algerian" panose="04020705040A02060702" pitchFamily="82" charset="0"/>
              <a:cs typeface="Calibri"/>
            </a:rPr>
            <a:pPr algn="ctr"/>
            <a:t> $49,100.25 </a:t>
          </a:fld>
          <a:endParaRPr lang="en-US" sz="2800" b="1">
            <a:latin typeface="Algerian" panose="04020705040A02060702" pitchFamily="82" charset="0"/>
          </a:endParaRPr>
        </a:p>
      </xdr:txBody>
    </xdr:sp>
    <xdr:clientData/>
  </xdr:twoCellAnchor>
  <xdr:twoCellAnchor>
    <xdr:from>
      <xdr:col>32</xdr:col>
      <xdr:colOff>365125</xdr:colOff>
      <xdr:row>7</xdr:row>
      <xdr:rowOff>63499</xdr:rowOff>
    </xdr:from>
    <xdr:to>
      <xdr:col>37</xdr:col>
      <xdr:colOff>88900</xdr:colOff>
      <xdr:row>9</xdr:row>
      <xdr:rowOff>174624</xdr:rowOff>
    </xdr:to>
    <xdr:sp macro="" textlink="">
      <xdr:nvSpPr>
        <xdr:cNvPr id="52" name="TextBox 51">
          <a:extLst>
            <a:ext uri="{FF2B5EF4-FFF2-40B4-BE49-F238E27FC236}">
              <a16:creationId xmlns:a16="http://schemas.microsoft.com/office/drawing/2014/main" id="{FA6E0523-69BE-4457-B1CA-2A8A17EBB04B}"/>
            </a:ext>
          </a:extLst>
        </xdr:cNvPr>
        <xdr:cNvSpPr txBox="1"/>
      </xdr:nvSpPr>
      <xdr:spPr>
        <a:xfrm>
          <a:off x="19669125" y="1396999"/>
          <a:ext cx="2740025" cy="492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latin typeface="Algerian" panose="04020705040A02060702" pitchFamily="82" charset="0"/>
            </a:rPr>
            <a:t>ROI</a:t>
          </a:r>
        </a:p>
      </xdr:txBody>
    </xdr:sp>
    <xdr:clientData/>
  </xdr:twoCellAnchor>
  <xdr:twoCellAnchor>
    <xdr:from>
      <xdr:col>33</xdr:col>
      <xdr:colOff>15876</xdr:colOff>
      <xdr:row>10</xdr:row>
      <xdr:rowOff>15875</xdr:rowOff>
    </xdr:from>
    <xdr:to>
      <xdr:col>36</xdr:col>
      <xdr:colOff>460376</xdr:colOff>
      <xdr:row>12</xdr:row>
      <xdr:rowOff>111124</xdr:rowOff>
    </xdr:to>
    <xdr:sp macro="" textlink="Pivots!F8">
      <xdr:nvSpPr>
        <xdr:cNvPr id="53" name="TextBox 52">
          <a:extLst>
            <a:ext uri="{FF2B5EF4-FFF2-40B4-BE49-F238E27FC236}">
              <a16:creationId xmlns:a16="http://schemas.microsoft.com/office/drawing/2014/main" id="{F7D8CAC3-3257-40B1-812B-22A7CE71D100}"/>
            </a:ext>
          </a:extLst>
        </xdr:cNvPr>
        <xdr:cNvSpPr txBox="1"/>
      </xdr:nvSpPr>
      <xdr:spPr>
        <a:xfrm>
          <a:off x="19923126" y="1920875"/>
          <a:ext cx="2254250" cy="47624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954B009-D412-4B82-9638-977C01A628AE}" type="TxLink">
            <a:rPr lang="en-US" sz="2800" b="1" i="0" u="none" strike="noStrike">
              <a:solidFill>
                <a:srgbClr val="000000"/>
              </a:solidFill>
              <a:latin typeface="Algerian" panose="04020705040A02060702" pitchFamily="82" charset="0"/>
              <a:cs typeface="Calibri"/>
            </a:rPr>
            <a:pPr algn="ctr"/>
            <a:t>5.86%</a:t>
          </a:fld>
          <a:endParaRPr lang="en-US" sz="2800" b="1">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eha" refreshedDate="45508.785093865743" createdVersion="6" refreshedVersion="6" minRefreshableVersion="3" recordCount="20" xr:uid="{5F92F580-E616-4637-9864-9FFE5EC42315}">
  <cacheSource type="worksheet">
    <worksheetSource name="apple_fin_summary"/>
  </cacheSource>
  <cacheFields count="57">
    <cacheField name="Year" numFmtId="0">
      <sharedItems containsSemiMixedTypes="0" containsString="0" containsNumber="1" containsInteger="1" minValue="2019" maxValue="2023" count="5">
        <n v="2023"/>
        <n v="2022"/>
        <n v="2021"/>
        <n v="2020"/>
        <n v="2019"/>
      </sharedItems>
    </cacheField>
    <cacheField name="Quarter" numFmtId="0">
      <sharedItems count="4">
        <s v="Q4"/>
        <s v="Q3"/>
        <s v="Q2"/>
        <s v="Q1"/>
      </sharedItems>
    </cacheField>
    <cacheField name="NetSales_Products" numFmtId="0">
      <sharedItems containsSemiMixedTypes="0" containsString="0" containsNumber="1" containsInteger="1" minValue="42354" maxValue="104429"/>
    </cacheField>
    <cacheField name="NetSales_Services" numFmtId="0">
      <sharedItems containsSemiMixedTypes="0" containsString="0" containsNumber="1" containsInteger="1" minValue="10875" maxValue="22314"/>
    </cacheField>
    <cacheField name="Total NetSales" numFmtId="0">
      <sharedItems containsSemiMixedTypes="0" containsString="0" containsNumber="1" containsInteger="1" minValue="53809" maxValue="123945"/>
    </cacheField>
    <cacheField name="COG_Products" numFmtId="0">
      <sharedItems containsSemiMixedTypes="0" containsString="0" containsNumber="1" containsInteger="1" minValue="29473" maxValue="64309"/>
    </cacheField>
    <cacheField name="COG_Services" numFmtId="0">
      <sharedItems containsSemiMixedTypes="0" containsString="0" containsNumber="1" containsInteger="1" minValue="4041" maxValue="6485"/>
    </cacheField>
    <cacheField name="Total COGS" numFmtId="0">
      <sharedItems containsSemiMixedTypes="0" containsString="0" containsNumber="1" containsInteger="1" minValue="33582" maxValue="69702"/>
    </cacheField>
    <cacheField name="Gross_income" numFmtId="0">
      <sharedItems containsSemiMixedTypes="0" containsString="0" containsNumber="1" containsInteger="1" minValue="20227" maxValue="54243"/>
    </cacheField>
    <cacheField name="Grosss_margin" numFmtId="164">
      <sharedItems containsSemiMixedTypes="0" containsString="0" containsNumber="1" minValue="0.37590365923916075" maxValue="0.45170841806520817"/>
    </cacheField>
    <cacheField name="OperatingExpense_RND" numFmtId="0">
      <sharedItems containsSemiMixedTypes="0" containsString="0" containsNumber="1" containsInteger="1" minValue="3902" maxValue="7709"/>
    </cacheField>
    <cacheField name="OperatingExpense_SGA" numFmtId="0">
      <sharedItems containsSemiMixedTypes="0" containsString="0" containsNumber="1" containsInteger="1" minValue="4426" maxValue="6607"/>
    </cacheField>
    <cacheField name="Total Operating Expense" numFmtId="0">
      <sharedItems containsSemiMixedTypes="0" containsString="0" containsNumber="1" containsInteger="1" minValue="8406" maxValue="14316"/>
    </cacheField>
    <cacheField name="Operating_income" numFmtId="0">
      <sharedItems containsSemiMixedTypes="0" containsString="0" containsNumber="1" containsInteger="1" minValue="11544" maxValue="41488"/>
    </cacheField>
    <cacheField name="Operating_Margin" numFmtId="164">
      <sharedItems containsSemiMixedTypes="0" containsString="0" containsNumber="1" minValue="0.2145366016837332" maxValue="0.33472911371979508"/>
    </cacheField>
    <cacheField name="Other_income_expanse" numFmtId="0">
      <sharedItems containsSemiMixedTypes="0" containsString="0" containsNumber="1" containsInteger="1" minValue="-538" maxValue="560"/>
    </cacheField>
    <cacheField name="Income_before_provision_for_income_taxes" numFmtId="0">
      <sharedItems containsSemiMixedTypes="0" containsString="0" containsNumber="1" containsInteger="1" minValue="11911" maxValue="41241"/>
    </cacheField>
    <cacheField name="Provision_for_income_taxes" numFmtId="0">
      <sharedItems containsSemiMixedTypes="0" containsString="0" containsNumber="1" containsInteger="1" minValue="1867" maxValue="6611"/>
    </cacheField>
    <cacheField name="Net_income" numFmtId="0">
      <sharedItems containsSemiMixedTypes="0" containsString="0" containsNumber="1" containsInteger="1" minValue="10044" maxValue="34630"/>
    </cacheField>
    <cacheField name="Profit Margin" numFmtId="164">
      <sharedItems containsSemiMixedTypes="0" containsString="0" containsNumber="1" minValue="0.18666022412607555" maxValue="0.27939812013393039"/>
    </cacheField>
    <cacheField name="Earnings_per_share_Basic" numFmtId="0">
      <sharedItems containsSemiMixedTypes="0" containsString="0" containsNumber="1" minValue="0.64" maxValue="4.22"/>
    </cacheField>
    <cacheField name="Earnings_per_share_Diluted" numFmtId="0">
      <sharedItems containsSemiMixedTypes="0" containsString="0" containsNumber="1" minValue="0.64" maxValue="4.18"/>
    </cacheField>
    <cacheField name="AssetsCurrent_Cash" numFmtId="0">
      <sharedItems containsSemiMixedTypes="0" containsString="0" containsNumber="1" containsInteger="1" minValue="20535" maxValue="50530"/>
    </cacheField>
    <cacheField name="AssetsCurrent_Marketable_securities" numFmtId="0">
      <sharedItems containsSemiMixedTypes="0" containsString="0" containsNumber="1" containsInteger="1" minValue="20729" maxValue="67391"/>
    </cacheField>
    <cacheField name="AssetsCurrent_Accounts_receivable" numFmtId="0">
      <sharedItems containsSemiMixedTypes="0" containsString="0" containsNumber="1" containsInteger="1" minValue="14148" maxValue="30213"/>
    </cacheField>
    <cacheField name="AssetsCurrent_Inventories" numFmtId="0">
      <sharedItems containsSemiMixedTypes="0" containsString="0" containsNumber="1" containsInteger="1" minValue="3334" maxValue="31477"/>
    </cacheField>
    <cacheField name="AssetsCurrent_non_trade_receivables" numFmtId="0">
      <sharedItems containsSemiMixedTypes="0" containsString="0" containsNumber="1" containsInteger="1" minValue="6331" maxValue="35040"/>
    </cacheField>
    <cacheField name="AssetsCurrent_Other" numFmtId="0">
      <sharedItems containsSemiMixedTypes="0" containsString="0" containsNumber="1" containsInteger="1" minValue="10530" maxValue="21223"/>
    </cacheField>
    <cacheField name="AssetsCurrent_Total" numFmtId="0">
      <sharedItems containsSemiMixedTypes="0" containsString="0" containsNumber="1" containsInteger="1" minValue="112292" maxValue="163231"/>
    </cacheField>
    <cacheField name="AssetsNC_Marketable_securities" numFmtId="0">
      <sharedItems containsSemiMixedTypes="0" containsString="0" containsNumber="1" containsInteger="1" minValue="98793" maxValue="158608"/>
    </cacheField>
    <cacheField name="AssetsNC_PPE" numFmtId="0">
      <sharedItems containsSemiMixedTypes="0" containsString="0" containsNumber="1" containsInteger="1" minValue="35687" maxValue="43715"/>
    </cacheField>
    <cacheField name="AssetsNC_Other" numFmtId="0">
      <sharedItems containsSemiMixedTypes="0" containsString="0" containsNumber="1" containsInteger="1" minValue="32978" maxValue="65388"/>
    </cacheField>
    <cacheField name="AssetsNC_Total" numFmtId="0">
      <sharedItems containsSemiMixedTypes="0" containsString="0" containsNumber="1" containsInteger="1" minValue="175697" maxValue="232891"/>
    </cacheField>
    <cacheField name="Assets_Total" numFmtId="0">
      <sharedItems containsSemiMixedTypes="0" containsString="0" containsNumber="1" containsInteger="1" minValue="317344" maxValue="381191"/>
    </cacheField>
    <cacheField name="LiabilitiesCurrent_Accounts payable" numFmtId="0">
      <sharedItems containsSemiMixedTypes="0" containsString="0" containsNumber="1" containsInteger="1" minValue="29115" maxValue="74362"/>
    </cacheField>
    <cacheField name="LiabilitiesCurrent_Other" numFmtId="0">
      <sharedItems containsSemiMixedTypes="0" containsString="0" containsNumber="1" containsInteger="1" minValue="31673" maxValue="60845"/>
    </cacheField>
    <cacheField name="LiabilitiesCurrent_Deferred_revenue" numFmtId="0">
      <sharedItems containsSemiMixedTypes="0" containsString="0" containsNumber="1" containsInteger="1" minValue="5434" maxValue="8158"/>
    </cacheField>
    <cacheField name="LiabilitiesCurrent_Commercial_paper" numFmtId="0">
      <sharedItems containsSemiMixedTypes="0" containsString="0" containsNumber="1" containsInteger="1" minValue="1743" maxValue="11969"/>
    </cacheField>
    <cacheField name="LiabilitiesCurrent_Term_debt" numFmtId="0">
      <sharedItems containsSemiMixedTypes="0" containsString="0" containsNumber="1" containsInteger="1" minValue="7216" maxValue="14009"/>
    </cacheField>
    <cacheField name="LiabilitiesCurrent_Total" numFmtId="0">
      <sharedItems containsSemiMixedTypes="0" containsString="0" containsNumber="1" containsInteger="1" minValue="89704" maxValue="153982"/>
    </cacheField>
    <cacheField name="LiabilitiesNC_Term_debt" numFmtId="0">
      <sharedItems containsSemiMixedTypes="0" containsString="0" containsNumber="1" containsInteger="1" minValue="84936" maxValue="109106"/>
    </cacheField>
    <cacheField name="LiabilitiesNC_Other" numFmtId="0">
      <sharedItems containsSemiMixedTypes="0" containsString="0" containsNumber="1" containsInteger="1" minValue="49142" maxValue="56795"/>
    </cacheField>
    <cacheField name="LiabilitiesNC_Total" numFmtId="0">
      <sharedItems containsSemiMixedTypes="0" containsString="0" containsNumber="1" containsInteger="1" minValue="136079" maxValue="162431"/>
    </cacheField>
    <cacheField name="Liabilities_Total" numFmtId="0">
      <sharedItems containsSemiMixedTypes="0" containsString="0" containsNumber="1" containsInteger="1" minValue="225783" maxValue="309259"/>
    </cacheField>
    <cacheField name="Shareholders_Equity_outstanding_respectively" numFmtId="0">
      <sharedItems containsSemiMixedTypes="0" containsString="0" containsNumber="1" containsInteger="1" minValue="40970" maxValue="73812"/>
    </cacheField>
    <cacheField name="Retained_earnings" numFmtId="0">
      <sharedItems containsSemiMixedTypes="0" containsString="0" containsNumber="1" containsInteger="1" minValue="-3068" maxValue="80510"/>
    </cacheField>
    <cacheField name="Accumulated_other_comprehensive_income" numFmtId="0">
      <sharedItems containsSemiMixedTypes="0" containsString="0" containsNumber="1" containsInteger="1" minValue="-12912" maxValue="179"/>
    </cacheField>
    <cacheField name="Shareholders_Equity_Total" numFmtId="0">
      <sharedItems containsSemiMixedTypes="0" containsString="0" containsNumber="1" containsInteger="1" minValue="50672" maxValue="117892"/>
    </cacheField>
    <cacheField name="Total_liabilities_and_shareholders_equity" numFmtId="0">
      <sharedItems containsSemiMixedTypes="0" containsString="0" containsNumber="1" containsInteger="1" minValue="317344" maxValue="381191"/>
    </cacheField>
    <cacheField name="Stock_Price" numFmtId="0">
      <sharedItems containsSemiMixedTypes="0" containsString="0" containsNumber="1" minValue="130.6" maxValue="338.11"/>
    </cacheField>
    <cacheField name="ROE" numFmtId="164">
      <sharedItems containsSemiMixedTypes="0" containsString="0" containsNumber="1" minValue="0.10413038069171436" maxValue="0.52881343980820417"/>
    </cacheField>
    <cacheField name="Debt to Equity" numFmtId="2">
      <sharedItems containsSemiMixedTypes="0" containsString="0" containsNumber="1" minValue="0.87165371696128657" maxValue="2.1725410483107042"/>
    </cacheField>
    <cacheField name="Debt to Asset" numFmtId="2">
      <sharedItems containsSemiMixedTypes="0" containsString="0" containsNumber="1" minValue="0.27496862616029688" maxValue="0.34596539307980234"/>
    </cacheField>
    <cacheField name="Current Ratio" numFmtId="2">
      <sharedItems containsSemiMixedTypes="0" containsString="0" containsNumber="1" minValue="0.86462929169265357" maxValue="1.5977819324399722"/>
    </cacheField>
    <cacheField name="Net SalesGrowth" numFmtId="10">
      <sharedItems containsString="0" containsBlank="1" containsNumber="1" minValue="-0.36491357997800017" maxValue="0.72244891650437415"/>
    </cacheField>
    <cacheField name="Working_capital ratio" numFmtId="2">
      <sharedItems containsSemiMixedTypes="0" containsString="0" containsNumber="1" minValue="0.86462929169265357" maxValue="1.5977819324399722"/>
    </cacheField>
    <cacheField name="ROI" numFmtId="2">
      <sharedItems containsSemiMixedTypes="0" containsString="0" containsNumber="1" minValue="3.1169411523744799E-2" maxValue="9.0846845806957663E-2"/>
    </cacheField>
  </cacheFields>
  <extLst>
    <ext xmlns:x14="http://schemas.microsoft.com/office/spreadsheetml/2009/9/main" uri="{725AE2AE-9491-48be-B2B4-4EB974FC3084}">
      <x14:pivotCacheDefinition pivotCacheId="9705985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67184"/>
    <n v="22314"/>
    <n v="89498"/>
    <n v="42586"/>
    <n v="6485"/>
    <n v="49071"/>
    <n v="40427"/>
    <n v="0.45170841806520817"/>
    <n v="7307"/>
    <n v="6151"/>
    <n v="13458"/>
    <n v="26969"/>
    <n v="0.30133634271156895"/>
    <n v="29"/>
    <n v="26998"/>
    <n v="4042"/>
    <n v="22956"/>
    <n v="0.25649735189613176"/>
    <n v="1.47"/>
    <n v="1.47"/>
    <n v="29965"/>
    <n v="31590"/>
    <n v="29508"/>
    <n v="31477"/>
    <n v="6331"/>
    <n v="14695"/>
    <n v="143566"/>
    <n v="100544"/>
    <n v="43715"/>
    <n v="64758"/>
    <n v="209017"/>
    <n v="352583"/>
    <n v="62611"/>
    <n v="58829"/>
    <n v="8061"/>
    <n v="5985"/>
    <n v="9822"/>
    <n v="145308"/>
    <n v="95281"/>
    <n v="49848"/>
    <n v="145129"/>
    <n v="290437"/>
    <n v="73812"/>
    <n v="-214"/>
    <n v="-11452"/>
    <n v="62146"/>
    <n v="352583"/>
    <n v="338.11"/>
    <n v="0.36938821484890422"/>
    <n v="1.6912271103530396"/>
    <n v="0.29809434941559859"/>
    <n v="0.98801167175929749"/>
    <n v="9.4147707128623304E-2"/>
    <n v="0.98801167175929749"/>
    <n v="6.5108073843605618E-2"/>
  </r>
  <r>
    <x v="0"/>
    <x v="1"/>
    <n v="60584"/>
    <n v="21213"/>
    <n v="81797"/>
    <n v="39136"/>
    <n v="6248"/>
    <n v="45384"/>
    <n v="36413"/>
    <n v="0.44516302553883397"/>
    <n v="7442"/>
    <n v="5973"/>
    <n v="13415"/>
    <n v="22998"/>
    <n v="0.28115945572576012"/>
    <n v="-265"/>
    <n v="22733"/>
    <n v="2852"/>
    <n v="19881"/>
    <n v="0.24305292370135825"/>
    <n v="1.27"/>
    <n v="1.26"/>
    <n v="28408"/>
    <n v="34074"/>
    <n v="19549"/>
    <n v="7351"/>
    <n v="19637"/>
    <n v="13640"/>
    <n v="122659"/>
    <n v="104061"/>
    <n v="43550"/>
    <n v="64768"/>
    <n v="212379"/>
    <n v="335038"/>
    <n v="46699"/>
    <n v="58897"/>
    <n v="8158"/>
    <n v="3993"/>
    <n v="7216"/>
    <n v="124963"/>
    <n v="98071"/>
    <n v="51730"/>
    <n v="149801"/>
    <n v="274764"/>
    <n v="70667"/>
    <n v="1408"/>
    <n v="-11801"/>
    <n v="60274"/>
    <n v="335038"/>
    <n v="335.92"/>
    <n v="0.32984371370740284"/>
    <n v="1.746806251451704"/>
    <n v="0.31425390552713423"/>
    <n v="0.98156254251258368"/>
    <n v="-0.13748998270698889"/>
    <n v="0.98156254251258368"/>
    <n v="5.9339537604689616E-2"/>
  </r>
  <r>
    <x v="0"/>
    <x v="2"/>
    <n v="73929"/>
    <n v="20907"/>
    <n v="94836"/>
    <n v="46795"/>
    <n v="6065"/>
    <n v="52860"/>
    <n v="41976"/>
    <n v="0.44261672782487665"/>
    <n v="7457"/>
    <n v="6201"/>
    <n v="13658"/>
    <n v="28318"/>
    <n v="0.29859968788223878"/>
    <n v="64"/>
    <n v="28382"/>
    <n v="4222"/>
    <n v="24160"/>
    <n v="0.25475557805052934"/>
    <n v="1.53"/>
    <n v="1.52"/>
    <n v="24687"/>
    <n v="31185"/>
    <n v="17936"/>
    <n v="7482"/>
    <n v="17963"/>
    <n v="13660"/>
    <n v="112913"/>
    <n v="110461"/>
    <n v="43398"/>
    <n v="65388"/>
    <n v="219247"/>
    <n v="332160"/>
    <n v="42945"/>
    <n v="56425"/>
    <n v="8131"/>
    <n v="1996"/>
    <n v="10578"/>
    <n v="120075"/>
    <n v="97041"/>
    <n v="52886"/>
    <n v="149927"/>
    <n v="270002"/>
    <n v="69568"/>
    <n v="4336"/>
    <n v="-11746"/>
    <n v="62158"/>
    <n v="332160"/>
    <n v="307.26"/>
    <n v="0.38868689468773127"/>
    <n v="1.7313781009684996"/>
    <n v="0.32399747109826588"/>
    <n v="0.9403539454507599"/>
    <n v="-0.1905013913310685"/>
    <n v="0.9403539454507599"/>
    <n v="7.2736030828516374E-2"/>
  </r>
  <r>
    <x v="0"/>
    <x v="3"/>
    <n v="96388"/>
    <n v="20766"/>
    <n v="117154"/>
    <n v="60765"/>
    <n v="6057"/>
    <n v="66822"/>
    <n v="50332"/>
    <n v="0.42962254809908323"/>
    <n v="7709"/>
    <n v="6607"/>
    <n v="14316"/>
    <n v="36016"/>
    <n v="0.30742441572630896"/>
    <n v="-393"/>
    <n v="35623"/>
    <n v="5625"/>
    <n v="29998"/>
    <n v="0.2560561312460522"/>
    <n v="1.89"/>
    <n v="1.88"/>
    <n v="20535"/>
    <n v="30820"/>
    <n v="23752"/>
    <n v="6820"/>
    <n v="30428"/>
    <n v="16422"/>
    <n v="128777"/>
    <n v="114095"/>
    <n v="42951"/>
    <n v="60924"/>
    <n v="217970"/>
    <n v="346747"/>
    <n v="57918"/>
    <n v="59893"/>
    <n v="7992"/>
    <n v="1743"/>
    <n v="9740"/>
    <n v="137286"/>
    <n v="99627"/>
    <n v="53107"/>
    <n v="152734"/>
    <n v="290020"/>
    <n v="66399"/>
    <n v="3240"/>
    <n v="-12912"/>
    <n v="56727"/>
    <n v="346747"/>
    <n v="247.81"/>
    <n v="0.52881343980820417"/>
    <n v="1.9279531792620799"/>
    <n v="0.31540864088225712"/>
    <n v="0.93801990006264291"/>
    <n v="0.29960286646107426"/>
    <n v="0.93801990006264291"/>
    <n v="8.6512644665995675E-2"/>
  </r>
  <r>
    <x v="1"/>
    <x v="0"/>
    <n v="70958"/>
    <n v="19188"/>
    <n v="90146"/>
    <n v="46387"/>
    <n v="5664"/>
    <n v="52051"/>
    <n v="38095"/>
    <n v="0.4225922392563175"/>
    <n v="6761"/>
    <n v="6440"/>
    <n v="13201"/>
    <n v="24894"/>
    <n v="0.27615202005635303"/>
    <n v="-237"/>
    <n v="24657"/>
    <n v="3936"/>
    <n v="20721"/>
    <n v="0.22986044860559537"/>
    <n v="1.3"/>
    <n v="1.29"/>
    <n v="23646"/>
    <n v="24658"/>
    <n v="28184"/>
    <n v="4946"/>
    <n v="32748"/>
    <n v="21223"/>
    <n v="135405"/>
    <n v="120805"/>
    <n v="42117"/>
    <n v="54428"/>
    <n v="217350"/>
    <n v="352755"/>
    <n v="64115"/>
    <n v="60845"/>
    <n v="7912"/>
    <n v="9982"/>
    <n v="11128"/>
    <n v="153982"/>
    <n v="98959"/>
    <n v="49142"/>
    <n v="148101"/>
    <n v="302083"/>
    <n v="64849"/>
    <n v="-3068"/>
    <n v="-11109"/>
    <n v="50672"/>
    <n v="352755"/>
    <n v="232.13"/>
    <n v="0.40892406062519737"/>
    <n v="2.1725410483107042"/>
    <n v="0.31207778769967826"/>
    <n v="0.87935602862672257"/>
    <n v="8.6633156137369063E-2"/>
    <n v="0.87935602862672257"/>
    <n v="5.8740485606157251E-2"/>
  </r>
  <r>
    <x v="1"/>
    <x v="1"/>
    <n v="63355"/>
    <n v="19604"/>
    <n v="82959"/>
    <n v="41485"/>
    <n v="5589"/>
    <n v="47074"/>
    <n v="35885"/>
    <n v="0.43256307332537758"/>
    <n v="6797"/>
    <n v="6012"/>
    <n v="12809"/>
    <n v="23076"/>
    <n v="0.27816150146457891"/>
    <n v="-10"/>
    <n v="23066"/>
    <n v="3624"/>
    <n v="19442"/>
    <n v="0.23435673043310551"/>
    <n v="1.2"/>
    <n v="1.2"/>
    <n v="27502"/>
    <n v="20729"/>
    <n v="21803"/>
    <n v="5433"/>
    <n v="20439"/>
    <n v="16386"/>
    <n v="112292"/>
    <n v="131077"/>
    <n v="40335"/>
    <n v="52605"/>
    <n v="224017"/>
    <n v="336309"/>
    <n v="48343"/>
    <n v="48811"/>
    <n v="7728"/>
    <n v="10982"/>
    <n v="14009"/>
    <n v="129873"/>
    <n v="94700"/>
    <n v="53629"/>
    <n v="148329"/>
    <n v="278202"/>
    <n v="62115"/>
    <n v="5289"/>
    <n v="-9297"/>
    <n v="58107"/>
    <n v="336309"/>
    <n v="280.74"/>
    <n v="0.33458963636050731"/>
    <n v="1.8708417230282066"/>
    <n v="0.32324142380965126"/>
    <n v="0.86462929169265357"/>
    <n v="-0.14719669401097885"/>
    <n v="0.86462929169265357"/>
    <n v="5.7809930748210725E-2"/>
  </r>
  <r>
    <x v="1"/>
    <x v="2"/>
    <n v="77457"/>
    <n v="19821"/>
    <n v="97278"/>
    <n v="49290"/>
    <n v="5429"/>
    <n v="54719"/>
    <n v="42559"/>
    <n v="0.43749871502292398"/>
    <n v="6387"/>
    <n v="6193"/>
    <n v="12580"/>
    <n v="29979"/>
    <n v="0.30817862209338187"/>
    <n v="160"/>
    <n v="30139"/>
    <n v="5129"/>
    <n v="25010"/>
    <n v="0.25709821336787353"/>
    <n v="1.54"/>
    <n v="1.52"/>
    <n v="28098"/>
    <n v="23413"/>
    <n v="20815"/>
    <n v="5460"/>
    <n v="24585"/>
    <n v="15809"/>
    <n v="118180"/>
    <n v="141219"/>
    <n v="39304"/>
    <n v="51959"/>
    <n v="232482"/>
    <n v="350662"/>
    <n v="52682"/>
    <n v="50248"/>
    <n v="7920"/>
    <n v="6999"/>
    <n v="9659"/>
    <n v="127508"/>
    <n v="103323"/>
    <n v="52432"/>
    <n v="155755"/>
    <n v="283263"/>
    <n v="61181"/>
    <n v="12712"/>
    <n v="-6494"/>
    <n v="67399"/>
    <n v="350662"/>
    <n v="277.52"/>
    <n v="0.37107375480348376"/>
    <n v="1.6763156723393522"/>
    <n v="0.32219630299262536"/>
    <n v="0.92684380587884685"/>
    <n v="-0.21515188188309331"/>
    <n v="0.92684380587884685"/>
    <n v="7.1322241930976263E-2"/>
  </r>
  <r>
    <x v="1"/>
    <x v="3"/>
    <n v="104429"/>
    <n v="19516"/>
    <n v="123945"/>
    <n v="64309"/>
    <n v="5393"/>
    <n v="69702"/>
    <n v="54243"/>
    <n v="0.43763766186615033"/>
    <n v="6306"/>
    <n v="6449"/>
    <n v="12755"/>
    <n v="41488"/>
    <n v="0.33472911371979508"/>
    <n v="-247"/>
    <n v="41241"/>
    <n v="6611"/>
    <n v="34630"/>
    <n v="0.27939812013393039"/>
    <n v="2.11"/>
    <n v="2.1"/>
    <n v="37119"/>
    <n v="26794"/>
    <n v="30213"/>
    <n v="5876"/>
    <n v="35040"/>
    <n v="18112"/>
    <n v="153154"/>
    <n v="138683"/>
    <n v="39245"/>
    <n v="50109"/>
    <n v="228037"/>
    <n v="381191"/>
    <n v="74362"/>
    <n v="49167"/>
    <n v="7876"/>
    <n v="5000"/>
    <n v="11169"/>
    <n v="147574"/>
    <n v="106629"/>
    <n v="55056"/>
    <n v="161685"/>
    <n v="309259"/>
    <n v="58424"/>
    <n v="14435"/>
    <n v="-927"/>
    <n v="71932"/>
    <n v="381191"/>
    <n v="277.52"/>
    <n v="0.48142690318634268"/>
    <n v="1.6376299838736585"/>
    <n v="0.30902618372416979"/>
    <n v="1.0378115386179136"/>
    <n v="0.48686420345489445"/>
    <n v="1.0378115386179136"/>
    <n v="9.0846845806957663E-2"/>
  </r>
  <r>
    <x v="2"/>
    <x v="0"/>
    <n v="65083"/>
    <n v="18277"/>
    <n v="83360"/>
    <n v="42790"/>
    <n v="5396"/>
    <n v="48186"/>
    <n v="35174"/>
    <n v="0.42195297504798462"/>
    <n v="5772"/>
    <n v="5616"/>
    <n v="11388"/>
    <n v="23786"/>
    <n v="0.28534069097888676"/>
    <n v="-538"/>
    <n v="23248"/>
    <n v="2697"/>
    <n v="20551"/>
    <n v="0.2465331094049904"/>
    <n v="1.25"/>
    <n v="1.23"/>
    <n v="34940"/>
    <n v="27699"/>
    <n v="26278"/>
    <n v="6580"/>
    <n v="25228"/>
    <n v="14111"/>
    <n v="134836"/>
    <n v="127877"/>
    <n v="39440"/>
    <n v="48849"/>
    <n v="216166"/>
    <n v="351002"/>
    <n v="54763"/>
    <n v="47493"/>
    <n v="7612"/>
    <n v="6000"/>
    <n v="9613"/>
    <n v="125481"/>
    <n v="109106"/>
    <n v="53325"/>
    <n v="162431"/>
    <n v="287912"/>
    <n v="57365"/>
    <n v="5562"/>
    <n v="163"/>
    <n v="63090"/>
    <n v="351002"/>
    <n v="331.62"/>
    <n v="0.32574100491361546"/>
    <n v="1.8817403708987162"/>
    <n v="0.33822884200090025"/>
    <n v="1.0745531195957954"/>
    <n v="2.3651054841957904E-2"/>
    <n v="1.0745531195957954"/>
    <n v="5.8549523934336559E-2"/>
  </r>
  <r>
    <x v="2"/>
    <x v="1"/>
    <n v="63948"/>
    <n v="17486"/>
    <n v="81434"/>
    <n v="40899"/>
    <n v="5280"/>
    <n v="46179"/>
    <n v="35255"/>
    <n v="0.43292727853230839"/>
    <n v="5717"/>
    <n v="5412"/>
    <n v="11129"/>
    <n v="24126"/>
    <n v="0.29626445956234498"/>
    <n v="243"/>
    <n v="24369"/>
    <n v="2625"/>
    <n v="21744"/>
    <n v="0.26701377802883319"/>
    <n v="1.31"/>
    <n v="1.3"/>
    <n v="34050"/>
    <n v="27646"/>
    <n v="17475"/>
    <n v="5178"/>
    <n v="16433"/>
    <n v="13641"/>
    <n v="114423"/>
    <n v="131948"/>
    <n v="38615"/>
    <n v="44854"/>
    <n v="215417"/>
    <n v="329840"/>
    <n v="40409"/>
    <n v="43625"/>
    <n v="7681"/>
    <n v="8000"/>
    <n v="8039"/>
    <n v="107754"/>
    <n v="105752"/>
    <n v="52054"/>
    <n v="157806"/>
    <n v="265560"/>
    <n v="54989"/>
    <n v="9233"/>
    <n v="58"/>
    <n v="64280"/>
    <n v="329840"/>
    <n v="284.91000000000003"/>
    <n v="0.33827006845052893"/>
    <n v="1.7702395768512758"/>
    <n v="0.34498847926267279"/>
    <n v="1.0618909738849602"/>
    <n v="-9.0976067154849086E-2"/>
    <n v="1.0618909738849602"/>
    <n v="6.5922871695367452E-2"/>
  </r>
  <r>
    <x v="2"/>
    <x v="2"/>
    <n v="72683"/>
    <n v="16901"/>
    <n v="89584"/>
    <n v="46447"/>
    <n v="5058"/>
    <n v="51505"/>
    <n v="38079"/>
    <n v="0.42506474370423292"/>
    <n v="5262"/>
    <n v="5314"/>
    <n v="10576"/>
    <n v="27503"/>
    <n v="0.30700794784782998"/>
    <n v="508"/>
    <n v="28011"/>
    <n v="4381"/>
    <n v="23630"/>
    <n v="0.26377478121093051"/>
    <n v="1.41"/>
    <n v="1.4"/>
    <n v="38466"/>
    <n v="31368"/>
    <n v="18503"/>
    <n v="5219"/>
    <n v="14533"/>
    <n v="13376"/>
    <n v="121465"/>
    <n v="134539"/>
    <n v="37815"/>
    <n v="43339"/>
    <n v="215693"/>
    <n v="337158"/>
    <n v="40127"/>
    <n v="45660"/>
    <n v="7595"/>
    <n v="5000"/>
    <n v="8003"/>
    <n v="106385"/>
    <n v="108642"/>
    <n v="52953"/>
    <n v="161595"/>
    <n v="267980"/>
    <n v="54203"/>
    <n v="15261"/>
    <n v="-286"/>
    <n v="69178"/>
    <n v="337158"/>
    <n v="252.18"/>
    <n v="0.34158258405851571"/>
    <n v="1.6861574488999393"/>
    <n v="0.34596539307980234"/>
    <n v="1.1417493067631714"/>
    <n v="-0.19611626091404266"/>
    <n v="1.1417493067631714"/>
    <n v="7.0085835127744259E-2"/>
  </r>
  <r>
    <x v="2"/>
    <x v="3"/>
    <n v="95678"/>
    <n v="15761"/>
    <n v="111439"/>
    <n v="62130"/>
    <n v="4981"/>
    <n v="67111"/>
    <n v="44328"/>
    <n v="0.39777815665969724"/>
    <n v="5163"/>
    <n v="5631"/>
    <n v="10794"/>
    <n v="33534"/>
    <n v="0.30091799100853384"/>
    <n v="45"/>
    <n v="33579"/>
    <n v="4824"/>
    <n v="28755"/>
    <n v="0.25803354301456405"/>
    <n v="1.7"/>
    <n v="1.68"/>
    <n v="36010"/>
    <n v="40816"/>
    <n v="27101"/>
    <n v="4973"/>
    <n v="31519"/>
    <n v="13687"/>
    <n v="154106"/>
    <n v="118745"/>
    <n v="37933"/>
    <n v="43270"/>
    <n v="199948"/>
    <n v="354054"/>
    <n v="63846"/>
    <n v="48504"/>
    <n v="7395"/>
    <n v="5000"/>
    <n v="7762"/>
    <n v="132507"/>
    <n v="99281"/>
    <n v="56042"/>
    <n v="155323"/>
    <n v="287830"/>
    <n v="51744"/>
    <n v="14301"/>
    <n v="179"/>
    <n v="66224"/>
    <n v="354054"/>
    <n v="231.96"/>
    <n v="0.43420814206330033"/>
    <n v="1.6163777482483692"/>
    <n v="0.30233523699774612"/>
    <n v="1.1630027092908299"/>
    <n v="0.72244891650437415"/>
    <n v="1.1630027092908299"/>
    <n v="8.1216424613194602E-2"/>
  </r>
  <r>
    <x v="3"/>
    <x v="0"/>
    <n v="50149"/>
    <n v="14549"/>
    <n v="64698"/>
    <n v="35197"/>
    <n v="4812"/>
    <n v="40009"/>
    <n v="24689"/>
    <n v="0.38160375900336951"/>
    <n v="4978"/>
    <n v="4936"/>
    <n v="9914"/>
    <n v="14775"/>
    <n v="0.2283687285542057"/>
    <n v="126"/>
    <n v="14901"/>
    <n v="2228"/>
    <n v="12673"/>
    <n v="0.19587931620761073"/>
    <n v="0.74"/>
    <n v="0.73"/>
    <n v="38016"/>
    <n v="52927"/>
    <n v="16120"/>
    <n v="4061"/>
    <n v="21325"/>
    <n v="11264"/>
    <n v="143713"/>
    <n v="100887"/>
    <n v="36766"/>
    <n v="42522"/>
    <n v="180175"/>
    <n v="323888"/>
    <n v="42296"/>
    <n v="42684"/>
    <n v="6643"/>
    <n v="4996"/>
    <n v="8773"/>
    <n v="105392"/>
    <n v="98667"/>
    <n v="54490"/>
    <n v="153157"/>
    <n v="258549"/>
    <n v="50779"/>
    <n v="14966"/>
    <n v="-406"/>
    <n v="65339"/>
    <n v="323888"/>
    <n v="202.47"/>
    <n v="0.19395766693705138"/>
    <n v="1.6443471739696047"/>
    <n v="0.33171960677765155"/>
    <n v="1.3636044481554577"/>
    <n v="8.3990952500628296E-2"/>
    <n v="1.3636044481554577"/>
    <n v="3.9127723163562715E-2"/>
  </r>
  <r>
    <x v="3"/>
    <x v="1"/>
    <n v="46529"/>
    <n v="13156"/>
    <n v="59685"/>
    <n v="32693"/>
    <n v="4312"/>
    <n v="37005"/>
    <n v="22680"/>
    <n v="0.37999497361146017"/>
    <n v="4758"/>
    <n v="4831"/>
    <n v="9589"/>
    <n v="13091"/>
    <n v="0.21933484124989527"/>
    <n v="46"/>
    <n v="13137"/>
    <n v="1884"/>
    <n v="11253"/>
    <n v="0.18853983412917819"/>
    <n v="0.65"/>
    <n v="0.65"/>
    <n v="33383"/>
    <n v="59642"/>
    <n v="17882"/>
    <n v="3978"/>
    <n v="14193"/>
    <n v="10987"/>
    <n v="140065"/>
    <n v="100592"/>
    <n v="35687"/>
    <n v="41000"/>
    <n v="177279"/>
    <n v="317344"/>
    <n v="35325"/>
    <n v="35005"/>
    <n v="6313"/>
    <n v="11166"/>
    <n v="7509"/>
    <n v="95318"/>
    <n v="94048"/>
    <n v="55696"/>
    <n v="149744"/>
    <n v="245062"/>
    <n v="48696"/>
    <n v="24136"/>
    <n v="-550"/>
    <n v="72282"/>
    <n v="317344"/>
    <n v="205.01"/>
    <n v="0.15568191250933844"/>
    <n v="1.4050109294153454"/>
    <n v="0.32002180598971464"/>
    <n v="1.4694496317589543"/>
    <n v="2.3528201258724471E-2"/>
    <n v="1.4694496317589543"/>
    <n v="3.5459942522940407E-2"/>
  </r>
  <r>
    <x v="3"/>
    <x v="2"/>
    <n v="44965"/>
    <n v="13348"/>
    <n v="58313"/>
    <n v="31321"/>
    <n v="4622"/>
    <n v="35943"/>
    <n v="22370"/>
    <n v="0.38361943305952362"/>
    <n v="4565"/>
    <n v="4952"/>
    <n v="9517"/>
    <n v="12853"/>
    <n v="0.22041397287054346"/>
    <n v="282"/>
    <n v="13135"/>
    <n v="1886"/>
    <n v="11249"/>
    <n v="0.19290724195290929"/>
    <n v="0.64"/>
    <n v="0.64"/>
    <n v="40174"/>
    <n v="53877"/>
    <n v="15722"/>
    <n v="3334"/>
    <n v="14955"/>
    <n v="15691"/>
    <n v="143753"/>
    <n v="98793"/>
    <n v="35889"/>
    <n v="41965"/>
    <n v="176647"/>
    <n v="320400"/>
    <n v="32421"/>
    <n v="37324"/>
    <n v="5928"/>
    <n v="10029"/>
    <n v="10392"/>
    <n v="96094"/>
    <n v="89086"/>
    <n v="56795"/>
    <n v="145881"/>
    <n v="241975"/>
    <n v="48032"/>
    <n v="33182"/>
    <n v="-2789"/>
    <n v="78425"/>
    <n v="320400"/>
    <n v="179.21"/>
    <n v="0.1434364042078419"/>
    <n v="1.2684475613643609"/>
    <n v="0.31048064918851437"/>
    <n v="1.4959622869273836"/>
    <n v="-0.36491357997800017"/>
    <n v="1.4959622869273836"/>
    <n v="3.5109238451935081E-2"/>
  </r>
  <r>
    <x v="3"/>
    <x v="3"/>
    <n v="79104"/>
    <n v="12715"/>
    <n v="91819"/>
    <n v="52075"/>
    <n v="4527"/>
    <n v="56602"/>
    <n v="35217"/>
    <n v="0.38354806739345887"/>
    <n v="4451"/>
    <n v="5197"/>
    <n v="9648"/>
    <n v="25569"/>
    <n v="0.2784717759940753"/>
    <n v="349"/>
    <n v="25918"/>
    <n v="3682"/>
    <n v="22236"/>
    <n v="0.2421720994565395"/>
    <n v="1.26"/>
    <n v="1.25"/>
    <n v="39771"/>
    <n v="67391"/>
    <n v="20970"/>
    <n v="4097"/>
    <n v="18976"/>
    <n v="12026"/>
    <n v="163231"/>
    <n v="99899"/>
    <n v="37031"/>
    <n v="40457"/>
    <n v="177387"/>
    <n v="340618"/>
    <n v="45111"/>
    <n v="36263"/>
    <n v="5573"/>
    <n v="4990"/>
    <n v="10224"/>
    <n v="102161"/>
    <n v="93078"/>
    <n v="55848"/>
    <n v="148926"/>
    <n v="251087"/>
    <n v="45972"/>
    <n v="43977"/>
    <n v="-418"/>
    <n v="89531"/>
    <n v="340618"/>
    <n v="170.23"/>
    <n v="0.24836090292747764"/>
    <n v="1.1538126458991858"/>
    <n v="0.30327815911079276"/>
    <n v="1.5977819324399722"/>
    <n v="0.43377576514678329"/>
    <n v="1.5977819324399722"/>
    <n v="6.5281341561514661E-2"/>
  </r>
  <r>
    <x v="4"/>
    <x v="0"/>
    <n v="51529"/>
    <n v="12511"/>
    <n v="64040"/>
    <n v="35238"/>
    <n v="4489"/>
    <n v="39727"/>
    <n v="24313"/>
    <n v="0.37965334166146159"/>
    <n v="4110"/>
    <n v="4578"/>
    <n v="8688"/>
    <n v="15625"/>
    <n v="0.24398813241723921"/>
    <n v="502"/>
    <n v="16127"/>
    <n v="2441"/>
    <n v="13686"/>
    <n v="0.2137101811367895"/>
    <n v="3.08"/>
    <n v="3.07"/>
    <n v="48844"/>
    <n v="51713"/>
    <n v="22926"/>
    <n v="4106"/>
    <n v="22878"/>
    <n v="12352"/>
    <n v="162819"/>
    <n v="105341"/>
    <n v="37378"/>
    <n v="32978"/>
    <n v="175697"/>
    <n v="338516"/>
    <n v="46236"/>
    <n v="37720"/>
    <n v="5522"/>
    <n v="5980"/>
    <n v="10260"/>
    <n v="105718"/>
    <n v="91807"/>
    <n v="50503"/>
    <n v="142310"/>
    <n v="248028"/>
    <n v="45174"/>
    <n v="45898"/>
    <n v="-584"/>
    <n v="90488"/>
    <n v="338516"/>
    <n v="143.37"/>
    <n v="0.15124657413137654"/>
    <n v="1.1279617186809301"/>
    <n v="0.30151307471434141"/>
    <n v="1.540125617208044"/>
    <n v="0.19013547919493021"/>
    <n v="1.540125617208044"/>
    <n v="4.0429403632324619E-2"/>
  </r>
  <r>
    <x v="4"/>
    <x v="1"/>
    <n v="42354"/>
    <n v="11455"/>
    <n v="53809"/>
    <n v="29473"/>
    <n v="4109"/>
    <n v="33582"/>
    <n v="20227"/>
    <n v="0.37590365923916075"/>
    <n v="4257"/>
    <n v="4426"/>
    <n v="8683"/>
    <n v="11544"/>
    <n v="0.2145366016837332"/>
    <n v="367"/>
    <n v="11911"/>
    <n v="1867"/>
    <n v="10044"/>
    <n v="0.18666022412607555"/>
    <n v="2.2000000000000002"/>
    <n v="2.1800000000000002"/>
    <n v="50530"/>
    <n v="44084"/>
    <n v="14148"/>
    <n v="3355"/>
    <n v="12326"/>
    <n v="10530"/>
    <n v="134973"/>
    <n v="115996"/>
    <n v="37636"/>
    <n v="33634"/>
    <n v="187266"/>
    <n v="322239"/>
    <n v="29115"/>
    <n v="31673"/>
    <n v="5434"/>
    <n v="9953"/>
    <n v="13529"/>
    <n v="89704"/>
    <n v="84936"/>
    <n v="51143"/>
    <n v="136079"/>
    <n v="225783"/>
    <n v="43371"/>
    <n v="53724"/>
    <n v="-639"/>
    <n v="96456"/>
    <n v="322239"/>
    <n v="136.27000000000001"/>
    <n v="0.10413038069171436"/>
    <n v="1.0208281496226259"/>
    <n v="0.30556512402285263"/>
    <n v="1.5046486221350219"/>
    <n v="-7.2498491769369997E-2"/>
    <n v="1.5046486221350219"/>
    <n v="3.1169411523744799E-2"/>
  </r>
  <r>
    <x v="4"/>
    <x v="2"/>
    <n v="46565"/>
    <n v="11450"/>
    <n v="58015"/>
    <n v="32047"/>
    <n v="4147"/>
    <n v="36194"/>
    <n v="21821"/>
    <n v="0.37612686374213566"/>
    <n v="3948"/>
    <n v="4458"/>
    <n v="8406"/>
    <n v="13415"/>
    <n v="0.2312333017323106"/>
    <n v="378"/>
    <n v="13793"/>
    <n v="2232"/>
    <n v="11561"/>
    <n v="0.19927604929759546"/>
    <n v="2.4700000000000002"/>
    <n v="2.46"/>
    <n v="37988"/>
    <n v="42104"/>
    <n v="15085"/>
    <n v="4884"/>
    <n v="11193"/>
    <n v="12092"/>
    <n v="123346"/>
    <n v="145319"/>
    <n v="38746"/>
    <n v="34587"/>
    <n v="218652"/>
    <n v="341998"/>
    <n v="30443"/>
    <n v="35368"/>
    <n v="5532"/>
    <n v="11924"/>
    <n v="10505"/>
    <n v="93772"/>
    <n v="90201"/>
    <n v="52165"/>
    <n v="142366"/>
    <n v="236138"/>
    <n v="42801"/>
    <n v="64558"/>
    <n v="-1499"/>
    <n v="105860"/>
    <n v="341998"/>
    <n v="130.6"/>
    <n v="0.10921027772529757"/>
    <n v="0.95131305497827323"/>
    <n v="0.29446371031409541"/>
    <n v="1.3153819903595956"/>
    <n v="-0.31188471118491284"/>
    <n v="1.3153819903595956"/>
    <n v="3.3804291253165225E-2"/>
  </r>
  <r>
    <x v="4"/>
    <x v="3"/>
    <n v="73435"/>
    <n v="10875"/>
    <n v="84310"/>
    <n v="48238"/>
    <n v="4041"/>
    <n v="52279"/>
    <n v="32031"/>
    <n v="0.37991934527339583"/>
    <n v="3902"/>
    <n v="4783"/>
    <n v="8685"/>
    <n v="23346"/>
    <n v="0.27690665401494485"/>
    <n v="560"/>
    <n v="23906"/>
    <n v="3941"/>
    <n v="19965"/>
    <n v="0.23680464950776894"/>
    <n v="4.22"/>
    <n v="4.18"/>
    <n v="44771"/>
    <n v="41656"/>
    <n v="18077"/>
    <n v="4988"/>
    <n v="18904"/>
    <n v="12432"/>
    <n v="140828"/>
    <n v="158608"/>
    <n v="39597"/>
    <n v="34686"/>
    <n v="232891"/>
    <n v="373719"/>
    <n v="44293"/>
    <n v="36703"/>
    <n v="5546"/>
    <n v="11969"/>
    <n v="9772"/>
    <n v="108283"/>
    <n v="92989"/>
    <n v="54555"/>
    <n v="147544"/>
    <n v="255827"/>
    <n v="40970"/>
    <n v="80510"/>
    <n v="-3588"/>
    <n v="117892"/>
    <n v="373719"/>
    <n v="130.6"/>
    <n v="0.16934991348013437"/>
    <n v="0.87165371696128657"/>
    <n v="0.27496862616029688"/>
    <n v="1.3005550271049011"/>
    <m/>
    <n v="1.3005550271049011"/>
    <n v="5.3422491230041821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6735BA-A0E0-442F-8587-B0C7CDC1F1F0}" name="PivotTable10"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6:E7" firstHeaderRow="1" firstDataRow="1" firstDataCol="0"/>
  <pivotFields count="57">
    <pivotField showAll="0">
      <items count="6">
        <item x="4"/>
        <item x="3"/>
        <item x="2"/>
        <item x="1"/>
        <item x="0"/>
        <item t="default"/>
      </items>
    </pivotField>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dataField="1" numFmtId="2" showAll="0"/>
    <pivotField numFmtId="2" showAll="0"/>
  </pivotFields>
  <rowItems count="1">
    <i/>
  </rowItems>
  <colItems count="1">
    <i/>
  </colItems>
  <dataFields count="1">
    <dataField name="Average of Working_capital ratio" fld="55" subtotal="average"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DA6660-AD1E-492D-8DD8-917C5CBB1D9B}" name="PivotTable1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A17:D22" firstHeaderRow="0" firstDataRow="1" firstDataCol="1"/>
  <pivotFields count="57">
    <pivotField showAll="0">
      <items count="6">
        <item x="4"/>
        <item x="3"/>
        <item x="2"/>
        <item x="1"/>
        <item x="0"/>
        <item t="default"/>
      </items>
    </pivotField>
    <pivotField axis="axisRow" showAll="0">
      <items count="5">
        <item x="3"/>
        <item x="2"/>
        <item x="1"/>
        <item x="0"/>
        <item t="default"/>
      </items>
    </pivotField>
    <pivotField showAll="0"/>
    <pivotField showAll="0"/>
    <pivotField showAll="0"/>
    <pivotField showAll="0"/>
    <pivotField showAll="0"/>
    <pivotField showAll="0"/>
    <pivotField showAll="0"/>
    <pivotField numFmtId="164" showAll="0"/>
    <pivotField dataField="1" showAll="0"/>
    <pivotField dataField="1" showAll="0"/>
    <pivotField dataField="1"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numFmtId="2" showAll="0"/>
    <pivotField numFmtId="2" showAll="0"/>
  </pivotFields>
  <rowFields count="1">
    <field x="1"/>
  </rowFields>
  <rowItems count="5">
    <i>
      <x/>
    </i>
    <i>
      <x v="1"/>
    </i>
    <i>
      <x v="2"/>
    </i>
    <i>
      <x v="3"/>
    </i>
    <i t="grand">
      <x/>
    </i>
  </rowItems>
  <colFields count="1">
    <field x="-2"/>
  </colFields>
  <colItems count="3">
    <i>
      <x/>
    </i>
    <i i="1">
      <x v="1"/>
    </i>
    <i i="2">
      <x v="2"/>
    </i>
  </colItems>
  <dataFields count="3">
    <dataField name="Total_Operating_Expense" fld="12" subtotal="average" baseField="0" baseItem="0"/>
    <dataField name="RND Expense" fld="10" subtotal="average" baseField="0" baseItem="0"/>
    <dataField name="SGA Expense" fld="11" subtotal="average" baseField="0" baseItem="0"/>
  </dataFields>
  <formats count="1">
    <format dxfId="1">
      <pivotArea outline="0" collapsedLevelsAreSubtotals="1" fieldPosition="0"/>
    </format>
  </format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EAD3D8-C9B9-497E-9C45-E879DDF74979}" name="PivotTable8"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C6:C7" firstHeaderRow="1" firstDataRow="1" firstDataCol="0"/>
  <pivotFields count="57">
    <pivotField showAll="0">
      <items count="6">
        <item x="4"/>
        <item x="3"/>
        <item x="2"/>
        <item x="1"/>
        <item x="0"/>
        <item t="default"/>
      </items>
    </pivotField>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dataField="1" numFmtId="2" showAll="0"/>
    <pivotField showAll="0"/>
    <pivotField numFmtId="2" showAll="0"/>
    <pivotField numFmtId="2" showAll="0"/>
  </pivotFields>
  <rowItems count="1">
    <i/>
  </rowItems>
  <colItems count="1">
    <i/>
  </colItems>
  <dataFields count="1">
    <dataField name="Average of Current Ratio" fld="53" subtotal="average"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39600D-82AE-4B67-988F-2EE7DA6F1A4F}" name="PivotTable1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A25:C30" firstHeaderRow="0" firstDataRow="1" firstDataCol="1"/>
  <pivotFields count="57">
    <pivotField showAll="0">
      <items count="6">
        <item x="4"/>
        <item x="3"/>
        <item x="2"/>
        <item x="1"/>
        <item x="0"/>
        <item t="default"/>
      </items>
    </pivotField>
    <pivotField axis="axisRow" showAll="0">
      <items count="5">
        <item x="3"/>
        <item x="2"/>
        <item x="1"/>
        <item x="0"/>
        <item t="default"/>
      </items>
    </pivotField>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dataField="1"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numFmtId="2" showAll="0"/>
    <pivotField numFmtId="2" showAll="0"/>
  </pivotFields>
  <rowFields count="1">
    <field x="1"/>
  </rowFields>
  <rowItems count="5">
    <i>
      <x/>
    </i>
    <i>
      <x v="1"/>
    </i>
    <i>
      <x v="2"/>
    </i>
    <i>
      <x v="3"/>
    </i>
    <i t="grand">
      <x/>
    </i>
  </rowItems>
  <colFields count="1">
    <field x="-2"/>
  </colFields>
  <colItems count="2">
    <i>
      <x/>
    </i>
    <i i="1">
      <x v="1"/>
    </i>
  </colItems>
  <dataFields count="2">
    <dataField name="Average of Net_income" fld="18" subtotal="average" baseField="0" baseItem="0" numFmtId="1"/>
    <dataField name="% Change" fld="18" subtotal="average" showDataAs="percentDiff" baseField="1" baseItem="1048828" numFmtId="10"/>
  </dataFields>
  <formats count="2">
    <format dxfId="4">
      <pivotArea outline="0" collapsedLevelsAreSubtotals="1" fieldPosition="0"/>
    </format>
    <format dxfId="3">
      <pivotArea outline="0" fieldPosition="0">
        <references count="1">
          <reference field="4294967294" count="1">
            <x v="1"/>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A59555-E8A4-4690-BE1B-0D9454A7A6DD}" name="PivotTable16"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3">
  <location ref="A47:C52" firstHeaderRow="0" firstDataRow="1" firstDataCol="1"/>
  <pivotFields count="57">
    <pivotField showAll="0">
      <items count="6">
        <item x="4"/>
        <item x="3"/>
        <item x="2"/>
        <item x="1"/>
        <item x="0"/>
        <item t="default"/>
      </items>
    </pivotField>
    <pivotField axis="axisRow" showAll="0">
      <items count="5">
        <item x="3"/>
        <item x="2"/>
        <item x="1"/>
        <item x="0"/>
        <item t="default"/>
      </items>
    </pivotField>
    <pivotField dataField="1" showAll="0"/>
    <pivotField dataField="1"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numFmtId="2" showAll="0"/>
    <pivotField numFmtId="2" showAll="0"/>
  </pivotFields>
  <rowFields count="1">
    <field x="1"/>
  </rowFields>
  <rowItems count="5">
    <i>
      <x/>
    </i>
    <i>
      <x v="1"/>
    </i>
    <i>
      <x v="2"/>
    </i>
    <i>
      <x v="3"/>
    </i>
    <i t="grand">
      <x/>
    </i>
  </rowItems>
  <colFields count="1">
    <field x="-2"/>
  </colFields>
  <colItems count="2">
    <i>
      <x/>
    </i>
    <i i="1">
      <x v="1"/>
    </i>
  </colItems>
  <dataFields count="2">
    <dataField name="Products" fld="2" subtotal="average" baseField="0" baseItem="0"/>
    <dataField name="Services" fld="3" subtotal="average" baseField="0" baseItem="0"/>
  </dataFields>
  <formats count="2">
    <format dxfId="6">
      <pivotArea outline="0" collapsedLevelsAreSubtotals="1" fieldPosition="0"/>
    </format>
    <format dxfId="5">
      <pivotArea collapsedLevelsAreSubtotals="1" fieldPosition="0">
        <references count="1">
          <reference field="1" count="0"/>
        </references>
      </pivotArea>
    </format>
  </formats>
  <chartFormats count="2">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1FD1CF-E760-43C7-A792-0FD2C0CD9EEA}" name="PivotTable1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A32:B37" firstHeaderRow="1" firstDataRow="1" firstDataCol="1"/>
  <pivotFields count="57">
    <pivotField showAll="0">
      <items count="6">
        <item x="4"/>
        <item x="3"/>
        <item x="2"/>
        <item x="1"/>
        <item x="0"/>
        <item t="default"/>
      </items>
    </pivotField>
    <pivotField axis="axisRow" showAll="0">
      <items count="5">
        <item x="3"/>
        <item x="2"/>
        <item x="1"/>
        <item x="0"/>
        <item t="default"/>
      </items>
    </pivotField>
    <pivotField showAll="0"/>
    <pivotField showAll="0"/>
    <pivotField showAll="0"/>
    <pivotField showAll="0"/>
    <pivotField showAll="0"/>
    <pivotField dataField="1" showAll="0"/>
    <pivotField showAll="0"/>
    <pivotField numFmtId="164"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numFmtId="2" showAll="0"/>
    <pivotField numFmtId="2" showAll="0"/>
  </pivotFields>
  <rowFields count="1">
    <field x="1"/>
  </rowFields>
  <rowItems count="5">
    <i>
      <x/>
    </i>
    <i>
      <x v="1"/>
    </i>
    <i>
      <x v="2"/>
    </i>
    <i>
      <x v="3"/>
    </i>
    <i t="grand">
      <x/>
    </i>
  </rowItems>
  <colItems count="1">
    <i/>
  </colItems>
  <dataFields count="1">
    <dataField name="Average of Total COGS" fld="7" subtotal="average" baseField="0" baseItem="0"/>
  </dataFields>
  <formats count="2">
    <format dxfId="8">
      <pivotArea outline="0" collapsedLevelsAreSubtotals="1" fieldPosition="0"/>
    </format>
    <format dxfId="7">
      <pivotArea collapsedLevelsAreSubtotals="1" fieldPosition="0">
        <references count="1">
          <reference field="1" count="0"/>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5E459D-D936-453F-962D-0BAFE077B2E5}"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A55:B60" firstHeaderRow="1" firstDataRow="1" firstDataCol="1"/>
  <pivotFields count="57">
    <pivotField showAll="0">
      <items count="6">
        <item x="4"/>
        <item x="3"/>
        <item x="2"/>
        <item x="1"/>
        <item x="0"/>
        <item t="default"/>
      </items>
    </pivotField>
    <pivotField axis="axisRow" showAll="0">
      <items count="5">
        <item x="3"/>
        <item x="2"/>
        <item x="1"/>
        <item x="0"/>
        <item t="default"/>
      </items>
    </pivotField>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dataField="1"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numFmtId="2" showAll="0"/>
    <pivotField numFmtId="2" showAll="0"/>
  </pivotFields>
  <rowFields count="1">
    <field x="1"/>
  </rowFields>
  <rowItems count="5">
    <i>
      <x/>
    </i>
    <i>
      <x v="1"/>
    </i>
    <i>
      <x v="2"/>
    </i>
    <i>
      <x v="3"/>
    </i>
    <i t="grand">
      <x/>
    </i>
  </rowItems>
  <colItems count="1">
    <i/>
  </colItems>
  <dataFields count="1">
    <dataField name="Average of Income_before_provision_for_income_taxes" fld="16" subtotal="average" baseField="0" baseItem="0"/>
  </dataFields>
  <formats count="2">
    <format dxfId="10">
      <pivotArea outline="0" collapsedLevelsAreSubtotals="1" fieldPosition="0"/>
    </format>
    <format dxfId="9">
      <pivotArea collapsedLevelsAreSubtotals="1" fieldPosition="0">
        <references count="1">
          <reference field="1" count="0"/>
        </references>
      </pivotArea>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E25E561-2946-47EF-8D8D-4C597DB66F08}" name="PivotTable17"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F6:F7" firstHeaderRow="1" firstDataRow="1" firstDataCol="0"/>
  <pivotFields count="57">
    <pivotField showAll="0">
      <items count="6">
        <item x="4"/>
        <item x="3"/>
        <item x="2"/>
        <item x="1"/>
        <item x="0"/>
        <item t="default"/>
      </items>
    </pivotField>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numFmtId="2" showAll="0"/>
    <pivotField dataField="1" numFmtId="2" showAll="0"/>
  </pivotFields>
  <rowItems count="1">
    <i/>
  </rowItems>
  <colItems count="1">
    <i/>
  </colItems>
  <dataFields count="1">
    <dataField name="Average of ROI" fld="56" subtotal="average" baseField="0" baseItem="0" numFmtId="10"/>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1EAA0CE-0EE2-4382-BBA0-7F2F70D9F56D}" name="PivotTable1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A10:B15" firstHeaderRow="1" firstDataRow="1" firstDataCol="1"/>
  <pivotFields count="57">
    <pivotField showAll="0">
      <items count="6">
        <item x="4"/>
        <item x="3"/>
        <item x="2"/>
        <item x="1"/>
        <item x="0"/>
        <item t="default"/>
      </items>
    </pivotField>
    <pivotField axis="axisRow" showAll="0">
      <items count="5">
        <item x="3"/>
        <item x="2"/>
        <item x="1"/>
        <item x="0"/>
        <item t="default"/>
      </items>
    </pivotField>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dataField="1" showAll="0"/>
    <pivotField numFmtId="2" showAll="0"/>
    <pivotField numFmtId="2" showAll="0"/>
  </pivotFields>
  <rowFields count="1">
    <field x="1"/>
  </rowFields>
  <rowItems count="5">
    <i>
      <x/>
    </i>
    <i>
      <x v="1"/>
    </i>
    <i>
      <x v="2"/>
    </i>
    <i>
      <x v="3"/>
    </i>
    <i t="grand">
      <x/>
    </i>
  </rowItems>
  <colItems count="1">
    <i/>
  </colItems>
  <dataFields count="1">
    <dataField name="Average of Net SalesGrowth" fld="54" subtotal="average" baseField="0" baseItem="0"/>
  </dataFields>
  <formats count="1">
    <format dxfId="12">
      <pivotArea outline="0" collapsedLevelsAreSubtotals="1" fieldPosition="0"/>
    </format>
  </format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0804E5-CF46-4A0C-9E69-84FBC7E00ACD}" name="PivotTable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3:B4" firstHeaderRow="1" firstDataRow="1" firstDataCol="0"/>
  <pivotFields count="57">
    <pivotField showAll="0">
      <items count="6">
        <item x="4"/>
        <item x="3"/>
        <item x="2"/>
        <item x="1"/>
        <item x="0"/>
        <item t="default"/>
      </items>
    </pivotField>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dataField="1"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numFmtId="2" showAll="0"/>
    <pivotField numFmtId="2" showAll="0"/>
  </pivotFields>
  <rowItems count="1">
    <i/>
  </rowItems>
  <colItems count="1">
    <i/>
  </colItems>
  <dataFields count="1">
    <dataField name="Average of Profit Margin" fld="19" subtotal="average" baseField="0" baseItem="0" numFmtId="10"/>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7C5CED1-B687-4507-A684-ED22EA56770F}" name="PivotTable9"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D6:D7" firstHeaderRow="1" firstDataRow="1" firstDataCol="0"/>
  <pivotFields count="57">
    <pivotField showAll="0">
      <items count="6">
        <item x="4"/>
        <item x="3"/>
        <item x="2"/>
        <item x="1"/>
        <item x="0"/>
        <item t="default"/>
      </items>
    </pivotField>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dataField="1" numFmtId="2" showAll="0"/>
    <pivotField showAll="0"/>
    <pivotField numFmtId="2" showAll="0"/>
    <pivotField numFmtId="2" showAll="0"/>
  </pivotFields>
  <rowItems count="1">
    <i/>
  </rowItems>
  <colItems count="1">
    <i/>
  </colItems>
  <dataFields count="1">
    <dataField name="Average of Current Ratio" fld="53" subtotal="average" baseField="0" baseItem="0"/>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059F98-0878-4B42-A45E-E61491857D72}" name="PivotTable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pivotFields count="57">
    <pivotField showAll="0">
      <items count="6">
        <item x="4"/>
        <item x="3"/>
        <item x="2"/>
        <item x="1"/>
        <item x="0"/>
        <item t="default"/>
      </items>
    </pivotField>
    <pivotField showAll="0"/>
    <pivotField showAll="0"/>
    <pivotField showAll="0"/>
    <pivotField showAll="0"/>
    <pivotField showAll="0"/>
    <pivotField showAll="0"/>
    <pivotField showAll="0"/>
    <pivotField showAll="0"/>
    <pivotField dataField="1" numFmtId="164"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numFmtId="2" showAll="0"/>
    <pivotField numFmtId="2" showAll="0"/>
  </pivotFields>
  <rowItems count="1">
    <i/>
  </rowItems>
  <colItems count="1">
    <i/>
  </colItems>
  <dataFields count="1">
    <dataField name="Average of Grosss_margin" fld="9" subtotal="average" baseField="0" baseItem="0" numFmtId="10"/>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1E741C6-700F-479D-BC4E-76A57B327D8C}" name="PivotTable1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9">
  <location ref="A40:B45" firstHeaderRow="1" firstDataRow="1" firstDataCol="1"/>
  <pivotFields count="57">
    <pivotField showAll="0">
      <items count="6">
        <item x="4"/>
        <item x="3"/>
        <item x="2"/>
        <item x="1"/>
        <item x="0"/>
        <item t="default"/>
      </items>
    </pivotField>
    <pivotField axis="axisRow" showAll="0">
      <items count="5">
        <item x="3"/>
        <item x="2"/>
        <item x="1"/>
        <item x="0"/>
        <item t="default"/>
      </items>
    </pivotField>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dataField="1"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numFmtId="2" showAll="0"/>
    <pivotField numFmtId="2" showAll="0"/>
  </pivotFields>
  <rowFields count="1">
    <field x="1"/>
  </rowFields>
  <rowItems count="5">
    <i>
      <x/>
    </i>
    <i>
      <x v="1"/>
    </i>
    <i>
      <x v="2"/>
    </i>
    <i>
      <x v="3"/>
    </i>
    <i t="grand">
      <x/>
    </i>
  </rowItems>
  <colItems count="1">
    <i/>
  </colItems>
  <dataFields count="1">
    <dataField name="Average of Income_before_provision_for_income_taxes" fld="16" subtotal="average" baseField="0" baseItem="0"/>
  </dataFields>
  <formats count="2">
    <format dxfId="17">
      <pivotArea outline="0" collapsedLevelsAreSubtotals="1" fieldPosition="0"/>
    </format>
    <format dxfId="16">
      <pivotArea collapsedLevelsAreSubtotals="1" fieldPosition="0">
        <references count="1">
          <reference field="1" count="0"/>
        </references>
      </pivotArea>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E8492EA-5771-43C2-9E46-A44DD24088F6}"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C3:C4" firstHeaderRow="1" firstDataRow="1" firstDataCol="0"/>
  <pivotFields count="57">
    <pivotField showAll="0">
      <items count="6">
        <item x="4"/>
        <item x="3"/>
        <item x="2"/>
        <item x="1"/>
        <item x="0"/>
        <item t="default"/>
      </items>
    </pivotField>
    <pivotField showAll="0"/>
    <pivotField showAll="0"/>
    <pivotField showAll="0"/>
    <pivotField dataField="1"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numFmtId="2" showAll="0"/>
    <pivotField numFmtId="2" showAll="0"/>
  </pivotFields>
  <rowItems count="1">
    <i/>
  </rowItems>
  <colItems count="1">
    <i/>
  </colItems>
  <dataFields count="1">
    <dataField name="Sum of Total NetSales" fld="4" baseField="0" baseItem="0" numFmtId="165"/>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851249C-0BA8-4F5C-8AFF-D4875AD4CF28}" name="PivotTable7"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6:B7" firstHeaderRow="1" firstDataRow="1" firstDataCol="0"/>
  <pivotFields count="57">
    <pivotField showAll="0">
      <items count="6">
        <item x="4"/>
        <item x="3"/>
        <item x="2"/>
        <item x="1"/>
        <item x="0"/>
        <item t="default"/>
      </items>
    </pivotField>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dataField="1" numFmtId="2" showAll="0"/>
    <pivotField numFmtId="2" showAll="0"/>
    <pivotField numFmtId="2" showAll="0"/>
    <pivotField showAll="0"/>
    <pivotField numFmtId="2" showAll="0"/>
    <pivotField numFmtId="2" showAll="0"/>
  </pivotFields>
  <rowItems count="1">
    <i/>
  </rowItems>
  <colItems count="1">
    <i/>
  </colItems>
  <dataFields count="1">
    <dataField name="Average of Debt to Equity" fld="51" subtotal="average" baseField="0" baseItem="0" numFmtId="2"/>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EDAC83C-993D-4826-8B8C-84DD31829FAC}" name="PivotTable18"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G6:G7" firstHeaderRow="1" firstDataRow="1" firstDataCol="0"/>
  <pivotFields count="57">
    <pivotField showAll="0">
      <items count="6">
        <item x="4"/>
        <item x="3"/>
        <item x="2"/>
        <item x="1"/>
        <item x="0"/>
        <item t="default"/>
      </items>
    </pivotField>
    <pivotField showAll="0"/>
    <pivotField showAll="0"/>
    <pivotField showAll="0"/>
    <pivotField showAll="0"/>
    <pivotField showAll="0"/>
    <pivotField showAll="0"/>
    <pivotField dataField="1" showAll="0"/>
    <pivotField showAll="0"/>
    <pivotField numFmtId="164"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numFmtId="2" showAll="0"/>
    <pivotField numFmtId="2" showAll="0"/>
  </pivotFields>
  <rowItems count="1">
    <i/>
  </rowItems>
  <colItems count="1">
    <i/>
  </colItems>
  <dataFields count="1">
    <dataField name="Average of Total COGS" fld="7" subtotal="average" baseField="0" baseItem="0" numFmtId="2"/>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8C5DFE2-920B-4809-9EF1-BD16E96CC351}" name="PivotTable6"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6:A7" firstHeaderRow="1" firstDataRow="1" firstDataCol="0"/>
  <pivotFields count="57">
    <pivotField showAll="0">
      <items count="6">
        <item x="4"/>
        <item x="3"/>
        <item x="2"/>
        <item x="1"/>
        <item x="0"/>
        <item t="default"/>
      </items>
    </pivotField>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4" showAll="0"/>
    <pivotField numFmtId="2" showAll="0"/>
    <pivotField numFmtId="2" showAll="0"/>
    <pivotField numFmtId="2" showAll="0"/>
    <pivotField showAll="0"/>
    <pivotField numFmtId="2" showAll="0"/>
    <pivotField numFmtId="2" showAll="0"/>
  </pivotFields>
  <rowItems count="1">
    <i/>
  </rowItems>
  <colItems count="1">
    <i/>
  </colItems>
  <dataFields count="1">
    <dataField name="Average of ROE" fld="50" subtotal="average" baseField="0" baseItem="0"/>
  </dataFields>
  <formats count="1">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27FBA68-6E8E-4FE8-8784-B41C9AE2FA06}" name="PivotTable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D3:D4" firstHeaderRow="1" firstDataRow="1" firstDataCol="0"/>
  <pivotFields count="57">
    <pivotField showAll="0">
      <items count="6">
        <item x="4"/>
        <item x="3"/>
        <item x="2"/>
        <item x="1"/>
        <item x="0"/>
        <item t="default"/>
      </items>
    </pivotField>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numFmtId="164"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2" showAll="0"/>
    <pivotField numFmtId="2" showAll="0"/>
    <pivotField numFmtId="2" showAll="0"/>
    <pivotField showAll="0"/>
    <pivotField numFmtId="2" showAll="0"/>
    <pivotField numFmtId="2" showAll="0"/>
  </pivotFields>
  <rowItems count="1">
    <i/>
  </rowItems>
  <colItems count="1">
    <i/>
  </colItems>
  <dataFields count="1">
    <dataField name="Average of Earnings_per_share_Basic" fld="2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0A8E85E-2316-4F84-A668-727C890906AD}" sourceName="Year">
  <pivotTables>
    <pivotTable tabId="3" name="PivotTable13"/>
    <pivotTable tabId="3" name="PivotTable10"/>
    <pivotTable tabId="3" name="PivotTable11"/>
    <pivotTable tabId="3" name="PivotTable12"/>
    <pivotTable tabId="3" name="PivotTable14"/>
    <pivotTable tabId="3" name="PivotTable15"/>
    <pivotTable tabId="3" name="PivotTable16"/>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
    <pivotTable tabId="3" name="PivotTable17"/>
    <pivotTable tabId="3" name="PivotTable18"/>
  </pivotTables>
  <data>
    <tabular pivotCacheId="970598505">
      <items count="5">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C9B15AA7-D1DF-4D0B-81B2-3727C2C164B8}" cache="Slicer_Year" caption="Year"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99FF81-1F36-40EC-B68E-F1C90D074359}" name="apple_fin_summary" displayName="apple_fin_summary" ref="A1:BE21" totalsRowShown="0">
  <autoFilter ref="A1:BE21" xr:uid="{88FB3CC9-283B-471A-BCFF-354235FC79A8}"/>
  <tableColumns count="57">
    <tableColumn id="1" xr3:uid="{9EDB80CC-A3EE-491A-BB96-9CDF38E8B915}" name="Year"/>
    <tableColumn id="3" xr3:uid="{E768A9C2-6663-4871-A613-C63BBAAA076F}" name="Quarter"/>
    <tableColumn id="4" xr3:uid="{FB3DC2A8-2F23-4865-990B-54B086A4A958}" name="NetSales_Products"/>
    <tableColumn id="5" xr3:uid="{FD00DB1D-0D45-4F25-B452-C2018E22C8AE}" name="NetSales_Services"/>
    <tableColumn id="6" xr3:uid="{711F72C7-111E-40DA-9058-29366B58CCE0}" name="Total NetSales"/>
    <tableColumn id="7" xr3:uid="{44EB6864-4378-4011-8FF5-E9A03C99E7F7}" name="COG_Products"/>
    <tableColumn id="8" xr3:uid="{CE69B0AD-5B12-4DF7-BC7A-A0B1078F6349}" name="COG_Services"/>
    <tableColumn id="9" xr3:uid="{BA8B8E31-DFF2-447C-9C66-E2593FD8620E}" name="Total COGS"/>
    <tableColumn id="10" xr3:uid="{6ACAA8D3-6A4C-4DFF-8781-2F8CD06A7376}" name="Gross_income"/>
    <tableColumn id="11" xr3:uid="{2DF3964B-8FA1-44BC-8420-28B4DA4952E0}" name="Grosss_margin" dataDxfId="31">
      <calculatedColumnFormula>I2/E2</calculatedColumnFormula>
    </tableColumn>
    <tableColumn id="12" xr3:uid="{118DB019-9192-4B8F-8726-7CAA8F9EE7AE}" name="OperatingExpense_RND"/>
    <tableColumn id="13" xr3:uid="{71A4EDB6-7579-4C8B-BBCA-46F13F714BD2}" name="OperatingExpense_SGA"/>
    <tableColumn id="14" xr3:uid="{AB7D9A7E-6DFF-42EA-8608-B319BECB43DD}" name="Total Operating Expense"/>
    <tableColumn id="15" xr3:uid="{AA6F4F44-E4EE-4B0C-BE69-8E15A41C46D3}" name="Operating_income"/>
    <tableColumn id="16" xr3:uid="{8013DFB4-4B3C-468A-94A1-F626FD5AFA7A}" name="Operating_Margin" dataDxfId="30" dataCellStyle="Percent">
      <calculatedColumnFormula>N2/E2</calculatedColumnFormula>
    </tableColumn>
    <tableColumn id="17" xr3:uid="{1A416AC3-2584-4E80-9783-B496B4507271}" name="Other_income_expanse"/>
    <tableColumn id="18" xr3:uid="{CCB03729-5DAD-4AD6-9E8E-B44ACB460674}" name="Income_before_provision_for_income_taxes"/>
    <tableColumn id="19" xr3:uid="{BF090872-1676-4A0C-BF49-6D652366F99D}" name="Provision_for_income_taxes"/>
    <tableColumn id="20" xr3:uid="{90001A0C-60D4-4285-8D44-164961F8F8AB}" name="Net_income"/>
    <tableColumn id="21" xr3:uid="{81F5443D-2C69-4C80-ACBE-258C595C5EBD}" name="Profit Margin" dataDxfId="29" dataCellStyle="Percent">
      <calculatedColumnFormula>S2/E2</calculatedColumnFormula>
    </tableColumn>
    <tableColumn id="22" xr3:uid="{3C8DFEF2-7C9E-4809-BBB3-C827B832D562}" name="Earnings_per_share_Basic"/>
    <tableColumn id="23" xr3:uid="{C0E109CF-6BA5-45C1-90B6-ED2408482923}" name="Earnings_per_share_Diluted"/>
    <tableColumn id="24" xr3:uid="{65D6A7A6-3CFA-480F-A4A7-F32D5500673E}" name="AssetsCurrent_Cash"/>
    <tableColumn id="25" xr3:uid="{C854D631-7150-49EF-B128-C8E5EBA96D3D}" name="AssetsCurrent_Marketable_securities"/>
    <tableColumn id="26" xr3:uid="{0C75DAB5-5A60-4BA2-87DA-180D2CE7327A}" name="AssetsCurrent_Accounts_receivable"/>
    <tableColumn id="27" xr3:uid="{6644610B-109C-416C-A744-199C175B2114}" name="AssetsCurrent_Inventories"/>
    <tableColumn id="28" xr3:uid="{FEA9FF15-D48B-4E7E-A393-9E95835E63EA}" name="AssetsCurrent_non_trade_receivables"/>
    <tableColumn id="29" xr3:uid="{6B91D6A4-9450-45F3-AEB7-BA099AF301EA}" name="AssetsCurrent_Other"/>
    <tableColumn id="30" xr3:uid="{90D33C18-BE51-4293-9545-36084AD0FF3A}" name="AssetsCurrent_Total"/>
    <tableColumn id="31" xr3:uid="{150266FA-AABA-4F0E-AD56-70553F5E1FB7}" name="AssetsNC_Marketable_securities"/>
    <tableColumn id="32" xr3:uid="{51482162-8D5E-4BE4-BACE-9CCABD631638}" name="AssetsNC_PPE"/>
    <tableColumn id="33" xr3:uid="{F793E70B-D138-4DAA-B9DA-C1FD4C35C7E4}" name="AssetsNC_Other"/>
    <tableColumn id="34" xr3:uid="{679AE816-C9A5-4CC9-BA52-A9CA5C1A482F}" name="AssetsNC_Total"/>
    <tableColumn id="35" xr3:uid="{E1B12198-84FA-4D58-A4F8-5893C2E9CB01}" name="Assets_Total"/>
    <tableColumn id="36" xr3:uid="{DFA565C1-6A6C-4FBF-B1A3-003967A34B8F}" name="LiabilitiesCurrent_Accounts payable"/>
    <tableColumn id="37" xr3:uid="{F6E7302E-020B-4A91-940C-D20F5FCC2A06}" name="LiabilitiesCurrent_Other"/>
    <tableColumn id="38" xr3:uid="{2420F6F1-08E3-46F1-964B-E1C2055A9471}" name="LiabilitiesCurrent_Deferred_revenue"/>
    <tableColumn id="39" xr3:uid="{14B44BA7-5847-47FE-B793-781244106A2E}" name="LiabilitiesCurrent_Commercial_paper"/>
    <tableColumn id="40" xr3:uid="{2EF80ED6-5773-4ADE-8D0C-A2A09D2B980F}" name="LiabilitiesCurrent_Term_debt"/>
    <tableColumn id="41" xr3:uid="{68B10639-9027-47A0-A5F0-16422F6CC152}" name="LiabilitiesCurrent_Total"/>
    <tableColumn id="42" xr3:uid="{38FFF182-C653-4BE3-BD8D-50435DAFD8E7}" name="LiabilitiesNC_Term_debt"/>
    <tableColumn id="43" xr3:uid="{DC62DC25-7AA0-43F1-B43B-64ED9AEBA6C9}" name="LiabilitiesNC_Other"/>
    <tableColumn id="44" xr3:uid="{5F2B098F-DE7E-471A-8EAC-B2C0BB4C1033}" name="LiabilitiesNC_Total"/>
    <tableColumn id="45" xr3:uid="{82986449-F0EB-4A80-A21F-68BE682805D0}" name="Liabilities_Total"/>
    <tableColumn id="46" xr3:uid="{763D78CC-4654-478D-96FE-AD0A8FBE952A}" name="Shareholders_Equity_outstanding_respectively"/>
    <tableColumn id="47" xr3:uid="{662077EB-A5FA-4F0F-9409-8AA69715387E}" name="Retained_earnings"/>
    <tableColumn id="48" xr3:uid="{23B21402-B51F-4009-B683-5A962C971609}" name="Accumulated_other_comprehensive_income"/>
    <tableColumn id="49" xr3:uid="{2B16A14F-E4E1-4219-BD00-3C3E931E9772}" name="Shareholders_Equity_Total"/>
    <tableColumn id="50" xr3:uid="{E338A434-4C53-4935-B076-85F80BEFC789}" name="Total_liabilities_and_shareholders_equity"/>
    <tableColumn id="51" xr3:uid="{F87CEA8D-F990-443D-92B0-EABD08D65CFB}" name="Stock_Price"/>
    <tableColumn id="52" xr3:uid="{84A4872D-B326-4E1C-BA30-91F7809D2A20}" name="ROE" dataDxfId="28" dataCellStyle="Percent">
      <calculatedColumnFormula>S2/AV2</calculatedColumnFormula>
    </tableColumn>
    <tableColumn id="53" xr3:uid="{33923871-8434-458D-8DF2-276A29DE7E96}" name="Debt to Equity" dataDxfId="27">
      <calculatedColumnFormula>(AM2+AO2)/AV2</calculatedColumnFormula>
    </tableColumn>
    <tableColumn id="56" xr3:uid="{710CAA6B-6E73-411E-A57D-52CEA311691B}" name="Debt to Asset" dataDxfId="26">
      <calculatedColumnFormula>(AM2+AO2)/AH2</calculatedColumnFormula>
    </tableColumn>
    <tableColumn id="54" xr3:uid="{6E234767-1FDD-46FB-B36B-06F88708C59B}" name="Current Ratio" dataDxfId="25">
      <calculatedColumnFormula>AC2/AN2</calculatedColumnFormula>
    </tableColumn>
    <tableColumn id="55" xr3:uid="{918052A7-6FCE-4FEE-8A8B-C4C5CE4D5969}" name="Net SalesGrowth" dataDxfId="24"/>
    <tableColumn id="2" xr3:uid="{B8AA29CF-C1F9-49BC-A1E5-688FFB7C27CE}" name="Working_capital ratio" dataDxfId="23">
      <calculatedColumnFormula>apple_fin_summary[[#This Row],[AssetsCurrent_Total]]/apple_fin_summary[[#This Row],[LiabilitiesCurrent_Total]]</calculatedColumnFormula>
    </tableColumn>
    <tableColumn id="57" xr3:uid="{AB79C463-6618-4269-A008-AA3F2D2DAD18}" name="ROI" dataDxfId="22">
      <calculatedColumnFormula>apple_fin_summary[[#This Row],[Net_income]]/apple_fin_summary[[#This Row],[Assets_Total]]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5A02-6457-43E2-8E1E-54460157376A}">
  <dimension ref="X16:AV32"/>
  <sheetViews>
    <sheetView showGridLines="0" tabSelected="1" topLeftCell="A2" zoomScale="50" zoomScaleNormal="50" workbookViewId="0">
      <selection activeCell="X28" sqref="X28"/>
    </sheetView>
  </sheetViews>
  <sheetFormatPr defaultRowHeight="14.5" x14ac:dyDescent="0.35"/>
  <sheetData>
    <row r="16" spans="24:24" x14ac:dyDescent="0.35">
      <c r="X16" t="s">
        <v>82</v>
      </c>
    </row>
    <row r="32" spans="48:48" x14ac:dyDescent="0.35">
      <c r="AV32" t="s">
        <v>82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D8C7-D888-48F1-85ED-DC1EB89D03DC}">
  <dimension ref="A1:BE21"/>
  <sheetViews>
    <sheetView topLeftCell="AM1" workbookViewId="0">
      <selection activeCell="BE2" sqref="BE2:BE21"/>
    </sheetView>
  </sheetViews>
  <sheetFormatPr defaultRowHeight="14.5" x14ac:dyDescent="0.35"/>
  <sheetData>
    <row r="1" spans="1:57" x14ac:dyDescent="0.35">
      <c r="A1" t="s">
        <v>0</v>
      </c>
      <c r="B1" t="s">
        <v>1</v>
      </c>
      <c r="C1" t="s">
        <v>2</v>
      </c>
      <c r="D1" t="s">
        <v>54</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68</v>
      </c>
      <c r="BE1" t="s">
        <v>80</v>
      </c>
    </row>
    <row r="2" spans="1:57" x14ac:dyDescent="0.35">
      <c r="A2">
        <v>2023</v>
      </c>
      <c r="B2" t="s">
        <v>58</v>
      </c>
      <c r="C2">
        <v>67184</v>
      </c>
      <c r="D2">
        <v>22314</v>
      </c>
      <c r="E2">
        <v>89498</v>
      </c>
      <c r="F2">
        <v>42586</v>
      </c>
      <c r="G2">
        <v>6485</v>
      </c>
      <c r="H2">
        <v>49071</v>
      </c>
      <c r="I2">
        <v>40427</v>
      </c>
      <c r="J2" s="1">
        <f t="shared" ref="J2:J21" si="0">I2/E2</f>
        <v>0.45170841806520817</v>
      </c>
      <c r="K2">
        <v>7307</v>
      </c>
      <c r="L2">
        <v>6151</v>
      </c>
      <c r="M2">
        <v>13458</v>
      </c>
      <c r="N2">
        <v>26969</v>
      </c>
      <c r="O2" s="2">
        <f t="shared" ref="O2:O21" si="1">N2/E2</f>
        <v>0.30133634271156895</v>
      </c>
      <c r="P2">
        <v>29</v>
      </c>
      <c r="Q2">
        <v>26998</v>
      </c>
      <c r="R2">
        <v>4042</v>
      </c>
      <c r="S2">
        <v>22956</v>
      </c>
      <c r="T2" s="2">
        <f t="shared" ref="T2:T21" si="2">S2/E2</f>
        <v>0.25649735189613176</v>
      </c>
      <c r="U2">
        <v>1.47</v>
      </c>
      <c r="V2">
        <v>1.47</v>
      </c>
      <c r="W2">
        <v>29965</v>
      </c>
      <c r="X2">
        <v>31590</v>
      </c>
      <c r="Y2">
        <v>29508</v>
      </c>
      <c r="Z2">
        <v>31477</v>
      </c>
      <c r="AA2">
        <v>6331</v>
      </c>
      <c r="AB2">
        <v>14695</v>
      </c>
      <c r="AC2">
        <v>143566</v>
      </c>
      <c r="AD2">
        <v>100544</v>
      </c>
      <c r="AE2">
        <v>43715</v>
      </c>
      <c r="AF2">
        <v>64758</v>
      </c>
      <c r="AG2">
        <v>209017</v>
      </c>
      <c r="AH2">
        <v>352583</v>
      </c>
      <c r="AI2">
        <v>62611</v>
      </c>
      <c r="AJ2">
        <v>58829</v>
      </c>
      <c r="AK2">
        <v>8061</v>
      </c>
      <c r="AL2">
        <v>5985</v>
      </c>
      <c r="AM2">
        <v>9822</v>
      </c>
      <c r="AN2">
        <v>145308</v>
      </c>
      <c r="AO2">
        <v>95281</v>
      </c>
      <c r="AP2">
        <v>49848</v>
      </c>
      <c r="AQ2">
        <v>145129</v>
      </c>
      <c r="AR2">
        <v>290437</v>
      </c>
      <c r="AS2">
        <v>73812</v>
      </c>
      <c r="AT2">
        <v>-214</v>
      </c>
      <c r="AU2">
        <v>-11452</v>
      </c>
      <c r="AV2">
        <v>62146</v>
      </c>
      <c r="AW2">
        <v>352583</v>
      </c>
      <c r="AX2">
        <v>338.11</v>
      </c>
      <c r="AY2" s="2">
        <f>S2/AV2</f>
        <v>0.36938821484890422</v>
      </c>
      <c r="AZ2" s="3">
        <f>(AM2+AO2)/AV2</f>
        <v>1.6912271103530396</v>
      </c>
      <c r="BA2" s="3">
        <f t="shared" ref="BA2:BA21" si="3">(AM2+AO2)/AH2</f>
        <v>0.29809434941559859</v>
      </c>
      <c r="BB2" s="3">
        <f>AC2/AN2</f>
        <v>0.98801167175929749</v>
      </c>
      <c r="BC2" s="4">
        <f>(E2-E3)/E3</f>
        <v>9.4147707128623304E-2</v>
      </c>
      <c r="BD2" s="3">
        <f>apple_fin_summary[[#This Row],[AssetsCurrent_Total]]/apple_fin_summary[[#This Row],[LiabilitiesCurrent_Total]]</f>
        <v>0.98801167175929749</v>
      </c>
      <c r="BE2" s="3">
        <f>apple_fin_summary[[#This Row],[Net_income]]/apple_fin_summary[[#This Row],[Assets_Total]]</f>
        <v>6.5108073843605618E-2</v>
      </c>
    </row>
    <row r="3" spans="1:57" x14ac:dyDescent="0.35">
      <c r="A3">
        <v>2023</v>
      </c>
      <c r="B3" t="s">
        <v>57</v>
      </c>
      <c r="C3">
        <v>60584</v>
      </c>
      <c r="D3">
        <v>21213</v>
      </c>
      <c r="E3">
        <v>81797</v>
      </c>
      <c r="F3">
        <v>39136</v>
      </c>
      <c r="G3">
        <v>6248</v>
      </c>
      <c r="H3">
        <v>45384</v>
      </c>
      <c r="I3">
        <v>36413</v>
      </c>
      <c r="J3" s="1">
        <f t="shared" si="0"/>
        <v>0.44516302553883397</v>
      </c>
      <c r="K3">
        <v>7442</v>
      </c>
      <c r="L3">
        <v>5973</v>
      </c>
      <c r="M3">
        <v>13415</v>
      </c>
      <c r="N3">
        <v>22998</v>
      </c>
      <c r="O3" s="2">
        <f t="shared" si="1"/>
        <v>0.28115945572576012</v>
      </c>
      <c r="P3">
        <v>-265</v>
      </c>
      <c r="Q3">
        <v>22733</v>
      </c>
      <c r="R3">
        <v>2852</v>
      </c>
      <c r="S3">
        <v>19881</v>
      </c>
      <c r="T3" s="2">
        <f t="shared" si="2"/>
        <v>0.24305292370135825</v>
      </c>
      <c r="U3">
        <v>1.27</v>
      </c>
      <c r="V3">
        <v>1.26</v>
      </c>
      <c r="W3">
        <v>28408</v>
      </c>
      <c r="X3">
        <v>34074</v>
      </c>
      <c r="Y3">
        <v>19549</v>
      </c>
      <c r="Z3">
        <v>7351</v>
      </c>
      <c r="AA3">
        <v>19637</v>
      </c>
      <c r="AB3">
        <v>13640</v>
      </c>
      <c r="AC3">
        <v>122659</v>
      </c>
      <c r="AD3">
        <v>104061</v>
      </c>
      <c r="AE3">
        <v>43550</v>
      </c>
      <c r="AF3">
        <v>64768</v>
      </c>
      <c r="AG3">
        <v>212379</v>
      </c>
      <c r="AH3">
        <v>335038</v>
      </c>
      <c r="AI3">
        <v>46699</v>
      </c>
      <c r="AJ3">
        <v>58897</v>
      </c>
      <c r="AK3">
        <v>8158</v>
      </c>
      <c r="AL3">
        <v>3993</v>
      </c>
      <c r="AM3">
        <v>7216</v>
      </c>
      <c r="AN3">
        <v>124963</v>
      </c>
      <c r="AO3">
        <v>98071</v>
      </c>
      <c r="AP3">
        <v>51730</v>
      </c>
      <c r="AQ3">
        <v>149801</v>
      </c>
      <c r="AR3">
        <v>274764</v>
      </c>
      <c r="AS3">
        <v>70667</v>
      </c>
      <c r="AT3">
        <v>1408</v>
      </c>
      <c r="AU3">
        <v>-11801</v>
      </c>
      <c r="AV3">
        <v>60274</v>
      </c>
      <c r="AW3">
        <v>335038</v>
      </c>
      <c r="AX3">
        <v>335.92</v>
      </c>
      <c r="AY3" s="2">
        <f t="shared" ref="AY3:AY21" si="4">S3/AV3</f>
        <v>0.32984371370740284</v>
      </c>
      <c r="AZ3" s="3">
        <f t="shared" ref="AZ3:AZ21" si="5">(AM3+AO3)/AV3</f>
        <v>1.746806251451704</v>
      </c>
      <c r="BA3" s="3">
        <f t="shared" si="3"/>
        <v>0.31425390552713423</v>
      </c>
      <c r="BB3" s="3">
        <f t="shared" ref="BB3:BB21" si="6">AC3/AN3</f>
        <v>0.98156254251258368</v>
      </c>
      <c r="BC3" s="4">
        <f t="shared" ref="BC3:BC20" si="7">(E3-E4)/E4</f>
        <v>-0.13748998270698889</v>
      </c>
      <c r="BD3" s="3">
        <f>apple_fin_summary[[#This Row],[AssetsCurrent_Total]]/apple_fin_summary[[#This Row],[LiabilitiesCurrent_Total]]</f>
        <v>0.98156254251258368</v>
      </c>
      <c r="BE3" s="3">
        <f>apple_fin_summary[[#This Row],[Net_income]]/apple_fin_summary[[#This Row],[Assets_Total]]</f>
        <v>5.9339537604689616E-2</v>
      </c>
    </row>
    <row r="4" spans="1:57" x14ac:dyDescent="0.35">
      <c r="A4">
        <v>2023</v>
      </c>
      <c r="B4" t="s">
        <v>56</v>
      </c>
      <c r="C4">
        <v>73929</v>
      </c>
      <c r="D4">
        <v>20907</v>
      </c>
      <c r="E4">
        <v>94836</v>
      </c>
      <c r="F4">
        <v>46795</v>
      </c>
      <c r="G4">
        <v>6065</v>
      </c>
      <c r="H4">
        <v>52860</v>
      </c>
      <c r="I4">
        <v>41976</v>
      </c>
      <c r="J4" s="1">
        <f t="shared" si="0"/>
        <v>0.44261672782487665</v>
      </c>
      <c r="K4">
        <v>7457</v>
      </c>
      <c r="L4">
        <v>6201</v>
      </c>
      <c r="M4">
        <v>13658</v>
      </c>
      <c r="N4">
        <v>28318</v>
      </c>
      <c r="O4" s="2">
        <f t="shared" si="1"/>
        <v>0.29859968788223878</v>
      </c>
      <c r="P4">
        <v>64</v>
      </c>
      <c r="Q4">
        <v>28382</v>
      </c>
      <c r="R4">
        <v>4222</v>
      </c>
      <c r="S4">
        <v>24160</v>
      </c>
      <c r="T4" s="2">
        <f t="shared" si="2"/>
        <v>0.25475557805052934</v>
      </c>
      <c r="U4">
        <v>1.53</v>
      </c>
      <c r="V4">
        <v>1.52</v>
      </c>
      <c r="W4">
        <v>24687</v>
      </c>
      <c r="X4">
        <v>31185</v>
      </c>
      <c r="Y4">
        <v>17936</v>
      </c>
      <c r="Z4">
        <v>7482</v>
      </c>
      <c r="AA4">
        <v>17963</v>
      </c>
      <c r="AB4">
        <v>13660</v>
      </c>
      <c r="AC4">
        <v>112913</v>
      </c>
      <c r="AD4">
        <v>110461</v>
      </c>
      <c r="AE4">
        <v>43398</v>
      </c>
      <c r="AF4">
        <v>65388</v>
      </c>
      <c r="AG4">
        <v>219247</v>
      </c>
      <c r="AH4">
        <v>332160</v>
      </c>
      <c r="AI4">
        <v>42945</v>
      </c>
      <c r="AJ4">
        <v>56425</v>
      </c>
      <c r="AK4">
        <v>8131</v>
      </c>
      <c r="AL4">
        <v>1996</v>
      </c>
      <c r="AM4">
        <v>10578</v>
      </c>
      <c r="AN4">
        <v>120075</v>
      </c>
      <c r="AO4">
        <v>97041</v>
      </c>
      <c r="AP4">
        <v>52886</v>
      </c>
      <c r="AQ4">
        <v>149927</v>
      </c>
      <c r="AR4">
        <v>270002</v>
      </c>
      <c r="AS4">
        <v>69568</v>
      </c>
      <c r="AT4">
        <v>4336</v>
      </c>
      <c r="AU4">
        <v>-11746</v>
      </c>
      <c r="AV4">
        <v>62158</v>
      </c>
      <c r="AW4">
        <v>332160</v>
      </c>
      <c r="AX4">
        <v>307.26</v>
      </c>
      <c r="AY4" s="2">
        <f t="shared" si="4"/>
        <v>0.38868689468773127</v>
      </c>
      <c r="AZ4" s="3">
        <f t="shared" si="5"/>
        <v>1.7313781009684996</v>
      </c>
      <c r="BA4" s="3">
        <f t="shared" si="3"/>
        <v>0.32399747109826588</v>
      </c>
      <c r="BB4" s="3">
        <f t="shared" si="6"/>
        <v>0.9403539454507599</v>
      </c>
      <c r="BC4" s="4">
        <f t="shared" si="7"/>
        <v>-0.1905013913310685</v>
      </c>
      <c r="BD4" s="3">
        <f>apple_fin_summary[[#This Row],[AssetsCurrent_Total]]/apple_fin_summary[[#This Row],[LiabilitiesCurrent_Total]]</f>
        <v>0.9403539454507599</v>
      </c>
      <c r="BE4" s="3">
        <f>apple_fin_summary[[#This Row],[Net_income]]/apple_fin_summary[[#This Row],[Assets_Total]]</f>
        <v>7.2736030828516374E-2</v>
      </c>
    </row>
    <row r="5" spans="1:57" x14ac:dyDescent="0.35">
      <c r="A5">
        <v>2023</v>
      </c>
      <c r="B5" t="s">
        <v>55</v>
      </c>
      <c r="C5">
        <v>96388</v>
      </c>
      <c r="D5">
        <v>20766</v>
      </c>
      <c r="E5">
        <v>117154</v>
      </c>
      <c r="F5">
        <v>60765</v>
      </c>
      <c r="G5">
        <v>6057</v>
      </c>
      <c r="H5">
        <v>66822</v>
      </c>
      <c r="I5">
        <v>50332</v>
      </c>
      <c r="J5" s="1">
        <f t="shared" si="0"/>
        <v>0.42962254809908323</v>
      </c>
      <c r="K5">
        <v>7709</v>
      </c>
      <c r="L5">
        <v>6607</v>
      </c>
      <c r="M5">
        <v>14316</v>
      </c>
      <c r="N5">
        <v>36016</v>
      </c>
      <c r="O5" s="2">
        <f t="shared" si="1"/>
        <v>0.30742441572630896</v>
      </c>
      <c r="P5">
        <v>-393</v>
      </c>
      <c r="Q5">
        <v>35623</v>
      </c>
      <c r="R5">
        <v>5625</v>
      </c>
      <c r="S5">
        <v>29998</v>
      </c>
      <c r="T5" s="2">
        <f t="shared" si="2"/>
        <v>0.2560561312460522</v>
      </c>
      <c r="U5">
        <v>1.89</v>
      </c>
      <c r="V5">
        <v>1.88</v>
      </c>
      <c r="W5">
        <v>20535</v>
      </c>
      <c r="X5">
        <v>30820</v>
      </c>
      <c r="Y5">
        <v>23752</v>
      </c>
      <c r="Z5">
        <v>6820</v>
      </c>
      <c r="AA5">
        <v>30428</v>
      </c>
      <c r="AB5">
        <v>16422</v>
      </c>
      <c r="AC5">
        <v>128777</v>
      </c>
      <c r="AD5">
        <v>114095</v>
      </c>
      <c r="AE5">
        <v>42951</v>
      </c>
      <c r="AF5">
        <v>60924</v>
      </c>
      <c r="AG5">
        <v>217970</v>
      </c>
      <c r="AH5">
        <v>346747</v>
      </c>
      <c r="AI5">
        <v>57918</v>
      </c>
      <c r="AJ5">
        <v>59893</v>
      </c>
      <c r="AK5">
        <v>7992</v>
      </c>
      <c r="AL5">
        <v>1743</v>
      </c>
      <c r="AM5">
        <v>9740</v>
      </c>
      <c r="AN5">
        <v>137286</v>
      </c>
      <c r="AO5">
        <v>99627</v>
      </c>
      <c r="AP5">
        <v>53107</v>
      </c>
      <c r="AQ5">
        <v>152734</v>
      </c>
      <c r="AR5">
        <v>290020</v>
      </c>
      <c r="AS5">
        <v>66399</v>
      </c>
      <c r="AT5">
        <v>3240</v>
      </c>
      <c r="AU5">
        <v>-12912</v>
      </c>
      <c r="AV5">
        <v>56727</v>
      </c>
      <c r="AW5">
        <v>346747</v>
      </c>
      <c r="AX5">
        <v>247.81</v>
      </c>
      <c r="AY5" s="2">
        <f t="shared" si="4"/>
        <v>0.52881343980820417</v>
      </c>
      <c r="AZ5" s="3">
        <f t="shared" si="5"/>
        <v>1.9279531792620799</v>
      </c>
      <c r="BA5" s="3">
        <f t="shared" si="3"/>
        <v>0.31540864088225712</v>
      </c>
      <c r="BB5" s="3">
        <f t="shared" si="6"/>
        <v>0.93801990006264291</v>
      </c>
      <c r="BC5" s="4">
        <f t="shared" si="7"/>
        <v>0.29960286646107426</v>
      </c>
      <c r="BD5" s="3">
        <f>apple_fin_summary[[#This Row],[AssetsCurrent_Total]]/apple_fin_summary[[#This Row],[LiabilitiesCurrent_Total]]</f>
        <v>0.93801990006264291</v>
      </c>
      <c r="BE5" s="3">
        <f>apple_fin_summary[[#This Row],[Net_income]]/apple_fin_summary[[#This Row],[Assets_Total]]</f>
        <v>8.6512644665995675E-2</v>
      </c>
    </row>
    <row r="6" spans="1:57" x14ac:dyDescent="0.35">
      <c r="A6">
        <v>2022</v>
      </c>
      <c r="B6" t="s">
        <v>58</v>
      </c>
      <c r="C6">
        <v>70958</v>
      </c>
      <c r="D6">
        <v>19188</v>
      </c>
      <c r="E6">
        <v>90146</v>
      </c>
      <c r="F6">
        <v>46387</v>
      </c>
      <c r="G6">
        <v>5664</v>
      </c>
      <c r="H6">
        <v>52051</v>
      </c>
      <c r="I6">
        <v>38095</v>
      </c>
      <c r="J6" s="1">
        <f t="shared" si="0"/>
        <v>0.4225922392563175</v>
      </c>
      <c r="K6">
        <v>6761</v>
      </c>
      <c r="L6">
        <v>6440</v>
      </c>
      <c r="M6">
        <v>13201</v>
      </c>
      <c r="N6">
        <v>24894</v>
      </c>
      <c r="O6" s="2">
        <f t="shared" si="1"/>
        <v>0.27615202005635303</v>
      </c>
      <c r="P6">
        <v>-237</v>
      </c>
      <c r="Q6">
        <v>24657</v>
      </c>
      <c r="R6">
        <v>3936</v>
      </c>
      <c r="S6">
        <v>20721</v>
      </c>
      <c r="T6" s="2">
        <f t="shared" si="2"/>
        <v>0.22986044860559537</v>
      </c>
      <c r="U6">
        <v>1.3</v>
      </c>
      <c r="V6">
        <v>1.29</v>
      </c>
      <c r="W6">
        <v>23646</v>
      </c>
      <c r="X6">
        <v>24658</v>
      </c>
      <c r="Y6">
        <v>28184</v>
      </c>
      <c r="Z6">
        <v>4946</v>
      </c>
      <c r="AA6">
        <v>32748</v>
      </c>
      <c r="AB6">
        <v>21223</v>
      </c>
      <c r="AC6">
        <v>135405</v>
      </c>
      <c r="AD6">
        <v>120805</v>
      </c>
      <c r="AE6">
        <v>42117</v>
      </c>
      <c r="AF6">
        <v>54428</v>
      </c>
      <c r="AG6">
        <v>217350</v>
      </c>
      <c r="AH6">
        <v>352755</v>
      </c>
      <c r="AI6">
        <v>64115</v>
      </c>
      <c r="AJ6">
        <v>60845</v>
      </c>
      <c r="AK6">
        <v>7912</v>
      </c>
      <c r="AL6">
        <v>9982</v>
      </c>
      <c r="AM6">
        <v>11128</v>
      </c>
      <c r="AN6">
        <v>153982</v>
      </c>
      <c r="AO6">
        <v>98959</v>
      </c>
      <c r="AP6">
        <v>49142</v>
      </c>
      <c r="AQ6">
        <v>148101</v>
      </c>
      <c r="AR6">
        <v>302083</v>
      </c>
      <c r="AS6">
        <v>64849</v>
      </c>
      <c r="AT6">
        <v>-3068</v>
      </c>
      <c r="AU6">
        <v>-11109</v>
      </c>
      <c r="AV6">
        <v>50672</v>
      </c>
      <c r="AW6">
        <v>352755</v>
      </c>
      <c r="AX6">
        <v>232.13</v>
      </c>
      <c r="AY6" s="2">
        <f t="shared" si="4"/>
        <v>0.40892406062519737</v>
      </c>
      <c r="AZ6" s="3">
        <f t="shared" si="5"/>
        <v>2.1725410483107042</v>
      </c>
      <c r="BA6" s="3">
        <f t="shared" si="3"/>
        <v>0.31207778769967826</v>
      </c>
      <c r="BB6" s="3">
        <f t="shared" si="6"/>
        <v>0.87935602862672257</v>
      </c>
      <c r="BC6" s="4">
        <f t="shared" si="7"/>
        <v>8.6633156137369063E-2</v>
      </c>
      <c r="BD6" s="3">
        <f>apple_fin_summary[[#This Row],[AssetsCurrent_Total]]/apple_fin_summary[[#This Row],[LiabilitiesCurrent_Total]]</f>
        <v>0.87935602862672257</v>
      </c>
      <c r="BE6" s="3">
        <f>apple_fin_summary[[#This Row],[Net_income]]/apple_fin_summary[[#This Row],[Assets_Total]]</f>
        <v>5.8740485606157251E-2</v>
      </c>
    </row>
    <row r="7" spans="1:57" x14ac:dyDescent="0.35">
      <c r="A7">
        <v>2022</v>
      </c>
      <c r="B7" t="s">
        <v>57</v>
      </c>
      <c r="C7">
        <v>63355</v>
      </c>
      <c r="D7">
        <v>19604</v>
      </c>
      <c r="E7">
        <v>82959</v>
      </c>
      <c r="F7">
        <v>41485</v>
      </c>
      <c r="G7">
        <v>5589</v>
      </c>
      <c r="H7">
        <v>47074</v>
      </c>
      <c r="I7">
        <v>35885</v>
      </c>
      <c r="J7" s="1">
        <f t="shared" si="0"/>
        <v>0.43256307332537758</v>
      </c>
      <c r="K7">
        <v>6797</v>
      </c>
      <c r="L7">
        <v>6012</v>
      </c>
      <c r="M7">
        <v>12809</v>
      </c>
      <c r="N7">
        <v>23076</v>
      </c>
      <c r="O7" s="2">
        <f t="shared" si="1"/>
        <v>0.27816150146457891</v>
      </c>
      <c r="P7">
        <v>-10</v>
      </c>
      <c r="Q7">
        <v>23066</v>
      </c>
      <c r="R7">
        <v>3624</v>
      </c>
      <c r="S7">
        <v>19442</v>
      </c>
      <c r="T7" s="2">
        <f t="shared" si="2"/>
        <v>0.23435673043310551</v>
      </c>
      <c r="U7">
        <v>1.2</v>
      </c>
      <c r="V7">
        <v>1.2</v>
      </c>
      <c r="W7">
        <v>27502</v>
      </c>
      <c r="X7">
        <v>20729</v>
      </c>
      <c r="Y7">
        <v>21803</v>
      </c>
      <c r="Z7">
        <v>5433</v>
      </c>
      <c r="AA7">
        <v>20439</v>
      </c>
      <c r="AB7">
        <v>16386</v>
      </c>
      <c r="AC7">
        <v>112292</v>
      </c>
      <c r="AD7">
        <v>131077</v>
      </c>
      <c r="AE7">
        <v>40335</v>
      </c>
      <c r="AF7">
        <v>52605</v>
      </c>
      <c r="AG7">
        <v>224017</v>
      </c>
      <c r="AH7">
        <v>336309</v>
      </c>
      <c r="AI7">
        <v>48343</v>
      </c>
      <c r="AJ7">
        <v>48811</v>
      </c>
      <c r="AK7">
        <v>7728</v>
      </c>
      <c r="AL7">
        <v>10982</v>
      </c>
      <c r="AM7">
        <v>14009</v>
      </c>
      <c r="AN7">
        <v>129873</v>
      </c>
      <c r="AO7">
        <v>94700</v>
      </c>
      <c r="AP7">
        <v>53629</v>
      </c>
      <c r="AQ7">
        <v>148329</v>
      </c>
      <c r="AR7">
        <v>278202</v>
      </c>
      <c r="AS7">
        <v>62115</v>
      </c>
      <c r="AT7">
        <v>5289</v>
      </c>
      <c r="AU7">
        <v>-9297</v>
      </c>
      <c r="AV7">
        <v>58107</v>
      </c>
      <c r="AW7">
        <v>336309</v>
      </c>
      <c r="AX7">
        <v>280.74</v>
      </c>
      <c r="AY7" s="2">
        <f t="shared" si="4"/>
        <v>0.33458963636050731</v>
      </c>
      <c r="AZ7" s="3">
        <f t="shared" si="5"/>
        <v>1.8708417230282066</v>
      </c>
      <c r="BA7" s="3">
        <f t="shared" si="3"/>
        <v>0.32324142380965126</v>
      </c>
      <c r="BB7" s="3">
        <f t="shared" si="6"/>
        <v>0.86462929169265357</v>
      </c>
      <c r="BC7" s="4">
        <f t="shared" si="7"/>
        <v>-0.14719669401097885</v>
      </c>
      <c r="BD7" s="3">
        <f>apple_fin_summary[[#This Row],[AssetsCurrent_Total]]/apple_fin_summary[[#This Row],[LiabilitiesCurrent_Total]]</f>
        <v>0.86462929169265357</v>
      </c>
      <c r="BE7" s="3">
        <f>apple_fin_summary[[#This Row],[Net_income]]/apple_fin_summary[[#This Row],[Assets_Total]]</f>
        <v>5.7809930748210725E-2</v>
      </c>
    </row>
    <row r="8" spans="1:57" x14ac:dyDescent="0.35">
      <c r="A8">
        <v>2022</v>
      </c>
      <c r="B8" t="s">
        <v>56</v>
      </c>
      <c r="C8">
        <v>77457</v>
      </c>
      <c r="D8">
        <v>19821</v>
      </c>
      <c r="E8">
        <v>97278</v>
      </c>
      <c r="F8">
        <v>49290</v>
      </c>
      <c r="G8">
        <v>5429</v>
      </c>
      <c r="H8">
        <v>54719</v>
      </c>
      <c r="I8">
        <v>42559</v>
      </c>
      <c r="J8" s="1">
        <f t="shared" si="0"/>
        <v>0.43749871502292398</v>
      </c>
      <c r="K8">
        <v>6387</v>
      </c>
      <c r="L8">
        <v>6193</v>
      </c>
      <c r="M8">
        <v>12580</v>
      </c>
      <c r="N8">
        <v>29979</v>
      </c>
      <c r="O8" s="2">
        <f t="shared" si="1"/>
        <v>0.30817862209338187</v>
      </c>
      <c r="P8">
        <v>160</v>
      </c>
      <c r="Q8">
        <v>30139</v>
      </c>
      <c r="R8">
        <v>5129</v>
      </c>
      <c r="S8">
        <v>25010</v>
      </c>
      <c r="T8" s="2">
        <f t="shared" si="2"/>
        <v>0.25709821336787353</v>
      </c>
      <c r="U8">
        <v>1.54</v>
      </c>
      <c r="V8">
        <v>1.52</v>
      </c>
      <c r="W8">
        <v>28098</v>
      </c>
      <c r="X8">
        <v>23413</v>
      </c>
      <c r="Y8">
        <v>20815</v>
      </c>
      <c r="Z8">
        <v>5460</v>
      </c>
      <c r="AA8">
        <v>24585</v>
      </c>
      <c r="AB8">
        <v>15809</v>
      </c>
      <c r="AC8">
        <v>118180</v>
      </c>
      <c r="AD8">
        <v>141219</v>
      </c>
      <c r="AE8">
        <v>39304</v>
      </c>
      <c r="AF8">
        <v>51959</v>
      </c>
      <c r="AG8">
        <v>232482</v>
      </c>
      <c r="AH8">
        <v>350662</v>
      </c>
      <c r="AI8">
        <v>52682</v>
      </c>
      <c r="AJ8">
        <v>50248</v>
      </c>
      <c r="AK8">
        <v>7920</v>
      </c>
      <c r="AL8">
        <v>6999</v>
      </c>
      <c r="AM8">
        <v>9659</v>
      </c>
      <c r="AN8">
        <v>127508</v>
      </c>
      <c r="AO8">
        <v>103323</v>
      </c>
      <c r="AP8">
        <v>52432</v>
      </c>
      <c r="AQ8">
        <v>155755</v>
      </c>
      <c r="AR8">
        <v>283263</v>
      </c>
      <c r="AS8">
        <v>61181</v>
      </c>
      <c r="AT8">
        <v>12712</v>
      </c>
      <c r="AU8">
        <v>-6494</v>
      </c>
      <c r="AV8">
        <v>67399</v>
      </c>
      <c r="AW8">
        <v>350662</v>
      </c>
      <c r="AX8">
        <v>277.52</v>
      </c>
      <c r="AY8" s="2">
        <f t="shared" si="4"/>
        <v>0.37107375480348376</v>
      </c>
      <c r="AZ8" s="3">
        <f t="shared" si="5"/>
        <v>1.6763156723393522</v>
      </c>
      <c r="BA8" s="3">
        <f t="shared" si="3"/>
        <v>0.32219630299262536</v>
      </c>
      <c r="BB8" s="3">
        <f t="shared" si="6"/>
        <v>0.92684380587884685</v>
      </c>
      <c r="BC8" s="4">
        <f t="shared" si="7"/>
        <v>-0.21515188188309331</v>
      </c>
      <c r="BD8" s="3">
        <f>apple_fin_summary[[#This Row],[AssetsCurrent_Total]]/apple_fin_summary[[#This Row],[LiabilitiesCurrent_Total]]</f>
        <v>0.92684380587884685</v>
      </c>
      <c r="BE8" s="3">
        <f>apple_fin_summary[[#This Row],[Net_income]]/apple_fin_summary[[#This Row],[Assets_Total]]</f>
        <v>7.1322241930976263E-2</v>
      </c>
    </row>
    <row r="9" spans="1:57" x14ac:dyDescent="0.35">
      <c r="A9">
        <v>2022</v>
      </c>
      <c r="B9" t="s">
        <v>55</v>
      </c>
      <c r="C9">
        <v>104429</v>
      </c>
      <c r="D9">
        <v>19516</v>
      </c>
      <c r="E9">
        <v>123945</v>
      </c>
      <c r="F9">
        <v>64309</v>
      </c>
      <c r="G9">
        <v>5393</v>
      </c>
      <c r="H9">
        <v>69702</v>
      </c>
      <c r="I9">
        <v>54243</v>
      </c>
      <c r="J9" s="1">
        <f t="shared" si="0"/>
        <v>0.43763766186615033</v>
      </c>
      <c r="K9">
        <v>6306</v>
      </c>
      <c r="L9">
        <v>6449</v>
      </c>
      <c r="M9">
        <v>12755</v>
      </c>
      <c r="N9">
        <v>41488</v>
      </c>
      <c r="O9" s="2">
        <f t="shared" si="1"/>
        <v>0.33472911371979508</v>
      </c>
      <c r="P9">
        <v>-247</v>
      </c>
      <c r="Q9">
        <v>41241</v>
      </c>
      <c r="R9">
        <v>6611</v>
      </c>
      <c r="S9">
        <v>34630</v>
      </c>
      <c r="T9" s="2">
        <f t="shared" si="2"/>
        <v>0.27939812013393039</v>
      </c>
      <c r="U9">
        <v>2.11</v>
      </c>
      <c r="V9">
        <v>2.1</v>
      </c>
      <c r="W9">
        <v>37119</v>
      </c>
      <c r="X9">
        <v>26794</v>
      </c>
      <c r="Y9">
        <v>30213</v>
      </c>
      <c r="Z9">
        <v>5876</v>
      </c>
      <c r="AA9">
        <v>35040</v>
      </c>
      <c r="AB9">
        <v>18112</v>
      </c>
      <c r="AC9">
        <v>153154</v>
      </c>
      <c r="AD9">
        <v>138683</v>
      </c>
      <c r="AE9">
        <v>39245</v>
      </c>
      <c r="AF9">
        <v>50109</v>
      </c>
      <c r="AG9">
        <v>228037</v>
      </c>
      <c r="AH9">
        <v>381191</v>
      </c>
      <c r="AI9">
        <v>74362</v>
      </c>
      <c r="AJ9">
        <v>49167</v>
      </c>
      <c r="AK9">
        <v>7876</v>
      </c>
      <c r="AL9">
        <v>5000</v>
      </c>
      <c r="AM9">
        <v>11169</v>
      </c>
      <c r="AN9">
        <v>147574</v>
      </c>
      <c r="AO9">
        <v>106629</v>
      </c>
      <c r="AP9">
        <v>55056</v>
      </c>
      <c r="AQ9">
        <v>161685</v>
      </c>
      <c r="AR9">
        <v>309259</v>
      </c>
      <c r="AS9">
        <v>58424</v>
      </c>
      <c r="AT9">
        <v>14435</v>
      </c>
      <c r="AU9">
        <v>-927</v>
      </c>
      <c r="AV9">
        <v>71932</v>
      </c>
      <c r="AW9">
        <v>381191</v>
      </c>
      <c r="AX9">
        <v>277.52</v>
      </c>
      <c r="AY9" s="2">
        <f t="shared" si="4"/>
        <v>0.48142690318634268</v>
      </c>
      <c r="AZ9" s="3">
        <f t="shared" si="5"/>
        <v>1.6376299838736585</v>
      </c>
      <c r="BA9" s="3">
        <f t="shared" si="3"/>
        <v>0.30902618372416979</v>
      </c>
      <c r="BB9" s="3">
        <f t="shared" si="6"/>
        <v>1.0378115386179136</v>
      </c>
      <c r="BC9" s="4">
        <f t="shared" si="7"/>
        <v>0.48686420345489445</v>
      </c>
      <c r="BD9" s="3">
        <f>apple_fin_summary[[#This Row],[AssetsCurrent_Total]]/apple_fin_summary[[#This Row],[LiabilitiesCurrent_Total]]</f>
        <v>1.0378115386179136</v>
      </c>
      <c r="BE9" s="3">
        <f>apple_fin_summary[[#This Row],[Net_income]]/apple_fin_summary[[#This Row],[Assets_Total]]</f>
        <v>9.0846845806957663E-2</v>
      </c>
    </row>
    <row r="10" spans="1:57" x14ac:dyDescent="0.35">
      <c r="A10">
        <v>2021</v>
      </c>
      <c r="B10" t="s">
        <v>58</v>
      </c>
      <c r="C10">
        <v>65083</v>
      </c>
      <c r="D10">
        <v>18277</v>
      </c>
      <c r="E10">
        <v>83360</v>
      </c>
      <c r="F10">
        <v>42790</v>
      </c>
      <c r="G10">
        <v>5396</v>
      </c>
      <c r="H10">
        <v>48186</v>
      </c>
      <c r="I10">
        <v>35174</v>
      </c>
      <c r="J10" s="1">
        <f t="shared" si="0"/>
        <v>0.42195297504798462</v>
      </c>
      <c r="K10">
        <v>5772</v>
      </c>
      <c r="L10">
        <v>5616</v>
      </c>
      <c r="M10">
        <v>11388</v>
      </c>
      <c r="N10">
        <v>23786</v>
      </c>
      <c r="O10" s="2">
        <f t="shared" si="1"/>
        <v>0.28534069097888676</v>
      </c>
      <c r="P10">
        <v>-538</v>
      </c>
      <c r="Q10">
        <v>23248</v>
      </c>
      <c r="R10">
        <v>2697</v>
      </c>
      <c r="S10">
        <v>20551</v>
      </c>
      <c r="T10" s="2">
        <f t="shared" si="2"/>
        <v>0.2465331094049904</v>
      </c>
      <c r="U10">
        <v>1.25</v>
      </c>
      <c r="V10">
        <v>1.23</v>
      </c>
      <c r="W10">
        <v>34940</v>
      </c>
      <c r="X10">
        <v>27699</v>
      </c>
      <c r="Y10">
        <v>26278</v>
      </c>
      <c r="Z10">
        <v>6580</v>
      </c>
      <c r="AA10">
        <v>25228</v>
      </c>
      <c r="AB10">
        <v>14111</v>
      </c>
      <c r="AC10">
        <v>134836</v>
      </c>
      <c r="AD10">
        <v>127877</v>
      </c>
      <c r="AE10">
        <v>39440</v>
      </c>
      <c r="AF10">
        <v>48849</v>
      </c>
      <c r="AG10">
        <v>216166</v>
      </c>
      <c r="AH10">
        <v>351002</v>
      </c>
      <c r="AI10">
        <v>54763</v>
      </c>
      <c r="AJ10">
        <v>47493</v>
      </c>
      <c r="AK10">
        <v>7612</v>
      </c>
      <c r="AL10">
        <v>6000</v>
      </c>
      <c r="AM10">
        <v>9613</v>
      </c>
      <c r="AN10">
        <v>125481</v>
      </c>
      <c r="AO10">
        <v>109106</v>
      </c>
      <c r="AP10">
        <v>53325</v>
      </c>
      <c r="AQ10">
        <v>162431</v>
      </c>
      <c r="AR10">
        <v>287912</v>
      </c>
      <c r="AS10">
        <v>57365</v>
      </c>
      <c r="AT10">
        <v>5562</v>
      </c>
      <c r="AU10">
        <v>163</v>
      </c>
      <c r="AV10">
        <v>63090</v>
      </c>
      <c r="AW10">
        <v>351002</v>
      </c>
      <c r="AX10">
        <v>331.62</v>
      </c>
      <c r="AY10" s="2">
        <f t="shared" si="4"/>
        <v>0.32574100491361546</v>
      </c>
      <c r="AZ10" s="3">
        <f t="shared" si="5"/>
        <v>1.8817403708987162</v>
      </c>
      <c r="BA10" s="3">
        <f t="shared" si="3"/>
        <v>0.33822884200090025</v>
      </c>
      <c r="BB10" s="3">
        <f t="shared" si="6"/>
        <v>1.0745531195957954</v>
      </c>
      <c r="BC10" s="4">
        <f t="shared" si="7"/>
        <v>2.3651054841957904E-2</v>
      </c>
      <c r="BD10" s="3">
        <f>apple_fin_summary[[#This Row],[AssetsCurrent_Total]]/apple_fin_summary[[#This Row],[LiabilitiesCurrent_Total]]</f>
        <v>1.0745531195957954</v>
      </c>
      <c r="BE10" s="3">
        <f>apple_fin_summary[[#This Row],[Net_income]]/apple_fin_summary[[#This Row],[Assets_Total]]</f>
        <v>5.8549523934336559E-2</v>
      </c>
    </row>
    <row r="11" spans="1:57" x14ac:dyDescent="0.35">
      <c r="A11">
        <v>2021</v>
      </c>
      <c r="B11" t="s">
        <v>57</v>
      </c>
      <c r="C11">
        <v>63948</v>
      </c>
      <c r="D11">
        <v>17486</v>
      </c>
      <c r="E11">
        <v>81434</v>
      </c>
      <c r="F11">
        <v>40899</v>
      </c>
      <c r="G11">
        <v>5280</v>
      </c>
      <c r="H11">
        <v>46179</v>
      </c>
      <c r="I11">
        <v>35255</v>
      </c>
      <c r="J11" s="1">
        <f t="shared" si="0"/>
        <v>0.43292727853230839</v>
      </c>
      <c r="K11">
        <v>5717</v>
      </c>
      <c r="L11">
        <v>5412</v>
      </c>
      <c r="M11">
        <v>11129</v>
      </c>
      <c r="N11">
        <v>24126</v>
      </c>
      <c r="O11" s="2">
        <f t="shared" si="1"/>
        <v>0.29626445956234498</v>
      </c>
      <c r="P11">
        <v>243</v>
      </c>
      <c r="Q11">
        <v>24369</v>
      </c>
      <c r="R11">
        <v>2625</v>
      </c>
      <c r="S11">
        <v>21744</v>
      </c>
      <c r="T11" s="2">
        <f t="shared" si="2"/>
        <v>0.26701377802883319</v>
      </c>
      <c r="U11">
        <v>1.31</v>
      </c>
      <c r="V11">
        <v>1.3</v>
      </c>
      <c r="W11">
        <v>34050</v>
      </c>
      <c r="X11">
        <v>27646</v>
      </c>
      <c r="Y11">
        <v>17475</v>
      </c>
      <c r="Z11">
        <v>5178</v>
      </c>
      <c r="AA11">
        <v>16433</v>
      </c>
      <c r="AB11">
        <v>13641</v>
      </c>
      <c r="AC11">
        <v>114423</v>
      </c>
      <c r="AD11">
        <v>131948</v>
      </c>
      <c r="AE11">
        <v>38615</v>
      </c>
      <c r="AF11">
        <v>44854</v>
      </c>
      <c r="AG11">
        <v>215417</v>
      </c>
      <c r="AH11">
        <v>329840</v>
      </c>
      <c r="AI11">
        <v>40409</v>
      </c>
      <c r="AJ11">
        <v>43625</v>
      </c>
      <c r="AK11">
        <v>7681</v>
      </c>
      <c r="AL11">
        <v>8000</v>
      </c>
      <c r="AM11">
        <v>8039</v>
      </c>
      <c r="AN11">
        <v>107754</v>
      </c>
      <c r="AO11">
        <v>105752</v>
      </c>
      <c r="AP11">
        <v>52054</v>
      </c>
      <c r="AQ11">
        <v>157806</v>
      </c>
      <c r="AR11">
        <v>265560</v>
      </c>
      <c r="AS11">
        <v>54989</v>
      </c>
      <c r="AT11">
        <v>9233</v>
      </c>
      <c r="AU11">
        <v>58</v>
      </c>
      <c r="AV11">
        <v>64280</v>
      </c>
      <c r="AW11">
        <v>329840</v>
      </c>
      <c r="AX11">
        <v>284.91000000000003</v>
      </c>
      <c r="AY11" s="2">
        <f t="shared" si="4"/>
        <v>0.33827006845052893</v>
      </c>
      <c r="AZ11" s="3">
        <f t="shared" si="5"/>
        <v>1.7702395768512758</v>
      </c>
      <c r="BA11" s="3">
        <f t="shared" si="3"/>
        <v>0.34498847926267279</v>
      </c>
      <c r="BB11" s="3">
        <f t="shared" si="6"/>
        <v>1.0618909738849602</v>
      </c>
      <c r="BC11" s="4">
        <f t="shared" si="7"/>
        <v>-9.0976067154849086E-2</v>
      </c>
      <c r="BD11" s="3">
        <f>apple_fin_summary[[#This Row],[AssetsCurrent_Total]]/apple_fin_summary[[#This Row],[LiabilitiesCurrent_Total]]</f>
        <v>1.0618909738849602</v>
      </c>
      <c r="BE11" s="3">
        <f>apple_fin_summary[[#This Row],[Net_income]]/apple_fin_summary[[#This Row],[Assets_Total]]</f>
        <v>6.5922871695367452E-2</v>
      </c>
    </row>
    <row r="12" spans="1:57" x14ac:dyDescent="0.35">
      <c r="A12">
        <v>2021</v>
      </c>
      <c r="B12" t="s">
        <v>56</v>
      </c>
      <c r="C12">
        <v>72683</v>
      </c>
      <c r="D12">
        <v>16901</v>
      </c>
      <c r="E12">
        <v>89584</v>
      </c>
      <c r="F12">
        <v>46447</v>
      </c>
      <c r="G12">
        <v>5058</v>
      </c>
      <c r="H12">
        <v>51505</v>
      </c>
      <c r="I12">
        <v>38079</v>
      </c>
      <c r="J12" s="1">
        <f t="shared" si="0"/>
        <v>0.42506474370423292</v>
      </c>
      <c r="K12">
        <v>5262</v>
      </c>
      <c r="L12">
        <v>5314</v>
      </c>
      <c r="M12">
        <v>10576</v>
      </c>
      <c r="N12">
        <v>27503</v>
      </c>
      <c r="O12" s="2">
        <f t="shared" si="1"/>
        <v>0.30700794784782998</v>
      </c>
      <c r="P12">
        <v>508</v>
      </c>
      <c r="Q12">
        <v>28011</v>
      </c>
      <c r="R12">
        <v>4381</v>
      </c>
      <c r="S12">
        <v>23630</v>
      </c>
      <c r="T12" s="2">
        <f t="shared" si="2"/>
        <v>0.26377478121093051</v>
      </c>
      <c r="U12">
        <v>1.41</v>
      </c>
      <c r="V12">
        <v>1.4</v>
      </c>
      <c r="W12">
        <v>38466</v>
      </c>
      <c r="X12">
        <v>31368</v>
      </c>
      <c r="Y12">
        <v>18503</v>
      </c>
      <c r="Z12">
        <v>5219</v>
      </c>
      <c r="AA12">
        <v>14533</v>
      </c>
      <c r="AB12">
        <v>13376</v>
      </c>
      <c r="AC12">
        <v>121465</v>
      </c>
      <c r="AD12">
        <v>134539</v>
      </c>
      <c r="AE12">
        <v>37815</v>
      </c>
      <c r="AF12">
        <v>43339</v>
      </c>
      <c r="AG12">
        <v>215693</v>
      </c>
      <c r="AH12">
        <v>337158</v>
      </c>
      <c r="AI12">
        <v>40127</v>
      </c>
      <c r="AJ12">
        <v>45660</v>
      </c>
      <c r="AK12">
        <v>7595</v>
      </c>
      <c r="AL12">
        <v>5000</v>
      </c>
      <c r="AM12">
        <v>8003</v>
      </c>
      <c r="AN12">
        <v>106385</v>
      </c>
      <c r="AO12">
        <v>108642</v>
      </c>
      <c r="AP12">
        <v>52953</v>
      </c>
      <c r="AQ12">
        <v>161595</v>
      </c>
      <c r="AR12">
        <v>267980</v>
      </c>
      <c r="AS12">
        <v>54203</v>
      </c>
      <c r="AT12">
        <v>15261</v>
      </c>
      <c r="AU12">
        <v>-286</v>
      </c>
      <c r="AV12">
        <v>69178</v>
      </c>
      <c r="AW12">
        <v>337158</v>
      </c>
      <c r="AX12">
        <v>252.18</v>
      </c>
      <c r="AY12" s="2">
        <f t="shared" si="4"/>
        <v>0.34158258405851571</v>
      </c>
      <c r="AZ12" s="3">
        <f t="shared" si="5"/>
        <v>1.6861574488999393</v>
      </c>
      <c r="BA12" s="3">
        <f t="shared" si="3"/>
        <v>0.34596539307980234</v>
      </c>
      <c r="BB12" s="3">
        <f t="shared" si="6"/>
        <v>1.1417493067631714</v>
      </c>
      <c r="BC12" s="4">
        <f t="shared" si="7"/>
        <v>-0.19611626091404266</v>
      </c>
      <c r="BD12" s="3">
        <f>apple_fin_summary[[#This Row],[AssetsCurrent_Total]]/apple_fin_summary[[#This Row],[LiabilitiesCurrent_Total]]</f>
        <v>1.1417493067631714</v>
      </c>
      <c r="BE12" s="3">
        <f>apple_fin_summary[[#This Row],[Net_income]]/apple_fin_summary[[#This Row],[Assets_Total]]</f>
        <v>7.0085835127744259E-2</v>
      </c>
    </row>
    <row r="13" spans="1:57" x14ac:dyDescent="0.35">
      <c r="A13">
        <v>2021</v>
      </c>
      <c r="B13" t="s">
        <v>55</v>
      </c>
      <c r="C13">
        <v>95678</v>
      </c>
      <c r="D13">
        <v>15761</v>
      </c>
      <c r="E13">
        <v>111439</v>
      </c>
      <c r="F13">
        <v>62130</v>
      </c>
      <c r="G13">
        <v>4981</v>
      </c>
      <c r="H13">
        <v>67111</v>
      </c>
      <c r="I13">
        <v>44328</v>
      </c>
      <c r="J13" s="1">
        <f t="shared" si="0"/>
        <v>0.39777815665969724</v>
      </c>
      <c r="K13">
        <v>5163</v>
      </c>
      <c r="L13">
        <v>5631</v>
      </c>
      <c r="M13">
        <v>10794</v>
      </c>
      <c r="N13">
        <v>33534</v>
      </c>
      <c r="O13" s="2">
        <f t="shared" si="1"/>
        <v>0.30091799100853384</v>
      </c>
      <c r="P13">
        <v>45</v>
      </c>
      <c r="Q13">
        <v>33579</v>
      </c>
      <c r="R13">
        <v>4824</v>
      </c>
      <c r="S13">
        <v>28755</v>
      </c>
      <c r="T13" s="2">
        <f t="shared" si="2"/>
        <v>0.25803354301456405</v>
      </c>
      <c r="U13">
        <v>1.7</v>
      </c>
      <c r="V13">
        <v>1.68</v>
      </c>
      <c r="W13">
        <v>36010</v>
      </c>
      <c r="X13">
        <v>40816</v>
      </c>
      <c r="Y13">
        <v>27101</v>
      </c>
      <c r="Z13">
        <v>4973</v>
      </c>
      <c r="AA13">
        <v>31519</v>
      </c>
      <c r="AB13">
        <v>13687</v>
      </c>
      <c r="AC13">
        <v>154106</v>
      </c>
      <c r="AD13">
        <v>118745</v>
      </c>
      <c r="AE13">
        <v>37933</v>
      </c>
      <c r="AF13">
        <v>43270</v>
      </c>
      <c r="AG13">
        <v>199948</v>
      </c>
      <c r="AH13">
        <v>354054</v>
      </c>
      <c r="AI13">
        <v>63846</v>
      </c>
      <c r="AJ13">
        <v>48504</v>
      </c>
      <c r="AK13">
        <v>7395</v>
      </c>
      <c r="AL13">
        <v>5000</v>
      </c>
      <c r="AM13">
        <v>7762</v>
      </c>
      <c r="AN13">
        <v>132507</v>
      </c>
      <c r="AO13">
        <v>99281</v>
      </c>
      <c r="AP13">
        <v>56042</v>
      </c>
      <c r="AQ13">
        <v>155323</v>
      </c>
      <c r="AR13">
        <v>287830</v>
      </c>
      <c r="AS13">
        <v>51744</v>
      </c>
      <c r="AT13">
        <v>14301</v>
      </c>
      <c r="AU13">
        <v>179</v>
      </c>
      <c r="AV13">
        <v>66224</v>
      </c>
      <c r="AW13">
        <v>354054</v>
      </c>
      <c r="AX13">
        <v>231.96</v>
      </c>
      <c r="AY13" s="2">
        <f t="shared" si="4"/>
        <v>0.43420814206330033</v>
      </c>
      <c r="AZ13" s="3">
        <f t="shared" si="5"/>
        <v>1.6163777482483692</v>
      </c>
      <c r="BA13" s="3">
        <f t="shared" si="3"/>
        <v>0.30233523699774612</v>
      </c>
      <c r="BB13" s="3">
        <f t="shared" si="6"/>
        <v>1.1630027092908299</v>
      </c>
      <c r="BC13" s="4">
        <f t="shared" si="7"/>
        <v>0.72244891650437415</v>
      </c>
      <c r="BD13" s="3">
        <f>apple_fin_summary[[#This Row],[AssetsCurrent_Total]]/apple_fin_summary[[#This Row],[LiabilitiesCurrent_Total]]</f>
        <v>1.1630027092908299</v>
      </c>
      <c r="BE13" s="3">
        <f>apple_fin_summary[[#This Row],[Net_income]]/apple_fin_summary[[#This Row],[Assets_Total]]</f>
        <v>8.1216424613194602E-2</v>
      </c>
    </row>
    <row r="14" spans="1:57" x14ac:dyDescent="0.35">
      <c r="A14">
        <v>2020</v>
      </c>
      <c r="B14" t="s">
        <v>58</v>
      </c>
      <c r="C14">
        <v>50149</v>
      </c>
      <c r="D14">
        <v>14549</v>
      </c>
      <c r="E14">
        <v>64698</v>
      </c>
      <c r="F14">
        <v>35197</v>
      </c>
      <c r="G14">
        <v>4812</v>
      </c>
      <c r="H14">
        <v>40009</v>
      </c>
      <c r="I14">
        <v>24689</v>
      </c>
      <c r="J14" s="1">
        <f t="shared" si="0"/>
        <v>0.38160375900336951</v>
      </c>
      <c r="K14">
        <v>4978</v>
      </c>
      <c r="L14">
        <v>4936</v>
      </c>
      <c r="M14">
        <v>9914</v>
      </c>
      <c r="N14">
        <v>14775</v>
      </c>
      <c r="O14" s="2">
        <f t="shared" si="1"/>
        <v>0.2283687285542057</v>
      </c>
      <c r="P14">
        <v>126</v>
      </c>
      <c r="Q14">
        <v>14901</v>
      </c>
      <c r="R14">
        <v>2228</v>
      </c>
      <c r="S14">
        <v>12673</v>
      </c>
      <c r="T14" s="2">
        <f t="shared" si="2"/>
        <v>0.19587931620761073</v>
      </c>
      <c r="U14">
        <v>0.74</v>
      </c>
      <c r="V14">
        <v>0.73</v>
      </c>
      <c r="W14">
        <v>38016</v>
      </c>
      <c r="X14">
        <v>52927</v>
      </c>
      <c r="Y14">
        <v>16120</v>
      </c>
      <c r="Z14">
        <v>4061</v>
      </c>
      <c r="AA14">
        <v>21325</v>
      </c>
      <c r="AB14">
        <v>11264</v>
      </c>
      <c r="AC14">
        <v>143713</v>
      </c>
      <c r="AD14">
        <v>100887</v>
      </c>
      <c r="AE14">
        <v>36766</v>
      </c>
      <c r="AF14">
        <v>42522</v>
      </c>
      <c r="AG14">
        <v>180175</v>
      </c>
      <c r="AH14">
        <v>323888</v>
      </c>
      <c r="AI14">
        <v>42296</v>
      </c>
      <c r="AJ14">
        <v>42684</v>
      </c>
      <c r="AK14">
        <v>6643</v>
      </c>
      <c r="AL14">
        <v>4996</v>
      </c>
      <c r="AM14">
        <v>8773</v>
      </c>
      <c r="AN14">
        <v>105392</v>
      </c>
      <c r="AO14">
        <v>98667</v>
      </c>
      <c r="AP14">
        <v>54490</v>
      </c>
      <c r="AQ14">
        <v>153157</v>
      </c>
      <c r="AR14">
        <v>258549</v>
      </c>
      <c r="AS14">
        <v>50779</v>
      </c>
      <c r="AT14">
        <v>14966</v>
      </c>
      <c r="AU14">
        <v>-406</v>
      </c>
      <c r="AV14">
        <v>65339</v>
      </c>
      <c r="AW14">
        <v>323888</v>
      </c>
      <c r="AX14">
        <v>202.47</v>
      </c>
      <c r="AY14" s="2">
        <f t="shared" si="4"/>
        <v>0.19395766693705138</v>
      </c>
      <c r="AZ14" s="3">
        <f t="shared" si="5"/>
        <v>1.6443471739696047</v>
      </c>
      <c r="BA14" s="3">
        <f t="shared" si="3"/>
        <v>0.33171960677765155</v>
      </c>
      <c r="BB14" s="3">
        <f t="shared" si="6"/>
        <v>1.3636044481554577</v>
      </c>
      <c r="BC14" s="4">
        <f t="shared" si="7"/>
        <v>8.3990952500628296E-2</v>
      </c>
      <c r="BD14" s="3">
        <f>apple_fin_summary[[#This Row],[AssetsCurrent_Total]]/apple_fin_summary[[#This Row],[LiabilitiesCurrent_Total]]</f>
        <v>1.3636044481554577</v>
      </c>
      <c r="BE14" s="3">
        <f>apple_fin_summary[[#This Row],[Net_income]]/apple_fin_summary[[#This Row],[Assets_Total]]</f>
        <v>3.9127723163562715E-2</v>
      </c>
    </row>
    <row r="15" spans="1:57" x14ac:dyDescent="0.35">
      <c r="A15">
        <v>2020</v>
      </c>
      <c r="B15" t="s">
        <v>57</v>
      </c>
      <c r="C15">
        <v>46529</v>
      </c>
      <c r="D15">
        <v>13156</v>
      </c>
      <c r="E15">
        <v>59685</v>
      </c>
      <c r="F15">
        <v>32693</v>
      </c>
      <c r="G15">
        <v>4312</v>
      </c>
      <c r="H15">
        <v>37005</v>
      </c>
      <c r="I15">
        <v>22680</v>
      </c>
      <c r="J15" s="1">
        <f t="shared" si="0"/>
        <v>0.37999497361146017</v>
      </c>
      <c r="K15">
        <v>4758</v>
      </c>
      <c r="L15">
        <v>4831</v>
      </c>
      <c r="M15">
        <v>9589</v>
      </c>
      <c r="N15">
        <v>13091</v>
      </c>
      <c r="O15" s="2">
        <f t="shared" si="1"/>
        <v>0.21933484124989527</v>
      </c>
      <c r="P15">
        <v>46</v>
      </c>
      <c r="Q15">
        <v>13137</v>
      </c>
      <c r="R15">
        <v>1884</v>
      </c>
      <c r="S15">
        <v>11253</v>
      </c>
      <c r="T15" s="2">
        <f t="shared" si="2"/>
        <v>0.18853983412917819</v>
      </c>
      <c r="U15">
        <v>0.65</v>
      </c>
      <c r="V15">
        <v>0.65</v>
      </c>
      <c r="W15">
        <v>33383</v>
      </c>
      <c r="X15">
        <v>59642</v>
      </c>
      <c r="Y15">
        <v>17882</v>
      </c>
      <c r="Z15">
        <v>3978</v>
      </c>
      <c r="AA15">
        <v>14193</v>
      </c>
      <c r="AB15">
        <v>10987</v>
      </c>
      <c r="AC15">
        <v>140065</v>
      </c>
      <c r="AD15">
        <v>100592</v>
      </c>
      <c r="AE15">
        <v>35687</v>
      </c>
      <c r="AF15">
        <v>41000</v>
      </c>
      <c r="AG15">
        <v>177279</v>
      </c>
      <c r="AH15">
        <v>317344</v>
      </c>
      <c r="AI15">
        <v>35325</v>
      </c>
      <c r="AJ15">
        <v>35005</v>
      </c>
      <c r="AK15">
        <v>6313</v>
      </c>
      <c r="AL15">
        <v>11166</v>
      </c>
      <c r="AM15">
        <v>7509</v>
      </c>
      <c r="AN15">
        <v>95318</v>
      </c>
      <c r="AO15">
        <v>94048</v>
      </c>
      <c r="AP15">
        <v>55696</v>
      </c>
      <c r="AQ15">
        <v>149744</v>
      </c>
      <c r="AR15">
        <v>245062</v>
      </c>
      <c r="AS15">
        <v>48696</v>
      </c>
      <c r="AT15">
        <v>24136</v>
      </c>
      <c r="AU15">
        <v>-550</v>
      </c>
      <c r="AV15">
        <v>72282</v>
      </c>
      <c r="AW15">
        <v>317344</v>
      </c>
      <c r="AX15">
        <v>205.01</v>
      </c>
      <c r="AY15" s="2">
        <f t="shared" si="4"/>
        <v>0.15568191250933844</v>
      </c>
      <c r="AZ15" s="3">
        <f t="shared" si="5"/>
        <v>1.4050109294153454</v>
      </c>
      <c r="BA15" s="3">
        <f t="shared" si="3"/>
        <v>0.32002180598971464</v>
      </c>
      <c r="BB15" s="3">
        <f t="shared" si="6"/>
        <v>1.4694496317589543</v>
      </c>
      <c r="BC15" s="4">
        <f t="shared" si="7"/>
        <v>2.3528201258724471E-2</v>
      </c>
      <c r="BD15" s="3">
        <f>apple_fin_summary[[#This Row],[AssetsCurrent_Total]]/apple_fin_summary[[#This Row],[LiabilitiesCurrent_Total]]</f>
        <v>1.4694496317589543</v>
      </c>
      <c r="BE15" s="3">
        <f>apple_fin_summary[[#This Row],[Net_income]]/apple_fin_summary[[#This Row],[Assets_Total]]</f>
        <v>3.5459942522940407E-2</v>
      </c>
    </row>
    <row r="16" spans="1:57" x14ac:dyDescent="0.35">
      <c r="A16">
        <v>2020</v>
      </c>
      <c r="B16" t="s">
        <v>56</v>
      </c>
      <c r="C16">
        <v>44965</v>
      </c>
      <c r="D16">
        <v>13348</v>
      </c>
      <c r="E16">
        <v>58313</v>
      </c>
      <c r="F16">
        <v>31321</v>
      </c>
      <c r="G16">
        <v>4622</v>
      </c>
      <c r="H16">
        <v>35943</v>
      </c>
      <c r="I16">
        <v>22370</v>
      </c>
      <c r="J16" s="1">
        <f t="shared" si="0"/>
        <v>0.38361943305952362</v>
      </c>
      <c r="K16">
        <v>4565</v>
      </c>
      <c r="L16">
        <v>4952</v>
      </c>
      <c r="M16">
        <v>9517</v>
      </c>
      <c r="N16">
        <v>12853</v>
      </c>
      <c r="O16" s="2">
        <f t="shared" si="1"/>
        <v>0.22041397287054346</v>
      </c>
      <c r="P16">
        <v>282</v>
      </c>
      <c r="Q16">
        <v>13135</v>
      </c>
      <c r="R16">
        <v>1886</v>
      </c>
      <c r="S16">
        <v>11249</v>
      </c>
      <c r="T16" s="2">
        <f t="shared" si="2"/>
        <v>0.19290724195290929</v>
      </c>
      <c r="U16">
        <v>0.64</v>
      </c>
      <c r="V16">
        <v>0.64</v>
      </c>
      <c r="W16">
        <v>40174</v>
      </c>
      <c r="X16">
        <v>53877</v>
      </c>
      <c r="Y16">
        <v>15722</v>
      </c>
      <c r="Z16">
        <v>3334</v>
      </c>
      <c r="AA16">
        <v>14955</v>
      </c>
      <c r="AB16">
        <v>15691</v>
      </c>
      <c r="AC16">
        <v>143753</v>
      </c>
      <c r="AD16">
        <v>98793</v>
      </c>
      <c r="AE16">
        <v>35889</v>
      </c>
      <c r="AF16">
        <v>41965</v>
      </c>
      <c r="AG16">
        <v>176647</v>
      </c>
      <c r="AH16">
        <v>320400</v>
      </c>
      <c r="AI16">
        <v>32421</v>
      </c>
      <c r="AJ16">
        <v>37324</v>
      </c>
      <c r="AK16">
        <v>5928</v>
      </c>
      <c r="AL16">
        <v>10029</v>
      </c>
      <c r="AM16">
        <v>10392</v>
      </c>
      <c r="AN16">
        <v>96094</v>
      </c>
      <c r="AO16">
        <v>89086</v>
      </c>
      <c r="AP16">
        <v>56795</v>
      </c>
      <c r="AQ16">
        <v>145881</v>
      </c>
      <c r="AR16">
        <v>241975</v>
      </c>
      <c r="AS16">
        <v>48032</v>
      </c>
      <c r="AT16">
        <v>33182</v>
      </c>
      <c r="AU16">
        <v>-2789</v>
      </c>
      <c r="AV16">
        <v>78425</v>
      </c>
      <c r="AW16">
        <v>320400</v>
      </c>
      <c r="AX16">
        <v>179.21</v>
      </c>
      <c r="AY16" s="2">
        <f t="shared" si="4"/>
        <v>0.1434364042078419</v>
      </c>
      <c r="AZ16" s="3">
        <f t="shared" si="5"/>
        <v>1.2684475613643609</v>
      </c>
      <c r="BA16" s="3">
        <f t="shared" si="3"/>
        <v>0.31048064918851437</v>
      </c>
      <c r="BB16" s="3">
        <f t="shared" si="6"/>
        <v>1.4959622869273836</v>
      </c>
      <c r="BC16" s="4">
        <f t="shared" si="7"/>
        <v>-0.36491357997800017</v>
      </c>
      <c r="BD16" s="3">
        <f>apple_fin_summary[[#This Row],[AssetsCurrent_Total]]/apple_fin_summary[[#This Row],[LiabilitiesCurrent_Total]]</f>
        <v>1.4959622869273836</v>
      </c>
      <c r="BE16" s="3">
        <f>apple_fin_summary[[#This Row],[Net_income]]/apple_fin_summary[[#This Row],[Assets_Total]]</f>
        <v>3.5109238451935081E-2</v>
      </c>
    </row>
    <row r="17" spans="1:57" x14ac:dyDescent="0.35">
      <c r="A17">
        <v>2020</v>
      </c>
      <c r="B17" t="s">
        <v>55</v>
      </c>
      <c r="C17">
        <v>79104</v>
      </c>
      <c r="D17">
        <v>12715</v>
      </c>
      <c r="E17">
        <v>91819</v>
      </c>
      <c r="F17">
        <v>52075</v>
      </c>
      <c r="G17">
        <v>4527</v>
      </c>
      <c r="H17">
        <v>56602</v>
      </c>
      <c r="I17">
        <v>35217</v>
      </c>
      <c r="J17" s="1">
        <f t="shared" si="0"/>
        <v>0.38354806739345887</v>
      </c>
      <c r="K17">
        <v>4451</v>
      </c>
      <c r="L17">
        <v>5197</v>
      </c>
      <c r="M17">
        <v>9648</v>
      </c>
      <c r="N17">
        <v>25569</v>
      </c>
      <c r="O17" s="2">
        <f t="shared" si="1"/>
        <v>0.2784717759940753</v>
      </c>
      <c r="P17">
        <v>349</v>
      </c>
      <c r="Q17">
        <v>25918</v>
      </c>
      <c r="R17">
        <v>3682</v>
      </c>
      <c r="S17">
        <v>22236</v>
      </c>
      <c r="T17" s="2">
        <f t="shared" si="2"/>
        <v>0.2421720994565395</v>
      </c>
      <c r="U17">
        <v>1.26</v>
      </c>
      <c r="V17">
        <v>1.25</v>
      </c>
      <c r="W17">
        <v>39771</v>
      </c>
      <c r="X17">
        <v>67391</v>
      </c>
      <c r="Y17">
        <v>20970</v>
      </c>
      <c r="Z17">
        <v>4097</v>
      </c>
      <c r="AA17">
        <v>18976</v>
      </c>
      <c r="AB17">
        <v>12026</v>
      </c>
      <c r="AC17">
        <v>163231</v>
      </c>
      <c r="AD17">
        <v>99899</v>
      </c>
      <c r="AE17">
        <v>37031</v>
      </c>
      <c r="AF17">
        <v>40457</v>
      </c>
      <c r="AG17">
        <v>177387</v>
      </c>
      <c r="AH17">
        <v>340618</v>
      </c>
      <c r="AI17">
        <v>45111</v>
      </c>
      <c r="AJ17">
        <v>36263</v>
      </c>
      <c r="AK17">
        <v>5573</v>
      </c>
      <c r="AL17">
        <v>4990</v>
      </c>
      <c r="AM17">
        <v>10224</v>
      </c>
      <c r="AN17">
        <v>102161</v>
      </c>
      <c r="AO17">
        <v>93078</v>
      </c>
      <c r="AP17">
        <v>55848</v>
      </c>
      <c r="AQ17">
        <v>148926</v>
      </c>
      <c r="AR17">
        <v>251087</v>
      </c>
      <c r="AS17">
        <v>45972</v>
      </c>
      <c r="AT17">
        <v>43977</v>
      </c>
      <c r="AU17">
        <v>-418</v>
      </c>
      <c r="AV17">
        <v>89531</v>
      </c>
      <c r="AW17">
        <v>340618</v>
      </c>
      <c r="AX17">
        <v>170.23</v>
      </c>
      <c r="AY17" s="2">
        <f t="shared" si="4"/>
        <v>0.24836090292747764</v>
      </c>
      <c r="AZ17" s="3">
        <f t="shared" si="5"/>
        <v>1.1538126458991858</v>
      </c>
      <c r="BA17" s="3">
        <f t="shared" si="3"/>
        <v>0.30327815911079276</v>
      </c>
      <c r="BB17" s="3">
        <f t="shared" si="6"/>
        <v>1.5977819324399722</v>
      </c>
      <c r="BC17" s="4">
        <f t="shared" si="7"/>
        <v>0.43377576514678329</v>
      </c>
      <c r="BD17" s="3">
        <f>apple_fin_summary[[#This Row],[AssetsCurrent_Total]]/apple_fin_summary[[#This Row],[LiabilitiesCurrent_Total]]</f>
        <v>1.5977819324399722</v>
      </c>
      <c r="BE17" s="3">
        <f>apple_fin_summary[[#This Row],[Net_income]]/apple_fin_summary[[#This Row],[Assets_Total]]</f>
        <v>6.5281341561514661E-2</v>
      </c>
    </row>
    <row r="18" spans="1:57" x14ac:dyDescent="0.35">
      <c r="A18">
        <v>2019</v>
      </c>
      <c r="B18" t="s">
        <v>58</v>
      </c>
      <c r="C18">
        <v>51529</v>
      </c>
      <c r="D18">
        <v>12511</v>
      </c>
      <c r="E18">
        <v>64040</v>
      </c>
      <c r="F18">
        <v>35238</v>
      </c>
      <c r="G18">
        <v>4489</v>
      </c>
      <c r="H18">
        <v>39727</v>
      </c>
      <c r="I18">
        <v>24313</v>
      </c>
      <c r="J18" s="1">
        <f t="shared" si="0"/>
        <v>0.37965334166146159</v>
      </c>
      <c r="K18">
        <v>4110</v>
      </c>
      <c r="L18">
        <v>4578</v>
      </c>
      <c r="M18">
        <v>8688</v>
      </c>
      <c r="N18">
        <v>15625</v>
      </c>
      <c r="O18" s="2">
        <f t="shared" si="1"/>
        <v>0.24398813241723921</v>
      </c>
      <c r="P18">
        <v>502</v>
      </c>
      <c r="Q18">
        <v>16127</v>
      </c>
      <c r="R18">
        <v>2441</v>
      </c>
      <c r="S18">
        <v>13686</v>
      </c>
      <c r="T18" s="2">
        <f t="shared" si="2"/>
        <v>0.2137101811367895</v>
      </c>
      <c r="U18">
        <v>3.08</v>
      </c>
      <c r="V18">
        <v>3.07</v>
      </c>
      <c r="W18">
        <v>48844</v>
      </c>
      <c r="X18">
        <v>51713</v>
      </c>
      <c r="Y18">
        <v>22926</v>
      </c>
      <c r="Z18">
        <v>4106</v>
      </c>
      <c r="AA18">
        <v>22878</v>
      </c>
      <c r="AB18">
        <v>12352</v>
      </c>
      <c r="AC18">
        <v>162819</v>
      </c>
      <c r="AD18">
        <v>105341</v>
      </c>
      <c r="AE18">
        <v>37378</v>
      </c>
      <c r="AF18">
        <v>32978</v>
      </c>
      <c r="AG18">
        <v>175697</v>
      </c>
      <c r="AH18">
        <v>338516</v>
      </c>
      <c r="AI18">
        <v>46236</v>
      </c>
      <c r="AJ18">
        <v>37720</v>
      </c>
      <c r="AK18">
        <v>5522</v>
      </c>
      <c r="AL18">
        <v>5980</v>
      </c>
      <c r="AM18">
        <v>10260</v>
      </c>
      <c r="AN18">
        <v>105718</v>
      </c>
      <c r="AO18">
        <v>91807</v>
      </c>
      <c r="AP18">
        <v>50503</v>
      </c>
      <c r="AQ18">
        <v>142310</v>
      </c>
      <c r="AR18">
        <v>248028</v>
      </c>
      <c r="AS18">
        <v>45174</v>
      </c>
      <c r="AT18">
        <v>45898</v>
      </c>
      <c r="AU18">
        <v>-584</v>
      </c>
      <c r="AV18">
        <v>90488</v>
      </c>
      <c r="AW18">
        <v>338516</v>
      </c>
      <c r="AX18">
        <v>143.37</v>
      </c>
      <c r="AY18" s="2">
        <f t="shared" si="4"/>
        <v>0.15124657413137654</v>
      </c>
      <c r="AZ18" s="3">
        <f t="shared" si="5"/>
        <v>1.1279617186809301</v>
      </c>
      <c r="BA18" s="3">
        <f t="shared" si="3"/>
        <v>0.30151307471434141</v>
      </c>
      <c r="BB18" s="3">
        <f t="shared" si="6"/>
        <v>1.540125617208044</v>
      </c>
      <c r="BC18" s="4">
        <f t="shared" si="7"/>
        <v>0.19013547919493021</v>
      </c>
      <c r="BD18" s="3">
        <f>apple_fin_summary[[#This Row],[AssetsCurrent_Total]]/apple_fin_summary[[#This Row],[LiabilitiesCurrent_Total]]</f>
        <v>1.540125617208044</v>
      </c>
      <c r="BE18" s="3">
        <f>apple_fin_summary[[#This Row],[Net_income]]/apple_fin_summary[[#This Row],[Assets_Total]]</f>
        <v>4.0429403632324619E-2</v>
      </c>
    </row>
    <row r="19" spans="1:57" x14ac:dyDescent="0.35">
      <c r="A19">
        <v>2019</v>
      </c>
      <c r="B19" t="s">
        <v>57</v>
      </c>
      <c r="C19">
        <v>42354</v>
      </c>
      <c r="D19">
        <v>11455</v>
      </c>
      <c r="E19">
        <v>53809</v>
      </c>
      <c r="F19">
        <v>29473</v>
      </c>
      <c r="G19">
        <v>4109</v>
      </c>
      <c r="H19">
        <v>33582</v>
      </c>
      <c r="I19">
        <v>20227</v>
      </c>
      <c r="J19" s="1">
        <f t="shared" si="0"/>
        <v>0.37590365923916075</v>
      </c>
      <c r="K19">
        <v>4257</v>
      </c>
      <c r="L19">
        <v>4426</v>
      </c>
      <c r="M19">
        <v>8683</v>
      </c>
      <c r="N19">
        <v>11544</v>
      </c>
      <c r="O19" s="2">
        <f t="shared" si="1"/>
        <v>0.2145366016837332</v>
      </c>
      <c r="P19">
        <v>367</v>
      </c>
      <c r="Q19">
        <v>11911</v>
      </c>
      <c r="R19">
        <v>1867</v>
      </c>
      <c r="S19">
        <v>10044</v>
      </c>
      <c r="T19" s="2">
        <f t="shared" si="2"/>
        <v>0.18666022412607555</v>
      </c>
      <c r="U19">
        <v>2.2000000000000002</v>
      </c>
      <c r="V19">
        <v>2.1800000000000002</v>
      </c>
      <c r="W19">
        <v>50530</v>
      </c>
      <c r="X19">
        <v>44084</v>
      </c>
      <c r="Y19">
        <v>14148</v>
      </c>
      <c r="Z19">
        <v>3355</v>
      </c>
      <c r="AA19">
        <v>12326</v>
      </c>
      <c r="AB19">
        <v>10530</v>
      </c>
      <c r="AC19">
        <v>134973</v>
      </c>
      <c r="AD19">
        <v>115996</v>
      </c>
      <c r="AE19">
        <v>37636</v>
      </c>
      <c r="AF19">
        <v>33634</v>
      </c>
      <c r="AG19">
        <v>187266</v>
      </c>
      <c r="AH19">
        <v>322239</v>
      </c>
      <c r="AI19">
        <v>29115</v>
      </c>
      <c r="AJ19">
        <v>31673</v>
      </c>
      <c r="AK19">
        <v>5434</v>
      </c>
      <c r="AL19">
        <v>9953</v>
      </c>
      <c r="AM19">
        <v>13529</v>
      </c>
      <c r="AN19">
        <v>89704</v>
      </c>
      <c r="AO19">
        <v>84936</v>
      </c>
      <c r="AP19">
        <v>51143</v>
      </c>
      <c r="AQ19">
        <v>136079</v>
      </c>
      <c r="AR19">
        <v>225783</v>
      </c>
      <c r="AS19">
        <v>43371</v>
      </c>
      <c r="AT19">
        <v>53724</v>
      </c>
      <c r="AU19">
        <v>-639</v>
      </c>
      <c r="AV19">
        <v>96456</v>
      </c>
      <c r="AW19">
        <v>322239</v>
      </c>
      <c r="AX19">
        <v>136.27000000000001</v>
      </c>
      <c r="AY19" s="2">
        <f t="shared" si="4"/>
        <v>0.10413038069171436</v>
      </c>
      <c r="AZ19" s="3">
        <f t="shared" si="5"/>
        <v>1.0208281496226259</v>
      </c>
      <c r="BA19" s="3">
        <f t="shared" si="3"/>
        <v>0.30556512402285263</v>
      </c>
      <c r="BB19" s="3">
        <f t="shared" si="6"/>
        <v>1.5046486221350219</v>
      </c>
      <c r="BC19" s="4">
        <f t="shared" si="7"/>
        <v>-7.2498491769369997E-2</v>
      </c>
      <c r="BD19" s="3">
        <f>apple_fin_summary[[#This Row],[AssetsCurrent_Total]]/apple_fin_summary[[#This Row],[LiabilitiesCurrent_Total]]</f>
        <v>1.5046486221350219</v>
      </c>
      <c r="BE19" s="3">
        <f>apple_fin_summary[[#This Row],[Net_income]]/apple_fin_summary[[#This Row],[Assets_Total]]</f>
        <v>3.1169411523744799E-2</v>
      </c>
    </row>
    <row r="20" spans="1:57" x14ac:dyDescent="0.35">
      <c r="A20">
        <v>2019</v>
      </c>
      <c r="B20" t="s">
        <v>56</v>
      </c>
      <c r="C20">
        <v>46565</v>
      </c>
      <c r="D20">
        <v>11450</v>
      </c>
      <c r="E20">
        <v>58015</v>
      </c>
      <c r="F20">
        <v>32047</v>
      </c>
      <c r="G20">
        <v>4147</v>
      </c>
      <c r="H20">
        <v>36194</v>
      </c>
      <c r="I20">
        <v>21821</v>
      </c>
      <c r="J20" s="1">
        <f t="shared" si="0"/>
        <v>0.37612686374213566</v>
      </c>
      <c r="K20">
        <v>3948</v>
      </c>
      <c r="L20">
        <v>4458</v>
      </c>
      <c r="M20">
        <v>8406</v>
      </c>
      <c r="N20">
        <v>13415</v>
      </c>
      <c r="O20" s="2">
        <f t="shared" si="1"/>
        <v>0.2312333017323106</v>
      </c>
      <c r="P20">
        <v>378</v>
      </c>
      <c r="Q20">
        <v>13793</v>
      </c>
      <c r="R20">
        <v>2232</v>
      </c>
      <c r="S20">
        <v>11561</v>
      </c>
      <c r="T20" s="2">
        <f t="shared" si="2"/>
        <v>0.19927604929759546</v>
      </c>
      <c r="U20">
        <v>2.4700000000000002</v>
      </c>
      <c r="V20">
        <v>2.46</v>
      </c>
      <c r="W20">
        <v>37988</v>
      </c>
      <c r="X20">
        <v>42104</v>
      </c>
      <c r="Y20">
        <v>15085</v>
      </c>
      <c r="Z20">
        <v>4884</v>
      </c>
      <c r="AA20">
        <v>11193</v>
      </c>
      <c r="AB20">
        <v>12092</v>
      </c>
      <c r="AC20">
        <v>123346</v>
      </c>
      <c r="AD20">
        <v>145319</v>
      </c>
      <c r="AE20">
        <v>38746</v>
      </c>
      <c r="AF20">
        <v>34587</v>
      </c>
      <c r="AG20">
        <v>218652</v>
      </c>
      <c r="AH20">
        <v>341998</v>
      </c>
      <c r="AI20">
        <v>30443</v>
      </c>
      <c r="AJ20">
        <v>35368</v>
      </c>
      <c r="AK20">
        <v>5532</v>
      </c>
      <c r="AL20">
        <v>11924</v>
      </c>
      <c r="AM20">
        <v>10505</v>
      </c>
      <c r="AN20">
        <v>93772</v>
      </c>
      <c r="AO20">
        <v>90201</v>
      </c>
      <c r="AP20">
        <v>52165</v>
      </c>
      <c r="AQ20">
        <v>142366</v>
      </c>
      <c r="AR20">
        <v>236138</v>
      </c>
      <c r="AS20">
        <v>42801</v>
      </c>
      <c r="AT20">
        <v>64558</v>
      </c>
      <c r="AU20">
        <v>-1499</v>
      </c>
      <c r="AV20">
        <v>105860</v>
      </c>
      <c r="AW20">
        <v>341998</v>
      </c>
      <c r="AX20">
        <v>130.6</v>
      </c>
      <c r="AY20" s="2">
        <f t="shared" si="4"/>
        <v>0.10921027772529757</v>
      </c>
      <c r="AZ20" s="3">
        <f t="shared" si="5"/>
        <v>0.95131305497827323</v>
      </c>
      <c r="BA20" s="3">
        <f t="shared" si="3"/>
        <v>0.29446371031409541</v>
      </c>
      <c r="BB20" s="3">
        <f t="shared" si="6"/>
        <v>1.3153819903595956</v>
      </c>
      <c r="BC20" s="4">
        <f t="shared" si="7"/>
        <v>-0.31188471118491284</v>
      </c>
      <c r="BD20" s="3">
        <f>apple_fin_summary[[#This Row],[AssetsCurrent_Total]]/apple_fin_summary[[#This Row],[LiabilitiesCurrent_Total]]</f>
        <v>1.3153819903595956</v>
      </c>
      <c r="BE20" s="3">
        <f>apple_fin_summary[[#This Row],[Net_income]]/apple_fin_summary[[#This Row],[Assets_Total]]</f>
        <v>3.3804291253165225E-2</v>
      </c>
    </row>
    <row r="21" spans="1:57" x14ac:dyDescent="0.35">
      <c r="A21">
        <v>2019</v>
      </c>
      <c r="B21" t="s">
        <v>55</v>
      </c>
      <c r="C21">
        <v>73435</v>
      </c>
      <c r="D21">
        <v>10875</v>
      </c>
      <c r="E21">
        <v>84310</v>
      </c>
      <c r="F21">
        <v>48238</v>
      </c>
      <c r="G21">
        <v>4041</v>
      </c>
      <c r="H21">
        <v>52279</v>
      </c>
      <c r="I21">
        <v>32031</v>
      </c>
      <c r="J21" s="1">
        <f t="shared" si="0"/>
        <v>0.37991934527339583</v>
      </c>
      <c r="K21">
        <v>3902</v>
      </c>
      <c r="L21">
        <v>4783</v>
      </c>
      <c r="M21">
        <v>8685</v>
      </c>
      <c r="N21">
        <v>23346</v>
      </c>
      <c r="O21" s="2">
        <f t="shared" si="1"/>
        <v>0.27690665401494485</v>
      </c>
      <c r="P21">
        <v>560</v>
      </c>
      <c r="Q21">
        <v>23906</v>
      </c>
      <c r="R21">
        <v>3941</v>
      </c>
      <c r="S21">
        <v>19965</v>
      </c>
      <c r="T21" s="2">
        <f t="shared" si="2"/>
        <v>0.23680464950776894</v>
      </c>
      <c r="U21">
        <v>4.22</v>
      </c>
      <c r="V21">
        <v>4.18</v>
      </c>
      <c r="W21">
        <v>44771</v>
      </c>
      <c r="X21">
        <v>41656</v>
      </c>
      <c r="Y21">
        <v>18077</v>
      </c>
      <c r="Z21">
        <v>4988</v>
      </c>
      <c r="AA21">
        <v>18904</v>
      </c>
      <c r="AB21">
        <v>12432</v>
      </c>
      <c r="AC21">
        <v>140828</v>
      </c>
      <c r="AD21">
        <v>158608</v>
      </c>
      <c r="AE21">
        <v>39597</v>
      </c>
      <c r="AF21">
        <v>34686</v>
      </c>
      <c r="AG21">
        <v>232891</v>
      </c>
      <c r="AH21">
        <v>373719</v>
      </c>
      <c r="AI21">
        <v>44293</v>
      </c>
      <c r="AJ21">
        <v>36703</v>
      </c>
      <c r="AK21">
        <v>5546</v>
      </c>
      <c r="AL21">
        <v>11969</v>
      </c>
      <c r="AM21">
        <v>9772</v>
      </c>
      <c r="AN21">
        <v>108283</v>
      </c>
      <c r="AO21">
        <v>92989</v>
      </c>
      <c r="AP21">
        <v>54555</v>
      </c>
      <c r="AQ21">
        <v>147544</v>
      </c>
      <c r="AR21">
        <v>255827</v>
      </c>
      <c r="AS21">
        <v>40970</v>
      </c>
      <c r="AT21">
        <v>80510</v>
      </c>
      <c r="AU21">
        <v>-3588</v>
      </c>
      <c r="AV21">
        <v>117892</v>
      </c>
      <c r="AW21">
        <v>373719</v>
      </c>
      <c r="AX21">
        <v>130.6</v>
      </c>
      <c r="AY21" s="2">
        <f t="shared" si="4"/>
        <v>0.16934991348013437</v>
      </c>
      <c r="AZ21" s="3">
        <f t="shared" si="5"/>
        <v>0.87165371696128657</v>
      </c>
      <c r="BA21" s="3">
        <f t="shared" si="3"/>
        <v>0.27496862616029688</v>
      </c>
      <c r="BB21" s="3">
        <f t="shared" si="6"/>
        <v>1.3005550271049011</v>
      </c>
      <c r="BC21" s="4"/>
      <c r="BD21" s="3">
        <f>apple_fin_summary[[#This Row],[AssetsCurrent_Total]]/apple_fin_summary[[#This Row],[LiabilitiesCurrent_Total]]</f>
        <v>1.3005550271049011</v>
      </c>
      <c r="BE21" s="3">
        <f>apple_fin_summary[[#This Row],[Net_income]]/apple_fin_summary[[#This Row],[Assets_Total]]</f>
        <v>5.3422491230041821E-2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EF62-906A-43FC-B9D5-A813817EB63A}">
  <dimension ref="A3:G60"/>
  <sheetViews>
    <sheetView topLeftCell="A39" workbookViewId="0">
      <selection activeCell="G8" sqref="G8"/>
    </sheetView>
  </sheetViews>
  <sheetFormatPr defaultRowHeight="14.5" x14ac:dyDescent="0.35"/>
  <cols>
    <col min="1" max="1" width="12.36328125" bestFit="1" customWidth="1"/>
    <col min="2" max="2" width="48.453125" bestFit="1" customWidth="1"/>
    <col min="3" max="4" width="21.7265625" bestFit="1" customWidth="1"/>
    <col min="5" max="5" width="28.6328125" bestFit="1" customWidth="1"/>
    <col min="6" max="6" width="13.26953125" bestFit="1" customWidth="1"/>
    <col min="7" max="7" width="19.7265625" bestFit="1" customWidth="1"/>
    <col min="8" max="8" width="16.54296875" bestFit="1" customWidth="1"/>
  </cols>
  <sheetData>
    <row r="3" spans="1:7" x14ac:dyDescent="0.35">
      <c r="A3" t="s">
        <v>61</v>
      </c>
      <c r="B3" t="s">
        <v>62</v>
      </c>
      <c r="C3" t="s">
        <v>63</v>
      </c>
      <c r="D3" t="s">
        <v>64</v>
      </c>
    </row>
    <row r="4" spans="1:7" x14ac:dyDescent="0.35">
      <c r="A4" s="4">
        <v>0.41087475029634818</v>
      </c>
      <c r="B4" s="4">
        <v>0.23511901524541812</v>
      </c>
      <c r="C4" s="8">
        <v>1678119</v>
      </c>
      <c r="D4">
        <v>1.6619999999999997</v>
      </c>
    </row>
    <row r="5" spans="1:7" x14ac:dyDescent="0.35">
      <c r="A5" s="7">
        <f>GETPIVOTDATA("Grosss_margin",$A$3)</f>
        <v>0.41087475029634818</v>
      </c>
      <c r="B5" s="7">
        <f>GETPIVOTDATA("Profit Margin",$B$3)</f>
        <v>0.23511901524541812</v>
      </c>
      <c r="C5" s="10">
        <f>GETPIVOTDATA("Total NetSales",$C$3)</f>
        <v>1678119</v>
      </c>
      <c r="D5" s="3">
        <f>GETPIVOTDATA("Earnings_per_share_Basic",$D$3)</f>
        <v>1.6619999999999997</v>
      </c>
    </row>
    <row r="6" spans="1:7" x14ac:dyDescent="0.35">
      <c r="A6" t="s">
        <v>65</v>
      </c>
      <c r="B6" t="s">
        <v>66</v>
      </c>
      <c r="C6" t="s">
        <v>67</v>
      </c>
      <c r="D6" t="s">
        <v>67</v>
      </c>
      <c r="E6" t="s">
        <v>69</v>
      </c>
      <c r="F6" t="s">
        <v>81</v>
      </c>
      <c r="G6" t="s">
        <v>75</v>
      </c>
    </row>
    <row r="7" spans="1:7" x14ac:dyDescent="0.35">
      <c r="A7" s="4">
        <v>0.29639612250619835</v>
      </c>
      <c r="B7" s="3">
        <v>1.542629158268858</v>
      </c>
      <c r="C7" s="3">
        <v>1.1792647195112755</v>
      </c>
      <c r="D7" s="3">
        <v>1.1792647195112755</v>
      </c>
      <c r="E7" s="3">
        <v>1.1792647195112755</v>
      </c>
      <c r="F7" s="4">
        <v>5.8599714487249079E-2</v>
      </c>
      <c r="G7" s="3">
        <v>49100.25</v>
      </c>
    </row>
    <row r="8" spans="1:7" x14ac:dyDescent="0.35">
      <c r="F8" s="7">
        <f>GETPIVOTDATA("ROI",$F$6)</f>
        <v>5.8599714487249079E-2</v>
      </c>
      <c r="G8" s="11">
        <f>GETPIVOTDATA("Total COGS",$G$6)</f>
        <v>49100.25</v>
      </c>
    </row>
    <row r="10" spans="1:7" x14ac:dyDescent="0.35">
      <c r="A10" s="5" t="s">
        <v>59</v>
      </c>
      <c r="B10" t="s">
        <v>70</v>
      </c>
    </row>
    <row r="11" spans="1:7" x14ac:dyDescent="0.35">
      <c r="A11" s="6" t="s">
        <v>55</v>
      </c>
      <c r="B11" s="4">
        <v>0.48567293789178151</v>
      </c>
    </row>
    <row r="12" spans="1:7" x14ac:dyDescent="0.35">
      <c r="A12" s="6" t="s">
        <v>56</v>
      </c>
      <c r="B12" s="4">
        <v>-0.25571356505822351</v>
      </c>
    </row>
    <row r="13" spans="1:7" x14ac:dyDescent="0.35">
      <c r="A13" s="6" t="s">
        <v>57</v>
      </c>
      <c r="B13" s="4">
        <v>-8.4926606876692484E-2</v>
      </c>
    </row>
    <row r="14" spans="1:7" x14ac:dyDescent="0.35">
      <c r="A14" s="6" t="s">
        <v>58</v>
      </c>
      <c r="B14" s="4">
        <v>9.5711669960701753E-2</v>
      </c>
    </row>
    <row r="15" spans="1:7" x14ac:dyDescent="0.35">
      <c r="A15" s="6" t="s">
        <v>60</v>
      </c>
      <c r="B15" s="4">
        <v>3.7792065352423944E-2</v>
      </c>
    </row>
    <row r="17" spans="1:7" x14ac:dyDescent="0.35">
      <c r="A17" s="5" t="s">
        <v>59</v>
      </c>
      <c r="B17" t="s">
        <v>71</v>
      </c>
      <c r="C17" t="s">
        <v>72</v>
      </c>
      <c r="D17" t="s">
        <v>73</v>
      </c>
      <c r="E17" s="5"/>
      <c r="F17" s="5"/>
      <c r="G17" s="5"/>
    </row>
    <row r="18" spans="1:7" x14ac:dyDescent="0.35">
      <c r="A18" s="6" t="s">
        <v>55</v>
      </c>
      <c r="B18">
        <v>11239.6</v>
      </c>
      <c r="C18">
        <v>5506.2</v>
      </c>
      <c r="D18">
        <v>5733.4</v>
      </c>
    </row>
    <row r="19" spans="1:7" x14ac:dyDescent="0.35">
      <c r="A19" s="6" t="s">
        <v>56</v>
      </c>
      <c r="B19">
        <v>10947.4</v>
      </c>
      <c r="C19">
        <v>5523.8</v>
      </c>
      <c r="D19">
        <v>5423.6</v>
      </c>
    </row>
    <row r="20" spans="1:7" x14ac:dyDescent="0.35">
      <c r="A20" s="6" t="s">
        <v>57</v>
      </c>
      <c r="B20">
        <v>11125</v>
      </c>
      <c r="C20">
        <v>5794.2</v>
      </c>
      <c r="D20">
        <v>5330.8</v>
      </c>
    </row>
    <row r="21" spans="1:7" x14ac:dyDescent="0.35">
      <c r="A21" s="6" t="s">
        <v>58</v>
      </c>
      <c r="B21">
        <v>11329.8</v>
      </c>
      <c r="C21">
        <v>5785.6</v>
      </c>
      <c r="D21">
        <v>5544.2</v>
      </c>
    </row>
    <row r="22" spans="1:7" x14ac:dyDescent="0.35">
      <c r="A22" s="6" t="s">
        <v>60</v>
      </c>
      <c r="B22">
        <v>11160.45</v>
      </c>
      <c r="C22">
        <v>5652.45</v>
      </c>
      <c r="D22">
        <v>5508</v>
      </c>
    </row>
    <row r="25" spans="1:7" x14ac:dyDescent="0.35">
      <c r="A25" s="5" t="s">
        <v>59</v>
      </c>
      <c r="B25" t="s">
        <v>74</v>
      </c>
      <c r="C25" t="s">
        <v>79</v>
      </c>
      <c r="D25" s="5"/>
      <c r="E25" s="5"/>
      <c r="F25" s="5"/>
      <c r="G25" s="5"/>
    </row>
    <row r="26" spans="1:7" x14ac:dyDescent="0.35">
      <c r="A26" s="6" t="s">
        <v>55</v>
      </c>
      <c r="B26" s="9">
        <v>27116.799999999999</v>
      </c>
      <c r="C26" s="4"/>
    </row>
    <row r="27" spans="1:7" x14ac:dyDescent="0.35">
      <c r="A27" s="6" t="s">
        <v>56</v>
      </c>
      <c r="B27" s="9">
        <v>19122</v>
      </c>
      <c r="C27" s="4">
        <v>-0.29482829832428603</v>
      </c>
    </row>
    <row r="28" spans="1:7" x14ac:dyDescent="0.35">
      <c r="A28" s="6" t="s">
        <v>57</v>
      </c>
      <c r="B28" s="9">
        <v>16472.8</v>
      </c>
      <c r="C28" s="4">
        <v>-0.1385419935153227</v>
      </c>
    </row>
    <row r="29" spans="1:7" x14ac:dyDescent="0.35">
      <c r="A29" s="6" t="s">
        <v>58</v>
      </c>
      <c r="B29" s="9">
        <v>18117.400000000001</v>
      </c>
      <c r="C29" s="4">
        <v>9.9837307561556163E-2</v>
      </c>
    </row>
    <row r="30" spans="1:7" x14ac:dyDescent="0.35">
      <c r="A30" s="6" t="s">
        <v>60</v>
      </c>
      <c r="B30" s="9">
        <v>20207.25</v>
      </c>
      <c r="C30" s="4"/>
    </row>
    <row r="32" spans="1:7" x14ac:dyDescent="0.35">
      <c r="A32" s="5" t="s">
        <v>59</v>
      </c>
      <c r="B32" t="s">
        <v>75</v>
      </c>
      <c r="C32" s="5"/>
      <c r="D32" s="5"/>
      <c r="E32" s="5"/>
      <c r="F32" s="5"/>
      <c r="G32" s="5"/>
    </row>
    <row r="33" spans="1:3" x14ac:dyDescent="0.35">
      <c r="A33" s="6" t="s">
        <v>55</v>
      </c>
      <c r="B33" s="9">
        <v>62503.199999999997</v>
      </c>
    </row>
    <row r="34" spans="1:3" x14ac:dyDescent="0.35">
      <c r="A34" s="6" t="s">
        <v>56</v>
      </c>
      <c r="B34" s="9">
        <v>46244.2</v>
      </c>
    </row>
    <row r="35" spans="1:3" x14ac:dyDescent="0.35">
      <c r="A35" s="6" t="s">
        <v>57</v>
      </c>
      <c r="B35" s="9">
        <v>41844.800000000003</v>
      </c>
    </row>
    <row r="36" spans="1:3" x14ac:dyDescent="0.35">
      <c r="A36" s="6" t="s">
        <v>58</v>
      </c>
      <c r="B36" s="9">
        <v>45808.800000000003</v>
      </c>
    </row>
    <row r="37" spans="1:3" x14ac:dyDescent="0.35">
      <c r="A37" s="6" t="s">
        <v>60</v>
      </c>
      <c r="B37" s="4">
        <v>49100.25</v>
      </c>
    </row>
    <row r="40" spans="1:3" x14ac:dyDescent="0.35">
      <c r="A40" s="5" t="s">
        <v>59</v>
      </c>
      <c r="B40" t="s">
        <v>76</v>
      </c>
    </row>
    <row r="41" spans="1:3" x14ac:dyDescent="0.35">
      <c r="A41" s="6" t="s">
        <v>55</v>
      </c>
      <c r="B41" s="9">
        <v>32053.4</v>
      </c>
    </row>
    <row r="42" spans="1:3" x14ac:dyDescent="0.35">
      <c r="A42" s="6" t="s">
        <v>56</v>
      </c>
      <c r="B42" s="9">
        <v>22692</v>
      </c>
    </row>
    <row r="43" spans="1:3" x14ac:dyDescent="0.35">
      <c r="A43" s="6" t="s">
        <v>57</v>
      </c>
      <c r="B43" s="9">
        <v>19043.2</v>
      </c>
    </row>
    <row r="44" spans="1:3" x14ac:dyDescent="0.35">
      <c r="A44" s="6" t="s">
        <v>58</v>
      </c>
      <c r="B44" s="9">
        <v>21186.2</v>
      </c>
    </row>
    <row r="45" spans="1:3" x14ac:dyDescent="0.35">
      <c r="A45" s="6" t="s">
        <v>60</v>
      </c>
      <c r="B45" s="4">
        <v>23743.7</v>
      </c>
    </row>
    <row r="47" spans="1:3" x14ac:dyDescent="0.35">
      <c r="A47" s="5" t="s">
        <v>59</v>
      </c>
      <c r="B47" t="s">
        <v>77</v>
      </c>
      <c r="C47" t="s">
        <v>78</v>
      </c>
    </row>
    <row r="48" spans="1:3" x14ac:dyDescent="0.35">
      <c r="A48" s="6" t="s">
        <v>55</v>
      </c>
      <c r="B48" s="9">
        <v>89806.8</v>
      </c>
      <c r="C48" s="9">
        <v>15926.6</v>
      </c>
    </row>
    <row r="49" spans="1:3" x14ac:dyDescent="0.35">
      <c r="A49" s="6" t="s">
        <v>56</v>
      </c>
      <c r="B49" s="9">
        <v>63119.8</v>
      </c>
      <c r="C49" s="9">
        <v>16485.400000000001</v>
      </c>
    </row>
    <row r="50" spans="1:3" x14ac:dyDescent="0.35">
      <c r="A50" s="6" t="s">
        <v>57</v>
      </c>
      <c r="B50" s="9">
        <v>55354</v>
      </c>
      <c r="C50" s="9">
        <v>16582.8</v>
      </c>
    </row>
    <row r="51" spans="1:3" x14ac:dyDescent="0.35">
      <c r="A51" s="6" t="s">
        <v>58</v>
      </c>
      <c r="B51" s="9">
        <v>60980.6</v>
      </c>
      <c r="C51" s="9">
        <v>17367.8</v>
      </c>
    </row>
    <row r="52" spans="1:3" x14ac:dyDescent="0.35">
      <c r="A52" s="6" t="s">
        <v>60</v>
      </c>
      <c r="B52" s="4">
        <v>67315.3</v>
      </c>
      <c r="C52" s="4">
        <v>16590.650000000001</v>
      </c>
    </row>
    <row r="55" spans="1:3" x14ac:dyDescent="0.35">
      <c r="A55" s="5" t="s">
        <v>59</v>
      </c>
      <c r="B55" t="s">
        <v>76</v>
      </c>
    </row>
    <row r="56" spans="1:3" x14ac:dyDescent="0.35">
      <c r="A56" s="6" t="s">
        <v>55</v>
      </c>
      <c r="B56" s="9">
        <v>32053.4</v>
      </c>
    </row>
    <row r="57" spans="1:3" x14ac:dyDescent="0.35">
      <c r="A57" s="6" t="s">
        <v>56</v>
      </c>
      <c r="B57" s="9">
        <v>22692</v>
      </c>
    </row>
    <row r="58" spans="1:3" x14ac:dyDescent="0.35">
      <c r="A58" s="6" t="s">
        <v>57</v>
      </c>
      <c r="B58" s="9">
        <v>19043.2</v>
      </c>
    </row>
    <row r="59" spans="1:3" x14ac:dyDescent="0.35">
      <c r="A59" s="6" t="s">
        <v>58</v>
      </c>
      <c r="B59" s="9">
        <v>21186.2</v>
      </c>
    </row>
    <row r="60" spans="1:3" x14ac:dyDescent="0.35">
      <c r="A60" s="6" t="s">
        <v>60</v>
      </c>
      <c r="B60" s="4">
        <v>23743.7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Dashboard_IS</vt:lpstr>
      <vt:lpstr>Data</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dc:creator>
  <cp:lastModifiedBy>Sneha Majumder</cp:lastModifiedBy>
  <dcterms:created xsi:type="dcterms:W3CDTF">2024-07-28T06:28:49Z</dcterms:created>
  <dcterms:modified xsi:type="dcterms:W3CDTF">2024-11-15T14:18:05Z</dcterms:modified>
</cp:coreProperties>
</file>