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d.docs.live.net/e8de5e6e04a93b7d/Рабочий стол/Работы/7 семестр/МПС/MPS_Course_Work/"/>
    </mc:Choice>
  </mc:AlternateContent>
  <xr:revisionPtr revIDLastSave="21" documentId="8_{AE223CD1-AFB2-45CC-9FFC-597FEED66636}" xr6:coauthVersionLast="47" xr6:coauthVersionMax="47" xr10:uidLastSave="{A97C5DEE-FC43-4DF6-A8B7-CF0F72AA62DF}"/>
  <bookViews>
    <workbookView xWindow="0" yWindow="225" windowWidth="28800" windowHeight="15435" firstSheet="1" activeTab="1" xr2:uid="{00000000-000D-0000-FFFF-FFFF00000000}"/>
  </bookViews>
  <sheets>
    <sheet name="Функциональные требования" sheetId="1" r:id="rId1"/>
    <sheet name="Использованные источники" sheetId="2" r:id="rId2"/>
    <sheet name="Функциональные блоки" sheetId="3" r:id="rId3"/>
    <sheet name="Компоненты" sheetId="4" r:id="rId4"/>
    <sheet name="Кварц" sheetId="5" r:id="rId5"/>
    <sheet name="DC-DC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6" l="1"/>
  <c r="H3" i="6"/>
  <c r="F3" i="6"/>
  <c r="E11" i="5"/>
  <c r="F11" i="5" s="1"/>
  <c r="E10" i="5"/>
  <c r="E9" i="5"/>
  <c r="B11" i="5"/>
  <c r="F4" i="5"/>
  <c r="B9" i="5"/>
  <c r="B3" i="6" l="1"/>
  <c r="F6" i="6" s="1"/>
  <c r="B6" i="6" s="1"/>
  <c r="G9" i="6" l="1"/>
  <c r="B9" i="6" s="1"/>
</calcChain>
</file>

<file path=xl/sharedStrings.xml><?xml version="1.0" encoding="utf-8"?>
<sst xmlns="http://schemas.openxmlformats.org/spreadsheetml/2006/main" count="156" uniqueCount="127">
  <si>
    <t>Техническое задание для адаптера J2534</t>
  </si>
  <si>
    <t>Поддерживаемые функции:</t>
  </si>
  <si>
    <t>Общие характеристики:</t>
  </si>
  <si>
    <t xml:space="preserve">Работа в бортовых сетях +12В </t>
  </si>
  <si>
    <t>Поддержка CAN (J1962)</t>
  </si>
  <si>
    <t>Задачи устройства:</t>
  </si>
  <si>
    <t>Подключение к ТС посредством разъема J1962</t>
  </si>
  <si>
    <t>Наличие внешних выводов для подключения шин CAN</t>
  </si>
  <si>
    <t>В рамках одного сеанса J2534 одновременно:
а) Читать из двух различных шин CAN
б) Записывать в две различные шины CAN</t>
  </si>
  <si>
    <t>Список сокращений</t>
  </si>
  <si>
    <t>БС</t>
  </si>
  <si>
    <t>бортовая сеть</t>
  </si>
  <si>
    <t>ТС</t>
  </si>
  <si>
    <t>транспортное средство</t>
  </si>
  <si>
    <t xml:space="preserve">Питание устройства как от БС автомобиля, так и от USB +5V </t>
  </si>
  <si>
    <t>Соответствие информационного интерфейса стандарту J2534</t>
  </si>
  <si>
    <t>Связь с ЭВМ посредством USB</t>
  </si>
  <si>
    <t>Поддержка MS-CAN</t>
  </si>
  <si>
    <t>Питание от USB</t>
  </si>
  <si>
    <t>Передача данных по USB</t>
  </si>
  <si>
    <t>Микросхемы</t>
  </si>
  <si>
    <t>L9637</t>
  </si>
  <si>
    <t>LM317M</t>
  </si>
  <si>
    <t>Использованные документы</t>
  </si>
  <si>
    <t>Linear and Switching Voltage
Regulator Fundamentals</t>
  </si>
  <si>
    <t>https://www.ti.com/lit/an/snva558/snva558.pdf</t>
  </si>
  <si>
    <t>Номер</t>
  </si>
  <si>
    <t>Ссылка</t>
  </si>
  <si>
    <t>Название</t>
  </si>
  <si>
    <t>Дата обращения</t>
  </si>
  <si>
    <t>https://www.ti.com/lit/eb/slyy151a/slyy151a.pdf</t>
  </si>
  <si>
    <t>LDO Basics</t>
  </si>
  <si>
    <t>Debug connector</t>
  </si>
  <si>
    <t>Подключение отладочных интерфейсов JTAG/SWD к МК</t>
  </si>
  <si>
    <t>Подача питания на МК</t>
  </si>
  <si>
    <t>SAE J1962 connector</t>
  </si>
  <si>
    <t>Подключение питания +12В и земли</t>
  </si>
  <si>
    <t>Подключение HS CAN и MS CAN</t>
  </si>
  <si>
    <t>Подключение программируемого источника питания</t>
  </si>
  <si>
    <t>USB connector</t>
  </si>
  <si>
    <t>Подключение питания +5В</t>
  </si>
  <si>
    <t>Подключение линий данных USB к МК</t>
  </si>
  <si>
    <t>Power supply</t>
  </si>
  <si>
    <t>Одновременное питание от +12В и +5В</t>
  </si>
  <si>
    <t>Питание МК и периферии</t>
  </si>
  <si>
    <t>CAN transceiver</t>
  </si>
  <si>
    <t>Переключение между HS/MS CAN</t>
  </si>
  <si>
    <t>Programmable power supply</t>
  </si>
  <si>
    <t>Выбор выходного напряжения 5-20В</t>
  </si>
  <si>
    <t>Осуществление подачи напряжения на выходы 6, 9, 11, 12, 13, 14</t>
  </si>
  <si>
    <t>Замыкание на землю контакта 15</t>
  </si>
  <si>
    <t>Замер напряжения бортовой сети</t>
  </si>
  <si>
    <t>Main module</t>
  </si>
  <si>
    <t>Управление PPS</t>
  </si>
  <si>
    <t>Отправка и чтение из шины CAN</t>
  </si>
  <si>
    <t>Выбор шины CAN</t>
  </si>
  <si>
    <t>Измерение напряжения бортовой сети</t>
  </si>
  <si>
    <t>Работа с USB</t>
  </si>
  <si>
    <t>Работа с JTAG/SWD</t>
  </si>
  <si>
    <t>XL1509</t>
  </si>
  <si>
    <t>DC-DC Step Down</t>
  </si>
  <si>
    <t>Список компонентов</t>
  </si>
  <si>
    <t>Part Number</t>
  </si>
  <si>
    <t>Кол-во</t>
  </si>
  <si>
    <t>105450-0101</t>
  </si>
  <si>
    <t>(тык)</t>
  </si>
  <si>
    <t>Type-C Receptable Top-Mount</t>
  </si>
  <si>
    <t>GD32F105RBT6</t>
  </si>
  <si>
    <t>Microcontroller</t>
  </si>
  <si>
    <t>https://gct.co/usb-connector/usb-orientations-and-mount-types</t>
  </si>
  <si>
    <t>USB Orientation &amp; Mount Types</t>
  </si>
  <si>
    <t>https://ru.wikipedia.org/wiki/USB_Type-C</t>
  </si>
  <si>
    <t>USB Type-C</t>
  </si>
  <si>
    <t>https://static.chipdip.ru/lib/977/DOC005977245.pdf</t>
  </si>
  <si>
    <t>PLS</t>
  </si>
  <si>
    <t>https://www.st.com/resource/en/datasheet/usblc6-2.pdf</t>
  </si>
  <si>
    <t>USBLC6-2 Datasheet</t>
  </si>
  <si>
    <t>https://static.chipdip.ru/lib/472/DOC014472505.pdf</t>
  </si>
  <si>
    <t>http://digitrode.ru/articles/1697-usb-type-c-raspinovka-rezhimy-i-osobennosti-primeneniya.html</t>
  </si>
  <si>
    <t>USB Type C: распиновка, режимы и особенности применения</t>
  </si>
  <si>
    <t>https://habr.com/ru/company/ntc-vulkan/blog/496882/</t>
  </si>
  <si>
    <t>Как начать использовать USB Type-C в своих разработках</t>
  </si>
  <si>
    <t>Oscillator design guide</t>
  </si>
  <si>
    <t>https://www.st.com/resource/en/application_note/an2867-oscillator-design-guide-for-stm8afals-stm32-mcus-and-mpus-stmicroelectronics.pdf</t>
  </si>
  <si>
    <t>TAXM8M4RDBCCT2T</t>
  </si>
  <si>
    <t>Crystal Oscillator</t>
  </si>
  <si>
    <t>Расчет цепей кварцевого резонатора:</t>
  </si>
  <si>
    <t>g_mcrit</t>
  </si>
  <si>
    <t>Параметры резонатора</t>
  </si>
  <si>
    <t>gain_margin</t>
  </si>
  <si>
    <t>F, MHz</t>
  </si>
  <si>
    <t>ESR, Ohm</t>
  </si>
  <si>
    <t>C_0, pF</t>
  </si>
  <si>
    <t>C_L, pF</t>
  </si>
  <si>
    <t>A/V</t>
  </si>
  <si>
    <t>Константы</t>
  </si>
  <si>
    <t>g_m, A/V</t>
  </si>
  <si>
    <t>Переменные:</t>
  </si>
  <si>
    <t>R_EXT</t>
  </si>
  <si>
    <t>g_mcritREXT</t>
  </si>
  <si>
    <t>Iqmax</t>
  </si>
  <si>
    <t>Dlmax, uW</t>
  </si>
  <si>
    <t>Iq</t>
  </si>
  <si>
    <t>IQREXT</t>
  </si>
  <si>
    <t>https://habr.com/ru/post/190012/</t>
  </si>
  <si>
    <t>Интерфейс JTAG? — Это очень просто</t>
  </si>
  <si>
    <t>STM32 microcontroller debug toolbox</t>
  </si>
  <si>
    <t>https://www.st.com/resource/en/application_note/an4989-stm32-microcontroller-debug-toolbox-stmicroelectronics.pdf</t>
  </si>
  <si>
    <t>https://www.ti.com/lit/an/snva559c/snva559c.pdf?ts=1668033055473&amp;ref_url=https%253A%252F%252Fwww.ti.com%252Fpower-management%252Fnon-isolated-dc-dc-switching-regulators%252Foverview.html</t>
  </si>
  <si>
    <t>Switching regulator fundamentals</t>
  </si>
  <si>
    <t>https://www.ti.com/lit/ml/slua366/slua366.pdf</t>
  </si>
  <si>
    <t>https://www.ti.com/lit/ds/symlink/tps563201.pdf?ts=1668072977388</t>
  </si>
  <si>
    <t>TPS56320x Datasheet</t>
  </si>
  <si>
    <t>PCB Layout Guidelines for Power Controllers</t>
  </si>
  <si>
    <t>DC-DC</t>
  </si>
  <si>
    <t>IIp-p</t>
  </si>
  <si>
    <t>x</t>
  </si>
  <si>
    <t>-</t>
  </si>
  <si>
    <t>Iipeak</t>
  </si>
  <si>
    <t>+</t>
  </si>
  <si>
    <t>ILO(RMS)</t>
  </si>
  <si>
    <t>Altium Academy Youtube Channel</t>
  </si>
  <si>
    <t>https://www.youtube.com/@AltiumAcademy</t>
  </si>
  <si>
    <t>https://www.youtube.com/@EEVblog</t>
  </si>
  <si>
    <t>EEVblog Youtube Channel</t>
  </si>
  <si>
    <t>Altium Education</t>
  </si>
  <si>
    <t>https://education.altium.com/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</si>
</sst>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0" xfId="0" applyAlignment="1">
      <alignment wrapText="1"/>
    </xf>
    <xf numFmtId="14" fontId="0" fillId="0" borderId="0" xfId="0" applyNumberFormat="1"/>
    <xf numFmtId="0" fontId="1" fillId="0" borderId="0" xfId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27" xfId="0" applyBorder="1"/>
    <xf numFmtId="49" fontId="0" fillId="0" borderId="0" xfId="0" applyNumberFormat="1"/>
    <xf numFmtId="2" fontId="0" fillId="2" borderId="28" xfId="0" applyNumberForma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11" fontId="0" fillId="2" borderId="0" xfId="0" applyNumberFormat="1" applyFill="1"/>
    <xf numFmtId="2" fontId="0" fillId="3" borderId="28" xfId="0" applyNumberFormat="1" applyFill="1" applyBorder="1"/>
    <xf numFmtId="0" fontId="0" fillId="3" borderId="28" xfId="0" quotePrefix="1" applyFill="1" applyBorder="1"/>
    <xf numFmtId="11" fontId="0" fillId="3" borderId="0" xfId="0" applyNumberFormat="1" applyFill="1"/>
    <xf numFmtId="0" fontId="0" fillId="3" borderId="0" xfId="0" applyFill="1" applyAlignment="1">
      <alignment horizontal="center" vertical="center"/>
    </xf>
    <xf numFmtId="11" fontId="0" fillId="3" borderId="28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1" fontId="0" fillId="4" borderId="0" xfId="0" applyNumberFormat="1" applyFill="1"/>
    <xf numFmtId="0" fontId="0" fillId="4" borderId="0" xfId="0" applyFill="1"/>
    <xf numFmtId="0" fontId="0" fillId="0" borderId="4" xfId="0" applyBorder="1" applyAlignment="1">
      <alignment vertic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/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0" fontId="0" fillId="0" borderId="13" xfId="0" applyBorder="1" applyAlignment="1">
      <alignment vertic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9" xfId="0" applyBorder="1"/>
    <xf numFmtId="0" fontId="0" fillId="0" borderId="14" xfId="0" applyBorder="1"/>
    <xf numFmtId="0" fontId="0" fillId="0" borderId="9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6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13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0" xfId="0" applyAlignment="1">
      <alignment horizontal="center"/>
    </xf>
    <xf numFmtId="11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16</xdr:col>
      <xdr:colOff>77495</xdr:colOff>
      <xdr:row>19</xdr:row>
      <xdr:rowOff>19239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18BECE1-1B3C-4D18-9E35-CF1789A52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2286000"/>
          <a:ext cx="9278645" cy="13527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ct.co/usb-connector/usb-orientations-and-mount-types" TargetMode="External"/><Relationship Id="rId2" Type="http://schemas.openxmlformats.org/officeDocument/2006/relationships/hyperlink" Target="https://www.ti.com/lit/eb/slyy151a/slyy151a.pdf" TargetMode="External"/><Relationship Id="rId1" Type="http://schemas.openxmlformats.org/officeDocument/2006/relationships/hyperlink" Target="https://www.ti.com/lit/an/snva558/snva55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.com/resource/en/datasheet/usblc6-2.pdf" TargetMode="External"/><Relationship Id="rId4" Type="http://schemas.openxmlformats.org/officeDocument/2006/relationships/hyperlink" Target="https://ru.wikipedia.org/wiki/USB_Type-C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igadevice.com/microcontroller/gd32f105rbt6/" TargetMode="External"/><Relationship Id="rId1" Type="http://schemas.openxmlformats.org/officeDocument/2006/relationships/hyperlink" Target="https://www.molex.com/molex/products/part-detail/io_connectors/105450010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0"/>
  <sheetViews>
    <sheetView workbookViewId="0">
      <selection activeCell="K26" sqref="K26:K27"/>
    </sheetView>
  </sheetViews>
  <sheetFormatPr defaultRowHeight="15" x14ac:dyDescent="0.25"/>
  <cols>
    <col min="16" max="16" width="18.5703125" customWidth="1"/>
  </cols>
  <sheetData>
    <row r="1" spans="2:16" ht="15.75" thickBot="1" x14ac:dyDescent="0.3"/>
    <row r="2" spans="2:16" ht="15.75" thickBot="1" x14ac:dyDescent="0.3">
      <c r="B2" s="35" t="s">
        <v>0</v>
      </c>
      <c r="C2" s="36"/>
      <c r="D2" s="36"/>
      <c r="E2" s="36"/>
      <c r="F2" s="36"/>
      <c r="G2" s="3"/>
      <c r="H2" s="3"/>
      <c r="I2" s="3"/>
      <c r="J2" s="3"/>
      <c r="K2" s="3"/>
      <c r="L2" s="3"/>
      <c r="M2" s="3"/>
      <c r="N2" s="3"/>
      <c r="O2" s="3"/>
      <c r="P2" s="4"/>
    </row>
    <row r="3" spans="2:16" x14ac:dyDescent="0.25">
      <c r="B3" s="35" t="s">
        <v>1</v>
      </c>
      <c r="C3" s="36"/>
      <c r="D3" s="36"/>
      <c r="E3" s="36"/>
      <c r="F3" s="37"/>
      <c r="G3" s="35" t="s">
        <v>2</v>
      </c>
      <c r="H3" s="36"/>
      <c r="I3" s="36"/>
      <c r="J3" s="36"/>
      <c r="K3" s="37"/>
      <c r="L3" s="35" t="s">
        <v>5</v>
      </c>
      <c r="M3" s="36"/>
      <c r="N3" s="36"/>
      <c r="O3" s="36"/>
      <c r="P3" s="37"/>
    </row>
    <row r="4" spans="2:16" x14ac:dyDescent="0.25">
      <c r="B4" s="1">
        <v>1</v>
      </c>
      <c r="C4" s="27"/>
      <c r="D4" s="27"/>
      <c r="E4" s="27"/>
      <c r="F4" s="28"/>
      <c r="G4" s="1">
        <v>1</v>
      </c>
      <c r="H4" s="27" t="s">
        <v>3</v>
      </c>
      <c r="I4" s="27"/>
      <c r="J4" s="27"/>
      <c r="K4" s="28"/>
      <c r="L4" s="1">
        <v>1</v>
      </c>
      <c r="M4" s="29" t="s">
        <v>6</v>
      </c>
      <c r="N4" s="29"/>
      <c r="O4" s="29"/>
      <c r="P4" s="30"/>
    </row>
    <row r="5" spans="2:16" x14ac:dyDescent="0.25">
      <c r="B5" s="1">
        <v>2</v>
      </c>
      <c r="C5" s="27"/>
      <c r="D5" s="27"/>
      <c r="E5" s="27"/>
      <c r="F5" s="28"/>
      <c r="G5" s="1">
        <v>2</v>
      </c>
      <c r="H5" s="27" t="s">
        <v>4</v>
      </c>
      <c r="I5" s="27"/>
      <c r="J5" s="27"/>
      <c r="K5" s="28"/>
      <c r="L5" s="42">
        <v>2</v>
      </c>
      <c r="M5" s="40" t="s">
        <v>7</v>
      </c>
      <c r="N5" s="40"/>
      <c r="O5" s="40"/>
      <c r="P5" s="41"/>
    </row>
    <row r="6" spans="2:16" x14ac:dyDescent="0.25">
      <c r="B6" s="1"/>
      <c r="C6" s="27"/>
      <c r="D6" s="27"/>
      <c r="E6" s="27"/>
      <c r="F6" s="28"/>
      <c r="G6" s="1">
        <v>3</v>
      </c>
      <c r="H6" s="27" t="s">
        <v>17</v>
      </c>
      <c r="I6" s="27"/>
      <c r="J6" s="27"/>
      <c r="K6" s="28"/>
      <c r="L6" s="42"/>
      <c r="M6" s="40"/>
      <c r="N6" s="40"/>
      <c r="O6" s="40"/>
      <c r="P6" s="41"/>
    </row>
    <row r="7" spans="2:16" ht="15" customHeight="1" x14ac:dyDescent="0.25">
      <c r="B7" s="1"/>
      <c r="C7" s="27"/>
      <c r="D7" s="27"/>
      <c r="E7" s="27"/>
      <c r="F7" s="28"/>
      <c r="G7" s="26">
        <v>4</v>
      </c>
      <c r="H7" s="45" t="s">
        <v>7</v>
      </c>
      <c r="I7" s="45"/>
      <c r="J7" s="45"/>
      <c r="K7" s="46"/>
      <c r="L7" s="1">
        <v>3</v>
      </c>
      <c r="M7" s="27" t="s">
        <v>16</v>
      </c>
      <c r="N7" s="27"/>
      <c r="O7" s="27"/>
      <c r="P7" s="28"/>
    </row>
    <row r="8" spans="2:16" x14ac:dyDescent="0.25">
      <c r="B8" s="1"/>
      <c r="C8" s="27"/>
      <c r="D8" s="27"/>
      <c r="E8" s="27"/>
      <c r="F8" s="28"/>
      <c r="G8" s="26"/>
      <c r="H8" s="45"/>
      <c r="I8" s="45"/>
      <c r="J8" s="45"/>
      <c r="K8" s="46"/>
      <c r="L8" s="42">
        <v>4</v>
      </c>
      <c r="M8" s="43" t="s">
        <v>14</v>
      </c>
      <c r="N8" s="43"/>
      <c r="O8" s="43"/>
      <c r="P8" s="44"/>
    </row>
    <row r="9" spans="2:16" x14ac:dyDescent="0.25">
      <c r="B9" s="1"/>
      <c r="C9" s="27"/>
      <c r="D9" s="27"/>
      <c r="E9" s="27"/>
      <c r="F9" s="28"/>
      <c r="G9" s="1">
        <v>5</v>
      </c>
      <c r="H9" s="27" t="s">
        <v>18</v>
      </c>
      <c r="I9" s="27"/>
      <c r="J9" s="27"/>
      <c r="K9" s="28"/>
      <c r="L9" s="42"/>
      <c r="M9" s="43"/>
      <c r="N9" s="43"/>
      <c r="O9" s="43"/>
      <c r="P9" s="44"/>
    </row>
    <row r="10" spans="2:16" ht="15" customHeight="1" x14ac:dyDescent="0.25">
      <c r="B10" s="1"/>
      <c r="C10" s="27"/>
      <c r="D10" s="27"/>
      <c r="E10" s="27"/>
      <c r="F10" s="28"/>
      <c r="G10" s="1">
        <v>6</v>
      </c>
      <c r="H10" s="27" t="s">
        <v>19</v>
      </c>
      <c r="I10" s="27"/>
      <c r="J10" s="27"/>
      <c r="K10" s="28"/>
      <c r="L10" s="42">
        <v>5</v>
      </c>
      <c r="M10" s="43" t="s">
        <v>15</v>
      </c>
      <c r="N10" s="43"/>
      <c r="O10" s="43"/>
      <c r="P10" s="44"/>
    </row>
    <row r="11" spans="2:16" x14ac:dyDescent="0.25">
      <c r="B11" s="1"/>
      <c r="C11" s="27"/>
      <c r="D11" s="27"/>
      <c r="E11" s="27"/>
      <c r="F11" s="28"/>
      <c r="G11" s="1"/>
      <c r="H11" s="27"/>
      <c r="I11" s="27"/>
      <c r="J11" s="27"/>
      <c r="K11" s="28"/>
      <c r="L11" s="42"/>
      <c r="M11" s="43"/>
      <c r="N11" s="43"/>
      <c r="O11" s="43"/>
      <c r="P11" s="44"/>
    </row>
    <row r="12" spans="2:16" ht="15" customHeight="1" x14ac:dyDescent="0.25">
      <c r="B12" s="1"/>
      <c r="C12" s="27"/>
      <c r="D12" s="27"/>
      <c r="E12" s="27"/>
      <c r="F12" s="28"/>
      <c r="G12" s="1"/>
      <c r="H12" s="27"/>
      <c r="I12" s="27"/>
      <c r="J12" s="27"/>
      <c r="K12" s="28"/>
      <c r="L12" s="42">
        <v>6</v>
      </c>
      <c r="M12" s="40" t="s">
        <v>8</v>
      </c>
      <c r="N12" s="40"/>
      <c r="O12" s="40"/>
      <c r="P12" s="41"/>
    </row>
    <row r="13" spans="2:16" x14ac:dyDescent="0.25">
      <c r="B13" s="1"/>
      <c r="C13" s="27"/>
      <c r="D13" s="27"/>
      <c r="E13" s="27"/>
      <c r="F13" s="28"/>
      <c r="G13" s="1"/>
      <c r="H13" s="27"/>
      <c r="I13" s="27"/>
      <c r="J13" s="27"/>
      <c r="K13" s="28"/>
      <c r="L13" s="42"/>
      <c r="M13" s="40"/>
      <c r="N13" s="40"/>
      <c r="O13" s="40"/>
      <c r="P13" s="41"/>
    </row>
    <row r="14" spans="2:16" x14ac:dyDescent="0.25">
      <c r="B14" s="1"/>
      <c r="C14" s="27"/>
      <c r="D14" s="27"/>
      <c r="E14" s="27"/>
      <c r="F14" s="28"/>
      <c r="G14" s="1"/>
      <c r="H14" s="27"/>
      <c r="I14" s="27"/>
      <c r="J14" s="27"/>
      <c r="K14" s="28"/>
      <c r="L14" s="42"/>
      <c r="M14" s="40"/>
      <c r="N14" s="40"/>
      <c r="O14" s="40"/>
      <c r="P14" s="41"/>
    </row>
    <row r="15" spans="2:16" x14ac:dyDescent="0.25">
      <c r="B15" s="1"/>
      <c r="C15" s="27"/>
      <c r="D15" s="27"/>
      <c r="E15" s="27"/>
      <c r="F15" s="28"/>
      <c r="G15" s="1"/>
      <c r="H15" s="29"/>
      <c r="I15" s="29"/>
      <c r="J15" s="29"/>
      <c r="K15" s="30"/>
      <c r="L15" s="1"/>
      <c r="M15" s="27"/>
      <c r="N15" s="27"/>
      <c r="O15" s="27"/>
      <c r="P15" s="28"/>
    </row>
    <row r="16" spans="2:16" x14ac:dyDescent="0.25">
      <c r="B16" s="1"/>
      <c r="C16" s="27"/>
      <c r="D16" s="27"/>
      <c r="E16" s="27"/>
      <c r="F16" s="28"/>
      <c r="G16" s="1"/>
      <c r="H16" s="29"/>
      <c r="I16" s="29"/>
      <c r="J16" s="29"/>
      <c r="K16" s="30"/>
      <c r="L16" s="1"/>
      <c r="M16" s="27"/>
      <c r="N16" s="27"/>
      <c r="O16" s="27"/>
      <c r="P16" s="28"/>
    </row>
    <row r="17" spans="2:16" x14ac:dyDescent="0.25">
      <c r="B17" s="1"/>
      <c r="C17" s="27"/>
      <c r="D17" s="27"/>
      <c r="E17" s="27"/>
      <c r="F17" s="28"/>
      <c r="G17" s="1"/>
      <c r="H17" s="29"/>
      <c r="I17" s="29"/>
      <c r="J17" s="29"/>
      <c r="K17" s="30"/>
      <c r="L17" s="1"/>
      <c r="M17" s="29"/>
      <c r="N17" s="29"/>
      <c r="O17" s="29"/>
      <c r="P17" s="30"/>
    </row>
    <row r="18" spans="2:16" x14ac:dyDescent="0.25">
      <c r="B18" s="1"/>
      <c r="C18" s="27"/>
      <c r="D18" s="27"/>
      <c r="E18" s="27"/>
      <c r="F18" s="28"/>
      <c r="G18" s="1"/>
      <c r="H18" s="29"/>
      <c r="I18" s="29"/>
      <c r="J18" s="29"/>
      <c r="K18" s="30"/>
      <c r="L18" s="1"/>
      <c r="M18" s="29"/>
      <c r="N18" s="29"/>
      <c r="O18" s="29"/>
      <c r="P18" s="30"/>
    </row>
    <row r="19" spans="2:16" ht="15.75" thickBot="1" x14ac:dyDescent="0.3">
      <c r="B19" s="2"/>
      <c r="C19" s="31"/>
      <c r="D19" s="31"/>
      <c r="E19" s="31"/>
      <c r="F19" s="32"/>
      <c r="G19" s="2"/>
      <c r="H19" s="33"/>
      <c r="I19" s="33"/>
      <c r="J19" s="33"/>
      <c r="K19" s="34"/>
      <c r="L19" s="2"/>
      <c r="M19" s="33"/>
      <c r="N19" s="33"/>
      <c r="O19" s="33"/>
      <c r="P19" s="34"/>
    </row>
    <row r="20" spans="2:16" ht="15.75" thickBot="1" x14ac:dyDescent="0.3"/>
    <row r="21" spans="2:16" ht="15.75" thickBot="1" x14ac:dyDescent="0.3">
      <c r="B21" s="35" t="s">
        <v>9</v>
      </c>
      <c r="C21" s="36"/>
      <c r="D21" s="36"/>
      <c r="E21" s="36"/>
      <c r="F21" s="37"/>
      <c r="H21" t="s">
        <v>20</v>
      </c>
    </row>
    <row r="22" spans="2:16" x14ac:dyDescent="0.25">
      <c r="B22" s="5" t="s">
        <v>10</v>
      </c>
      <c r="C22" s="38" t="s">
        <v>11</v>
      </c>
      <c r="D22" s="38"/>
      <c r="E22" s="38"/>
      <c r="F22" s="39"/>
      <c r="H22" t="s">
        <v>22</v>
      </c>
    </row>
    <row r="23" spans="2:16" x14ac:dyDescent="0.25">
      <c r="B23" s="1" t="s">
        <v>12</v>
      </c>
      <c r="C23" s="29" t="s">
        <v>13</v>
      </c>
      <c r="D23" s="29"/>
      <c r="E23" s="29"/>
      <c r="F23" s="30"/>
      <c r="H23" t="s">
        <v>21</v>
      </c>
    </row>
    <row r="24" spans="2:16" x14ac:dyDescent="0.25">
      <c r="B24" s="1"/>
      <c r="C24" s="29"/>
      <c r="D24" s="29"/>
      <c r="E24" s="29"/>
      <c r="F24" s="30"/>
      <c r="H24" t="s">
        <v>59</v>
      </c>
      <c r="I24" t="s">
        <v>60</v>
      </c>
    </row>
    <row r="25" spans="2:16" x14ac:dyDescent="0.25">
      <c r="B25" s="1"/>
      <c r="C25" s="29"/>
      <c r="D25" s="29"/>
      <c r="E25" s="29"/>
      <c r="F25" s="30"/>
    </row>
    <row r="26" spans="2:16" x14ac:dyDescent="0.25">
      <c r="B26" s="1"/>
      <c r="C26" s="29"/>
      <c r="D26" s="29"/>
      <c r="E26" s="29"/>
      <c r="F26" s="30"/>
    </row>
    <row r="27" spans="2:16" x14ac:dyDescent="0.25">
      <c r="B27" s="1"/>
      <c r="C27" s="29"/>
      <c r="D27" s="29"/>
      <c r="E27" s="29"/>
      <c r="F27" s="30"/>
    </row>
    <row r="28" spans="2:16" x14ac:dyDescent="0.25">
      <c r="B28" s="1"/>
      <c r="C28" s="29"/>
      <c r="D28" s="29"/>
      <c r="E28" s="29"/>
      <c r="F28" s="30"/>
    </row>
    <row r="29" spans="2:16" x14ac:dyDescent="0.25">
      <c r="B29" s="1"/>
      <c r="C29" s="29"/>
      <c r="D29" s="29"/>
      <c r="E29" s="29"/>
      <c r="F29" s="30"/>
    </row>
    <row r="30" spans="2:16" ht="15.75" thickBot="1" x14ac:dyDescent="0.3">
      <c r="B30" s="2"/>
      <c r="C30" s="33"/>
      <c r="D30" s="33"/>
      <c r="E30" s="33"/>
      <c r="F30" s="34"/>
    </row>
  </sheetData>
  <mergeCells count="61">
    <mergeCell ref="B2:F2"/>
    <mergeCell ref="B3:F3"/>
    <mergeCell ref="G3:K3"/>
    <mergeCell ref="H4:K4"/>
    <mergeCell ref="H5:K5"/>
    <mergeCell ref="H17:K17"/>
    <mergeCell ref="H18:K18"/>
    <mergeCell ref="H9:K9"/>
    <mergeCell ref="H10:K10"/>
    <mergeCell ref="H11:K11"/>
    <mergeCell ref="H12:K12"/>
    <mergeCell ref="L3:P3"/>
    <mergeCell ref="M4:P4"/>
    <mergeCell ref="H13:K13"/>
    <mergeCell ref="H14:K14"/>
    <mergeCell ref="H15:K15"/>
    <mergeCell ref="H6:K6"/>
    <mergeCell ref="M12:P14"/>
    <mergeCell ref="L12:L14"/>
    <mergeCell ref="M5:P6"/>
    <mergeCell ref="L5:L6"/>
    <mergeCell ref="M8:P9"/>
    <mergeCell ref="L8:L9"/>
    <mergeCell ref="M10:P11"/>
    <mergeCell ref="L10:L11"/>
    <mergeCell ref="H7:K8"/>
    <mergeCell ref="M18:P18"/>
    <mergeCell ref="M19:P19"/>
    <mergeCell ref="C4:F4"/>
    <mergeCell ref="C5:F5"/>
    <mergeCell ref="C6:F6"/>
    <mergeCell ref="C7:F7"/>
    <mergeCell ref="C8:F8"/>
    <mergeCell ref="C9:F9"/>
    <mergeCell ref="C10:F10"/>
    <mergeCell ref="C11:F11"/>
    <mergeCell ref="M7:P7"/>
    <mergeCell ref="M15:P15"/>
    <mergeCell ref="M16:P16"/>
    <mergeCell ref="M17:P17"/>
    <mergeCell ref="H19:K19"/>
    <mergeCell ref="H16:K16"/>
    <mergeCell ref="C30:F30"/>
    <mergeCell ref="B21:F21"/>
    <mergeCell ref="C22:F22"/>
    <mergeCell ref="C23:F23"/>
    <mergeCell ref="C24:F24"/>
    <mergeCell ref="C25:F25"/>
    <mergeCell ref="C26:F26"/>
    <mergeCell ref="G7:G8"/>
    <mergeCell ref="C12:F12"/>
    <mergeCell ref="C27:F27"/>
    <mergeCell ref="C28:F28"/>
    <mergeCell ref="C29:F29"/>
    <mergeCell ref="C18:F18"/>
    <mergeCell ref="C19:F19"/>
    <mergeCell ref="C13:F13"/>
    <mergeCell ref="C14:F14"/>
    <mergeCell ref="C15:F15"/>
    <mergeCell ref="C16:F16"/>
    <mergeCell ref="C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219B-0FC9-408A-A2E3-34F5CACED5E6}">
  <dimension ref="B2:F37"/>
  <sheetViews>
    <sheetView tabSelected="1" zoomScale="130" zoomScaleNormal="130" workbookViewId="0">
      <selection activeCell="H14" sqref="H14"/>
    </sheetView>
  </sheetViews>
  <sheetFormatPr defaultRowHeight="15" x14ac:dyDescent="0.25"/>
  <cols>
    <col min="3" max="3" width="44.42578125" customWidth="1"/>
    <col min="5" max="5" width="16.28515625" bestFit="1" customWidth="1"/>
  </cols>
  <sheetData>
    <row r="2" spans="2:6" x14ac:dyDescent="0.25">
      <c r="B2" t="s">
        <v>23</v>
      </c>
    </row>
    <row r="3" spans="2:6" x14ac:dyDescent="0.25">
      <c r="B3" t="s">
        <v>26</v>
      </c>
      <c r="C3" t="s">
        <v>28</v>
      </c>
      <c r="D3" t="s">
        <v>27</v>
      </c>
      <c r="E3" t="s">
        <v>29</v>
      </c>
    </row>
    <row r="4" spans="2:6" ht="30" x14ac:dyDescent="0.25">
      <c r="B4">
        <v>1</v>
      </c>
      <c r="C4" s="6" t="s">
        <v>24</v>
      </c>
      <c r="D4" s="8" t="s">
        <v>25</v>
      </c>
      <c r="E4" s="7">
        <v>44829</v>
      </c>
    </row>
    <row r="5" spans="2:6" x14ac:dyDescent="0.25">
      <c r="B5">
        <v>2</v>
      </c>
      <c r="C5" t="s">
        <v>31</v>
      </c>
      <c r="D5" s="8" t="s">
        <v>30</v>
      </c>
      <c r="E5" s="7">
        <v>44829</v>
      </c>
    </row>
    <row r="6" spans="2:6" x14ac:dyDescent="0.25">
      <c r="B6">
        <v>3</v>
      </c>
      <c r="C6" t="s">
        <v>70</v>
      </c>
      <c r="D6" s="8" t="s">
        <v>69</v>
      </c>
      <c r="E6" s="7">
        <v>44849</v>
      </c>
    </row>
    <row r="7" spans="2:6" x14ac:dyDescent="0.25">
      <c r="B7">
        <v>4</v>
      </c>
      <c r="C7" t="s">
        <v>72</v>
      </c>
      <c r="D7" s="8" t="s">
        <v>71</v>
      </c>
      <c r="E7" s="7">
        <v>44849</v>
      </c>
    </row>
    <row r="8" spans="2:6" x14ac:dyDescent="0.25">
      <c r="B8">
        <v>5</v>
      </c>
      <c r="C8" t="s">
        <v>76</v>
      </c>
      <c r="D8" s="8" t="s">
        <v>75</v>
      </c>
      <c r="E8" s="7">
        <v>44850</v>
      </c>
      <c r="F8" t="s">
        <v>77</v>
      </c>
    </row>
    <row r="9" spans="2:6" x14ac:dyDescent="0.25">
      <c r="B9">
        <v>6</v>
      </c>
      <c r="C9" t="s">
        <v>79</v>
      </c>
      <c r="D9" t="s">
        <v>78</v>
      </c>
      <c r="E9" s="7">
        <v>44851</v>
      </c>
    </row>
    <row r="10" spans="2:6" x14ac:dyDescent="0.25">
      <c r="B10">
        <v>7</v>
      </c>
      <c r="C10" t="s">
        <v>81</v>
      </c>
      <c r="D10" t="s">
        <v>80</v>
      </c>
      <c r="E10" s="7">
        <v>44851</v>
      </c>
    </row>
    <row r="11" spans="2:6" x14ac:dyDescent="0.25">
      <c r="B11">
        <v>8</v>
      </c>
      <c r="C11" t="s">
        <v>82</v>
      </c>
      <c r="D11" t="s">
        <v>83</v>
      </c>
      <c r="E11" s="7">
        <v>44857</v>
      </c>
    </row>
    <row r="12" spans="2:6" x14ac:dyDescent="0.25">
      <c r="B12">
        <v>9</v>
      </c>
      <c r="C12" t="s">
        <v>105</v>
      </c>
      <c r="D12" t="s">
        <v>104</v>
      </c>
      <c r="E12" s="7">
        <v>44858</v>
      </c>
    </row>
    <row r="13" spans="2:6" x14ac:dyDescent="0.25">
      <c r="B13">
        <v>10</v>
      </c>
      <c r="C13" t="s">
        <v>106</v>
      </c>
      <c r="D13" t="s">
        <v>107</v>
      </c>
      <c r="E13" s="7">
        <v>44858</v>
      </c>
    </row>
    <row r="14" spans="2:6" x14ac:dyDescent="0.25">
      <c r="B14">
        <v>11</v>
      </c>
      <c r="C14" t="s">
        <v>109</v>
      </c>
      <c r="D14" t="s">
        <v>108</v>
      </c>
      <c r="E14" s="7">
        <v>44875</v>
      </c>
    </row>
    <row r="15" spans="2:6" x14ac:dyDescent="0.25">
      <c r="B15">
        <v>12</v>
      </c>
      <c r="C15" t="s">
        <v>112</v>
      </c>
      <c r="D15" t="s">
        <v>111</v>
      </c>
      <c r="E15" s="7">
        <v>44875</v>
      </c>
    </row>
    <row r="16" spans="2:6" x14ac:dyDescent="0.25">
      <c r="B16">
        <v>13</v>
      </c>
      <c r="C16" t="s">
        <v>113</v>
      </c>
      <c r="D16" t="s">
        <v>110</v>
      </c>
      <c r="E16" s="7">
        <v>44875</v>
      </c>
    </row>
    <row r="17" spans="2:5" x14ac:dyDescent="0.25">
      <c r="B17">
        <v>14</v>
      </c>
      <c r="C17" t="s">
        <v>121</v>
      </c>
      <c r="D17" t="s">
        <v>122</v>
      </c>
      <c r="E17" s="7">
        <v>44879</v>
      </c>
    </row>
    <row r="18" spans="2:5" x14ac:dyDescent="0.25">
      <c r="B18">
        <v>15</v>
      </c>
      <c r="C18" t="s">
        <v>124</v>
      </c>
      <c r="D18" t="s">
        <v>123</v>
      </c>
      <c r="E18" s="7">
        <v>44878</v>
      </c>
    </row>
    <row r="19" spans="2:5" x14ac:dyDescent="0.25">
      <c r="B19">
        <v>16</v>
      </c>
      <c r="C19" t="s">
        <v>125</v>
      </c>
      <c r="D19" t="s">
        <v>126</v>
      </c>
      <c r="E19" s="7">
        <v>44828</v>
      </c>
    </row>
    <row r="20" spans="2:5" x14ac:dyDescent="0.25">
      <c r="B20">
        <v>17</v>
      </c>
    </row>
    <row r="21" spans="2:5" x14ac:dyDescent="0.25">
      <c r="B21">
        <v>18</v>
      </c>
    </row>
    <row r="22" spans="2:5" x14ac:dyDescent="0.25">
      <c r="B22">
        <v>19</v>
      </c>
    </row>
    <row r="23" spans="2:5" x14ac:dyDescent="0.25">
      <c r="B23">
        <v>20</v>
      </c>
    </row>
    <row r="24" spans="2:5" x14ac:dyDescent="0.25">
      <c r="B24">
        <v>21</v>
      </c>
    </row>
    <row r="25" spans="2:5" x14ac:dyDescent="0.25">
      <c r="B25">
        <v>22</v>
      </c>
    </row>
    <row r="26" spans="2:5" x14ac:dyDescent="0.25">
      <c r="B26">
        <v>23</v>
      </c>
    </row>
    <row r="27" spans="2:5" x14ac:dyDescent="0.25">
      <c r="B27">
        <v>24</v>
      </c>
    </row>
    <row r="28" spans="2:5" x14ac:dyDescent="0.25">
      <c r="B28">
        <v>25</v>
      </c>
    </row>
    <row r="29" spans="2:5" x14ac:dyDescent="0.25">
      <c r="B29">
        <v>26</v>
      </c>
    </row>
    <row r="30" spans="2:5" x14ac:dyDescent="0.25">
      <c r="B30">
        <v>27</v>
      </c>
    </row>
    <row r="31" spans="2:5" x14ac:dyDescent="0.25">
      <c r="B31">
        <v>28</v>
      </c>
    </row>
    <row r="32" spans="2:5" x14ac:dyDescent="0.25">
      <c r="B32">
        <v>29</v>
      </c>
    </row>
    <row r="33" spans="2:2" x14ac:dyDescent="0.25">
      <c r="B33">
        <v>30</v>
      </c>
    </row>
    <row r="34" spans="2:2" x14ac:dyDescent="0.25">
      <c r="B34">
        <v>31</v>
      </c>
    </row>
    <row r="35" spans="2:2" x14ac:dyDescent="0.25">
      <c r="B35">
        <v>32</v>
      </c>
    </row>
    <row r="36" spans="2:2" x14ac:dyDescent="0.25">
      <c r="B36">
        <v>33</v>
      </c>
    </row>
    <row r="37" spans="2:2" x14ac:dyDescent="0.25">
      <c r="B37">
        <v>34</v>
      </c>
    </row>
  </sheetData>
  <hyperlinks>
    <hyperlink ref="D4" r:id="rId1" xr:uid="{DF123D5A-8559-466A-B2C7-63C9AA8F70E2}"/>
    <hyperlink ref="D5" r:id="rId2" xr:uid="{33CE2530-2EAB-4DFC-BF55-DD2E961BEE6D}"/>
    <hyperlink ref="D6" r:id="rId3" xr:uid="{F555BE35-4B25-4783-B74D-BCE814ED77E7}"/>
    <hyperlink ref="D7" r:id="rId4" xr:uid="{20D35BC7-ED84-489E-A008-069DED5434B1}"/>
    <hyperlink ref="D8" r:id="rId5" xr:uid="{6748F357-BDCD-41ED-A567-AE3D93EAE39D}"/>
  </hyperlinks>
  <pageMargins left="0.7" right="0.7" top="0.75" bottom="0.75" header="0.3" footer="0.3"/>
  <pageSetup paperSize="9" orientation="portrait" horizontalDpi="1200" verticalDpi="1200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A1F16-30F3-4A29-90DF-4BE1F7680BC8}">
  <dimension ref="B1:R16"/>
  <sheetViews>
    <sheetView workbookViewId="0">
      <selection activeCell="H19" sqref="H19"/>
    </sheetView>
  </sheetViews>
  <sheetFormatPr defaultRowHeight="15" x14ac:dyDescent="0.25"/>
  <cols>
    <col min="18" max="18" width="9.140625" customWidth="1"/>
  </cols>
  <sheetData>
    <row r="1" spans="2:18" ht="15.75" thickBot="1" x14ac:dyDescent="0.3"/>
    <row r="2" spans="2:18" x14ac:dyDescent="0.25">
      <c r="B2" s="50" t="s">
        <v>32</v>
      </c>
      <c r="C2" s="51"/>
      <c r="D2" s="51"/>
      <c r="E2" s="51"/>
      <c r="F2" s="52"/>
      <c r="H2" s="50" t="s">
        <v>35</v>
      </c>
      <c r="I2" s="51"/>
      <c r="J2" s="51"/>
      <c r="K2" s="51"/>
      <c r="L2" s="52"/>
      <c r="N2" s="65" t="s">
        <v>52</v>
      </c>
      <c r="O2" s="66"/>
      <c r="P2" s="66"/>
      <c r="Q2" s="66"/>
      <c r="R2" s="67"/>
    </row>
    <row r="3" spans="2:18" x14ac:dyDescent="0.25">
      <c r="B3" s="49">
        <v>1</v>
      </c>
      <c r="C3" s="47" t="s">
        <v>33</v>
      </c>
      <c r="D3" s="47"/>
      <c r="E3" s="47"/>
      <c r="F3" s="48"/>
      <c r="H3" s="10">
        <v>1</v>
      </c>
      <c r="I3" s="55" t="s">
        <v>36</v>
      </c>
      <c r="J3" s="55"/>
      <c r="K3" s="55"/>
      <c r="L3" s="56"/>
      <c r="N3" s="10">
        <v>1</v>
      </c>
      <c r="O3" s="68" t="s">
        <v>53</v>
      </c>
      <c r="P3" s="69"/>
      <c r="Q3" s="69"/>
      <c r="R3" s="70"/>
    </row>
    <row r="4" spans="2:18" x14ac:dyDescent="0.25">
      <c r="B4" s="49"/>
      <c r="C4" s="47"/>
      <c r="D4" s="47"/>
      <c r="E4" s="47"/>
      <c r="F4" s="48"/>
      <c r="H4" s="10">
        <v>2</v>
      </c>
      <c r="I4" s="55" t="s">
        <v>37</v>
      </c>
      <c r="J4" s="55"/>
      <c r="K4" s="55"/>
      <c r="L4" s="56"/>
      <c r="N4" s="10">
        <v>2</v>
      </c>
      <c r="O4" s="68" t="s">
        <v>54</v>
      </c>
      <c r="P4" s="69"/>
      <c r="Q4" s="69"/>
      <c r="R4" s="70"/>
    </row>
    <row r="5" spans="2:18" ht="15.75" thickBot="1" x14ac:dyDescent="0.3">
      <c r="B5" s="9">
        <v>2</v>
      </c>
      <c r="C5" s="53" t="s">
        <v>34</v>
      </c>
      <c r="D5" s="53"/>
      <c r="E5" s="53"/>
      <c r="F5" s="54"/>
      <c r="H5" s="61">
        <v>3</v>
      </c>
      <c r="I5" s="57" t="s">
        <v>38</v>
      </c>
      <c r="J5" s="57"/>
      <c r="K5" s="57"/>
      <c r="L5" s="58"/>
      <c r="N5" s="10">
        <v>3</v>
      </c>
      <c r="O5" s="68" t="s">
        <v>55</v>
      </c>
      <c r="P5" s="69"/>
      <c r="Q5" s="69"/>
      <c r="R5" s="70"/>
    </row>
    <row r="6" spans="2:18" ht="15.75" thickBot="1" x14ac:dyDescent="0.3">
      <c r="H6" s="62"/>
      <c r="I6" s="59"/>
      <c r="J6" s="59"/>
      <c r="K6" s="59"/>
      <c r="L6" s="60"/>
      <c r="N6" s="10">
        <v>4</v>
      </c>
      <c r="O6" s="68" t="s">
        <v>56</v>
      </c>
      <c r="P6" s="69"/>
      <c r="Q6" s="69"/>
      <c r="R6" s="70"/>
    </row>
    <row r="7" spans="2:18" ht="15.75" thickBot="1" x14ac:dyDescent="0.3">
      <c r="N7" s="10">
        <v>5</v>
      </c>
      <c r="O7" s="68" t="s">
        <v>57</v>
      </c>
      <c r="P7" s="69"/>
      <c r="Q7" s="69"/>
      <c r="R7" s="70"/>
    </row>
    <row r="8" spans="2:18" ht="15.75" thickBot="1" x14ac:dyDescent="0.3">
      <c r="B8" s="65" t="s">
        <v>42</v>
      </c>
      <c r="C8" s="66"/>
      <c r="D8" s="66"/>
      <c r="E8" s="66"/>
      <c r="F8" s="67"/>
      <c r="H8" s="65" t="s">
        <v>39</v>
      </c>
      <c r="I8" s="66"/>
      <c r="J8" s="66"/>
      <c r="K8" s="66"/>
      <c r="L8" s="67"/>
      <c r="N8" s="9">
        <v>6</v>
      </c>
      <c r="O8" s="71" t="s">
        <v>58</v>
      </c>
      <c r="P8" s="72"/>
      <c r="Q8" s="72"/>
      <c r="R8" s="73"/>
    </row>
    <row r="9" spans="2:18" x14ac:dyDescent="0.25">
      <c r="B9" s="10">
        <v>1</v>
      </c>
      <c r="C9" s="68" t="s">
        <v>43</v>
      </c>
      <c r="D9" s="69"/>
      <c r="E9" s="69"/>
      <c r="F9" s="70"/>
      <c r="H9" s="10">
        <v>1</v>
      </c>
      <c r="I9" s="68" t="s">
        <v>40</v>
      </c>
      <c r="J9" s="69"/>
      <c r="K9" s="69"/>
      <c r="L9" s="70"/>
    </row>
    <row r="10" spans="2:18" ht="15.75" thickBot="1" x14ac:dyDescent="0.3">
      <c r="B10" s="10">
        <v>2</v>
      </c>
      <c r="C10" s="68" t="s">
        <v>44</v>
      </c>
      <c r="D10" s="69"/>
      <c r="E10" s="69"/>
      <c r="F10" s="70"/>
      <c r="H10" s="9">
        <v>2</v>
      </c>
      <c r="I10" s="71" t="s">
        <v>41</v>
      </c>
      <c r="J10" s="72"/>
      <c r="K10" s="72"/>
      <c r="L10" s="73"/>
    </row>
    <row r="11" spans="2:18" ht="15.75" thickBot="1" x14ac:dyDescent="0.3">
      <c r="B11" s="13">
        <v>3</v>
      </c>
      <c r="C11" s="63" t="s">
        <v>51</v>
      </c>
      <c r="D11" s="63"/>
      <c r="E11" s="63"/>
      <c r="F11" s="64"/>
    </row>
    <row r="12" spans="2:18" ht="15.75" thickBot="1" x14ac:dyDescent="0.3"/>
    <row r="13" spans="2:18" x14ac:dyDescent="0.25">
      <c r="B13" s="50" t="s">
        <v>45</v>
      </c>
      <c r="C13" s="51"/>
      <c r="D13" s="51"/>
      <c r="E13" s="51"/>
      <c r="F13" s="52"/>
      <c r="H13" s="50" t="s">
        <v>47</v>
      </c>
      <c r="I13" s="51"/>
      <c r="J13" s="51"/>
      <c r="K13" s="51"/>
      <c r="L13" s="52"/>
    </row>
    <row r="14" spans="2:18" ht="15.75" thickBot="1" x14ac:dyDescent="0.3">
      <c r="B14" s="9">
        <v>1</v>
      </c>
      <c r="C14" s="11" t="s">
        <v>46</v>
      </c>
      <c r="D14" s="11"/>
      <c r="E14" s="11"/>
      <c r="F14" s="12"/>
      <c r="H14" s="10">
        <v>1</v>
      </c>
      <c r="I14" s="68" t="s">
        <v>48</v>
      </c>
      <c r="J14" s="69"/>
      <c r="K14" s="69"/>
      <c r="L14" s="70"/>
    </row>
    <row r="15" spans="2:18" x14ac:dyDescent="0.25">
      <c r="H15" s="10">
        <v>2</v>
      </c>
      <c r="I15" s="68" t="s">
        <v>49</v>
      </c>
      <c r="J15" s="69"/>
      <c r="K15" s="69"/>
      <c r="L15" s="70"/>
    </row>
    <row r="16" spans="2:18" ht="15.75" thickBot="1" x14ac:dyDescent="0.3">
      <c r="H16" s="9">
        <v>3</v>
      </c>
      <c r="I16" s="71" t="s">
        <v>50</v>
      </c>
      <c r="J16" s="72"/>
      <c r="K16" s="72"/>
      <c r="L16" s="73"/>
    </row>
  </sheetData>
  <mergeCells count="28">
    <mergeCell ref="O8:R8"/>
    <mergeCell ref="N2:R2"/>
    <mergeCell ref="O3:R3"/>
    <mergeCell ref="O4:R4"/>
    <mergeCell ref="O5:R5"/>
    <mergeCell ref="O6:R6"/>
    <mergeCell ref="O7:R7"/>
    <mergeCell ref="B13:F13"/>
    <mergeCell ref="H13:L13"/>
    <mergeCell ref="I14:L14"/>
    <mergeCell ref="I15:L15"/>
    <mergeCell ref="I16:L16"/>
    <mergeCell ref="C11:F11"/>
    <mergeCell ref="H8:L8"/>
    <mergeCell ref="I9:L9"/>
    <mergeCell ref="I10:L10"/>
    <mergeCell ref="B8:F8"/>
    <mergeCell ref="C9:F9"/>
    <mergeCell ref="C10:F10"/>
    <mergeCell ref="C3:F4"/>
    <mergeCell ref="B3:B4"/>
    <mergeCell ref="B2:F2"/>
    <mergeCell ref="C5:F5"/>
    <mergeCell ref="H2:L2"/>
    <mergeCell ref="I3:L3"/>
    <mergeCell ref="I4:L4"/>
    <mergeCell ref="I5:L6"/>
    <mergeCell ref="H5:H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CD05E-6233-48A7-9EB5-0E2D40608129}">
  <dimension ref="B2:I26"/>
  <sheetViews>
    <sheetView workbookViewId="0">
      <selection activeCell="C6" sqref="C6"/>
    </sheetView>
  </sheetViews>
  <sheetFormatPr defaultRowHeight="15" x14ac:dyDescent="0.25"/>
  <cols>
    <col min="3" max="3" width="14" bestFit="1" customWidth="1"/>
    <col min="4" max="4" width="29.140625" customWidth="1"/>
  </cols>
  <sheetData>
    <row r="2" spans="2:9" x14ac:dyDescent="0.25">
      <c r="B2" s="74" t="s">
        <v>61</v>
      </c>
      <c r="C2" s="74"/>
      <c r="D2" s="74"/>
      <c r="E2" s="74"/>
      <c r="F2" s="74"/>
    </row>
    <row r="3" spans="2:9" x14ac:dyDescent="0.25">
      <c r="B3" t="s">
        <v>26</v>
      </c>
      <c r="C3" t="s">
        <v>62</v>
      </c>
      <c r="D3" t="s">
        <v>28</v>
      </c>
      <c r="E3" t="s">
        <v>63</v>
      </c>
      <c r="F3" t="s">
        <v>27</v>
      </c>
    </row>
    <row r="4" spans="2:9" x14ac:dyDescent="0.25">
      <c r="B4">
        <v>1</v>
      </c>
      <c r="C4" s="14" t="s">
        <v>64</v>
      </c>
      <c r="D4" s="6" t="s">
        <v>66</v>
      </c>
      <c r="E4">
        <v>1</v>
      </c>
      <c r="F4" s="8" t="s">
        <v>65</v>
      </c>
      <c r="H4" t="s">
        <v>74</v>
      </c>
      <c r="I4" t="s">
        <v>73</v>
      </c>
    </row>
    <row r="5" spans="2:9" x14ac:dyDescent="0.25">
      <c r="B5">
        <v>2</v>
      </c>
      <c r="C5" s="14" t="s">
        <v>67</v>
      </c>
      <c r="D5" t="s">
        <v>68</v>
      </c>
      <c r="E5">
        <v>1</v>
      </c>
      <c r="F5" s="8" t="s">
        <v>65</v>
      </c>
    </row>
    <row r="6" spans="2:9" x14ac:dyDescent="0.25">
      <c r="B6">
        <v>3</v>
      </c>
      <c r="C6" s="14" t="s">
        <v>84</v>
      </c>
      <c r="D6" t="s">
        <v>85</v>
      </c>
      <c r="F6" t="s">
        <v>65</v>
      </c>
    </row>
    <row r="7" spans="2:9" x14ac:dyDescent="0.25">
      <c r="B7">
        <v>4</v>
      </c>
      <c r="C7" s="14"/>
      <c r="F7" t="s">
        <v>65</v>
      </c>
    </row>
    <row r="8" spans="2:9" x14ac:dyDescent="0.25">
      <c r="B8">
        <v>5</v>
      </c>
      <c r="C8" s="14"/>
      <c r="F8" t="s">
        <v>65</v>
      </c>
    </row>
    <row r="9" spans="2:9" x14ac:dyDescent="0.25">
      <c r="B9">
        <v>6</v>
      </c>
      <c r="C9" s="14"/>
      <c r="F9" t="s">
        <v>65</v>
      </c>
    </row>
    <row r="10" spans="2:9" x14ac:dyDescent="0.25">
      <c r="B10">
        <v>7</v>
      </c>
      <c r="C10" s="14"/>
      <c r="F10" t="s">
        <v>65</v>
      </c>
    </row>
    <row r="11" spans="2:9" x14ac:dyDescent="0.25">
      <c r="B11">
        <v>8</v>
      </c>
      <c r="C11" s="14"/>
      <c r="F11" t="s">
        <v>65</v>
      </c>
    </row>
    <row r="12" spans="2:9" x14ac:dyDescent="0.25">
      <c r="B12">
        <v>9</v>
      </c>
      <c r="C12" s="14"/>
      <c r="F12" t="s">
        <v>65</v>
      </c>
    </row>
    <row r="13" spans="2:9" x14ac:dyDescent="0.25">
      <c r="B13">
        <v>10</v>
      </c>
      <c r="C13" s="14"/>
      <c r="F13" t="s">
        <v>65</v>
      </c>
    </row>
    <row r="14" spans="2:9" x14ac:dyDescent="0.25">
      <c r="B14">
        <v>11</v>
      </c>
      <c r="C14" s="14"/>
      <c r="F14" t="s">
        <v>65</v>
      </c>
    </row>
    <row r="15" spans="2:9" x14ac:dyDescent="0.25">
      <c r="B15">
        <v>12</v>
      </c>
      <c r="C15" s="14"/>
      <c r="F15" t="s">
        <v>65</v>
      </c>
    </row>
    <row r="16" spans="2:9" x14ac:dyDescent="0.25">
      <c r="B16">
        <v>13</v>
      </c>
      <c r="C16" s="14"/>
      <c r="F16" t="s">
        <v>65</v>
      </c>
    </row>
    <row r="17" spans="2:6" x14ac:dyDescent="0.25">
      <c r="B17">
        <v>14</v>
      </c>
      <c r="C17" s="14"/>
      <c r="F17" t="s">
        <v>65</v>
      </c>
    </row>
    <row r="18" spans="2:6" x14ac:dyDescent="0.25">
      <c r="B18">
        <v>15</v>
      </c>
      <c r="C18" s="14"/>
      <c r="F18" t="s">
        <v>65</v>
      </c>
    </row>
    <row r="19" spans="2:6" x14ac:dyDescent="0.25">
      <c r="B19">
        <v>16</v>
      </c>
      <c r="C19" s="14"/>
      <c r="F19" t="s">
        <v>65</v>
      </c>
    </row>
    <row r="20" spans="2:6" x14ac:dyDescent="0.25">
      <c r="B20">
        <v>17</v>
      </c>
      <c r="C20" s="14"/>
      <c r="F20" t="s">
        <v>65</v>
      </c>
    </row>
    <row r="21" spans="2:6" x14ac:dyDescent="0.25">
      <c r="B21">
        <v>18</v>
      </c>
      <c r="C21" s="14"/>
      <c r="F21" t="s">
        <v>65</v>
      </c>
    </row>
    <row r="22" spans="2:6" x14ac:dyDescent="0.25">
      <c r="B22">
        <v>19</v>
      </c>
      <c r="C22" s="14"/>
      <c r="F22" t="s">
        <v>65</v>
      </c>
    </row>
    <row r="23" spans="2:6" x14ac:dyDescent="0.25">
      <c r="B23">
        <v>20</v>
      </c>
      <c r="C23" s="14"/>
      <c r="F23" t="s">
        <v>65</v>
      </c>
    </row>
    <row r="24" spans="2:6" x14ac:dyDescent="0.25">
      <c r="B24">
        <v>21</v>
      </c>
      <c r="C24" s="14"/>
      <c r="F24" t="s">
        <v>65</v>
      </c>
    </row>
    <row r="25" spans="2:6" x14ac:dyDescent="0.25">
      <c r="B25">
        <v>22</v>
      </c>
      <c r="C25" s="14"/>
      <c r="F25" t="s">
        <v>65</v>
      </c>
    </row>
    <row r="26" spans="2:6" x14ac:dyDescent="0.25">
      <c r="B26">
        <v>23</v>
      </c>
      <c r="C26" s="14"/>
      <c r="F26" t="s">
        <v>65</v>
      </c>
    </row>
  </sheetData>
  <mergeCells count="1">
    <mergeCell ref="B2:F2"/>
  </mergeCells>
  <hyperlinks>
    <hyperlink ref="F4" r:id="rId1" xr:uid="{D98CA41D-72DF-401C-A484-1AF33BBDFABE}"/>
    <hyperlink ref="F5" r:id="rId2" xr:uid="{95FE4F08-9AC2-4826-AF78-85C46F15B2BC}"/>
  </hyperlinks>
  <pageMargins left="0.7" right="0.7" top="0.75" bottom="0.75" header="0.3" footer="0.3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6609-B959-48DF-8897-F1C9078A146D}">
  <dimension ref="A1:H11"/>
  <sheetViews>
    <sheetView workbookViewId="0">
      <selection activeCell="M8" sqref="M8"/>
    </sheetView>
  </sheetViews>
  <sheetFormatPr defaultRowHeight="15" x14ac:dyDescent="0.25"/>
  <cols>
    <col min="1" max="1" width="11.85546875" bestFit="1" customWidth="1"/>
    <col min="2" max="2" width="8.28515625" bestFit="1" customWidth="1"/>
    <col min="3" max="3" width="9.42578125" bestFit="1" customWidth="1"/>
    <col min="5" max="5" width="10.5703125" bestFit="1" customWidth="1"/>
  </cols>
  <sheetData>
    <row r="1" spans="1:8" x14ac:dyDescent="0.25">
      <c r="A1" s="74" t="s">
        <v>86</v>
      </c>
      <c r="B1" s="74"/>
      <c r="C1" s="74"/>
      <c r="D1" s="74"/>
      <c r="E1" s="74"/>
      <c r="F1" s="74"/>
    </row>
    <row r="2" spans="1:8" x14ac:dyDescent="0.25">
      <c r="A2" s="74" t="s">
        <v>88</v>
      </c>
      <c r="B2" s="74"/>
      <c r="C2" s="74"/>
      <c r="D2" s="74"/>
      <c r="F2" s="74" t="s">
        <v>95</v>
      </c>
      <c r="G2" s="74"/>
      <c r="H2" t="s">
        <v>97</v>
      </c>
    </row>
    <row r="3" spans="1:8" x14ac:dyDescent="0.25">
      <c r="A3" t="s">
        <v>93</v>
      </c>
      <c r="B3" t="s">
        <v>92</v>
      </c>
      <c r="C3" t="s">
        <v>91</v>
      </c>
      <c r="D3" t="s">
        <v>90</v>
      </c>
      <c r="E3" t="s">
        <v>101</v>
      </c>
      <c r="F3" t="s">
        <v>96</v>
      </c>
      <c r="H3" t="s">
        <v>98</v>
      </c>
    </row>
    <row r="4" spans="1:8" x14ac:dyDescent="0.25">
      <c r="A4">
        <v>10</v>
      </c>
      <c r="B4">
        <v>7</v>
      </c>
      <c r="C4">
        <v>250</v>
      </c>
      <c r="D4">
        <v>8</v>
      </c>
      <c r="E4">
        <v>10</v>
      </c>
      <c r="F4">
        <f>25 * 10^(-3)</f>
        <v>2.5000000000000001E-2</v>
      </c>
      <c r="H4">
        <v>10000</v>
      </c>
    </row>
    <row r="9" spans="1:8" x14ac:dyDescent="0.25">
      <c r="A9" t="s">
        <v>87</v>
      </c>
      <c r="B9">
        <f>4*C4*(2*PI()*D4*10^6)^2 * ((B4+A4)*10^(-12))^2</f>
        <v>7.3019281201019504E-4</v>
      </c>
      <c r="C9" t="s">
        <v>94</v>
      </c>
      <c r="D9" t="s">
        <v>100</v>
      </c>
      <c r="E9">
        <f>SQRT(E4*10^(-6)/C4)</f>
        <v>1.9999999999999998E-4</v>
      </c>
    </row>
    <row r="10" spans="1:8" x14ac:dyDescent="0.25">
      <c r="A10" t="s">
        <v>99</v>
      </c>
      <c r="C10" t="s">
        <v>94</v>
      </c>
      <c r="D10" t="s">
        <v>102</v>
      </c>
      <c r="E10">
        <f>3.3/C4</f>
        <v>1.32E-2</v>
      </c>
    </row>
    <row r="11" spans="1:8" x14ac:dyDescent="0.25">
      <c r="A11" t="s">
        <v>89</v>
      </c>
      <c r="B11" t="e">
        <f>$F$4/B10</f>
        <v>#DIV/0!</v>
      </c>
      <c r="D11" t="s">
        <v>103</v>
      </c>
      <c r="E11">
        <f>3.3/(C4+H4)</f>
        <v>3.219512195121951E-4</v>
      </c>
      <c r="F11" t="str">
        <f>IF(E9&lt;E11,"нет","да")</f>
        <v>нет</v>
      </c>
    </row>
  </sheetData>
  <mergeCells count="3">
    <mergeCell ref="A1:F1"/>
    <mergeCell ref="A2:D2"/>
    <mergeCell ref="F2:G2"/>
  </mergeCells>
  <conditionalFormatting sqref="B11">
    <cfRule type="colorScale" priority="1">
      <colorScale>
        <cfvo type="num" val="5"/>
        <cfvo type="max"/>
        <color rgb="FFFF7128"/>
        <color rgb="FFFFEF9C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B2240-1AAB-466B-BC64-B9699C7A01B4}">
  <dimension ref="A1:H10"/>
  <sheetViews>
    <sheetView workbookViewId="0">
      <selection activeCell="D8" sqref="D8"/>
    </sheetView>
  </sheetViews>
  <sheetFormatPr defaultRowHeight="15" x14ac:dyDescent="0.25"/>
  <cols>
    <col min="4" max="4" width="5.5703125" bestFit="1" customWidth="1"/>
    <col min="5" max="5" width="2.28515625" customWidth="1"/>
    <col min="6" max="6" width="8.28515625" bestFit="1" customWidth="1"/>
    <col min="7" max="7" width="1.7109375" bestFit="1" customWidth="1"/>
    <col min="8" max="8" width="8.5703125" bestFit="1" customWidth="1"/>
  </cols>
  <sheetData>
    <row r="1" spans="1:8" x14ac:dyDescent="0.25">
      <c r="A1" t="s">
        <v>114</v>
      </c>
    </row>
    <row r="3" spans="1:8" x14ac:dyDescent="0.25">
      <c r="A3" t="s">
        <v>115</v>
      </c>
      <c r="B3" s="24">
        <f>(D3/D4)*(F3-H3)/(F4*H4)</f>
        <v>1.7959770114942528</v>
      </c>
      <c r="D3" s="15">
        <v>5</v>
      </c>
      <c r="E3" s="77" t="s">
        <v>116</v>
      </c>
      <c r="F3" s="18">
        <f>D4</f>
        <v>16</v>
      </c>
      <c r="G3" s="19" t="s">
        <v>117</v>
      </c>
      <c r="H3" s="18">
        <f>D3</f>
        <v>5</v>
      </c>
    </row>
    <row r="4" spans="1:8" x14ac:dyDescent="0.25">
      <c r="D4" s="16">
        <v>16</v>
      </c>
      <c r="E4" s="77"/>
      <c r="F4" s="17">
        <v>3.3000000000000002E-6</v>
      </c>
      <c r="G4" t="s">
        <v>116</v>
      </c>
      <c r="H4" s="20">
        <v>580000</v>
      </c>
    </row>
    <row r="6" spans="1:8" x14ac:dyDescent="0.25">
      <c r="A6" t="s">
        <v>118</v>
      </c>
      <c r="B6" s="24">
        <f>D6+F6/F7</f>
        <v>1.6479885057471264</v>
      </c>
      <c r="D6" s="78">
        <v>0.75</v>
      </c>
      <c r="E6" s="79" t="s">
        <v>119</v>
      </c>
      <c r="F6" s="22">
        <f>B3</f>
        <v>1.7959770114942528</v>
      </c>
    </row>
    <row r="7" spans="1:8" x14ac:dyDescent="0.25">
      <c r="D7" s="78"/>
      <c r="E7" s="77"/>
      <c r="F7" s="23">
        <v>2</v>
      </c>
    </row>
    <row r="9" spans="1:8" x14ac:dyDescent="0.25">
      <c r="A9" t="s">
        <v>120</v>
      </c>
      <c r="B9" s="25">
        <f>SQRT(D9+F9/F10*G9)</f>
        <v>0.91175350405211986</v>
      </c>
      <c r="D9" s="76">
        <f>D6^2</f>
        <v>0.5625</v>
      </c>
      <c r="E9" s="79" t="s">
        <v>119</v>
      </c>
      <c r="F9" s="21">
        <v>1</v>
      </c>
      <c r="G9" s="75">
        <f>B3^2</f>
        <v>3.2255334258158275</v>
      </c>
      <c r="H9" s="76"/>
    </row>
    <row r="10" spans="1:8" x14ac:dyDescent="0.25">
      <c r="D10" s="76"/>
      <c r="E10" s="77"/>
      <c r="F10" s="21">
        <v>12</v>
      </c>
      <c r="G10" s="76"/>
      <c r="H10" s="76"/>
    </row>
  </sheetData>
  <mergeCells count="6">
    <mergeCell ref="G9:H10"/>
    <mergeCell ref="E3:E4"/>
    <mergeCell ref="D6:D7"/>
    <mergeCell ref="E6:E7"/>
    <mergeCell ref="D9:D10"/>
    <mergeCell ref="E9:E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Функциональные требования</vt:lpstr>
      <vt:lpstr>Использованные источники</vt:lpstr>
      <vt:lpstr>Функциональные блоки</vt:lpstr>
      <vt:lpstr>Компоненты</vt:lpstr>
      <vt:lpstr>Кварц</vt:lpstr>
      <vt:lpstr>DC-DC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Маркин</dc:creator>
  <cp:lastModifiedBy>Максим Маркин</cp:lastModifiedBy>
  <dcterms:created xsi:type="dcterms:W3CDTF">2015-06-05T18:19:34Z</dcterms:created>
  <dcterms:modified xsi:type="dcterms:W3CDTF">2022-11-16T22:38:26Z</dcterms:modified>
</cp:coreProperties>
</file>