
<file path=[Content_Types].xml><?xml version="1.0" encoding="utf-8"?>
<Types xmlns="http://schemas.openxmlformats.org/package/2006/content-type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wamp64\www\model_op_champion_kit_mri\"/>
    </mc:Choice>
  </mc:AlternateContent>
  <xr:revisionPtr revIDLastSave="0" documentId="13_ncr:1_{D2ED4666-01BE-4E03-858B-46C304BCB03E}" xr6:coauthVersionLast="47" xr6:coauthVersionMax="47" xr10:uidLastSave="{00000000-0000-0000-0000-000000000000}"/>
  <bookViews>
    <workbookView xWindow="5295" yWindow="315" windowWidth="16200" windowHeight="9360" xr2:uid="{65876161-11BC-3C46-8CB2-A3FA150C3205}"/>
  </bookViews>
  <sheets>
    <sheet name="1. Summary" sheetId="2" r:id="rId1"/>
    <sheet name="2. Inputs" sheetId="4" r:id="rId2"/>
    <sheet name="3. Calculations" sheetId="6"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8" i="2" l="1"/>
  <c r="B24" i="6"/>
  <c r="B10" i="2"/>
  <c r="E39" i="2"/>
  <c r="D37" i="2"/>
  <c r="C37" i="2"/>
  <c r="B37" i="2"/>
  <c r="C14" i="4" l="1"/>
  <c r="C12" i="6" s="1"/>
  <c r="E31" i="6"/>
  <c r="E30" i="6"/>
  <c r="D10" i="6"/>
  <c r="D11" i="6"/>
  <c r="D12" i="6"/>
  <c r="D13" i="6"/>
  <c r="D9" i="6"/>
  <c r="E10" i="6"/>
  <c r="E11" i="6"/>
  <c r="E12" i="6"/>
  <c r="E13" i="6"/>
  <c r="E9" i="6"/>
  <c r="E8" i="6"/>
  <c r="D8" i="6"/>
  <c r="E7" i="6"/>
  <c r="D7" i="6"/>
  <c r="D6" i="6"/>
  <c r="E6" i="6"/>
  <c r="A13" i="6"/>
  <c r="E24" i="6" s="1"/>
  <c r="A12" i="6"/>
  <c r="E23" i="6" s="1"/>
  <c r="A7" i="6"/>
  <c r="A8" i="6"/>
  <c r="E27" i="6" s="1"/>
  <c r="A6" i="6"/>
  <c r="E19" i="6" s="1"/>
  <c r="A10" i="6"/>
  <c r="A11" i="6"/>
  <c r="A9" i="6"/>
  <c r="E28" i="6" s="1"/>
  <c r="B7" i="6"/>
  <c r="C7" i="6"/>
  <c r="B12" i="6"/>
  <c r="B13" i="6"/>
  <c r="C13" i="6"/>
  <c r="C8" i="6"/>
  <c r="B8" i="6"/>
  <c r="B11" i="6"/>
  <c r="C11" i="6"/>
  <c r="B10" i="6"/>
  <c r="C10" i="6"/>
  <c r="C9" i="6"/>
  <c r="B9" i="6"/>
  <c r="C6" i="6"/>
  <c r="B26" i="6" s="1"/>
  <c r="B6" i="6"/>
  <c r="B19" i="6" s="1"/>
  <c r="E29" i="6" l="1"/>
  <c r="B20" i="6"/>
  <c r="E26" i="6"/>
  <c r="E22" i="6"/>
  <c r="E21" i="6"/>
  <c r="E20" i="6"/>
  <c r="C21" i="6"/>
  <c r="B28" i="6"/>
  <c r="D21" i="6"/>
  <c r="C28" i="6"/>
  <c r="D28" i="6"/>
  <c r="B21" i="6"/>
  <c r="B27" i="6"/>
  <c r="C26" i="6"/>
  <c r="C27" i="6" s="1"/>
  <c r="C19" i="6"/>
  <c r="C29" i="6" l="1"/>
  <c r="C30" i="6" s="1"/>
  <c r="C31" i="6" s="1"/>
  <c r="E10" i="2" s="1"/>
  <c r="B22" i="6"/>
  <c r="B23" i="6" s="1"/>
  <c r="B29" i="6"/>
  <c r="B30" i="6" s="1"/>
  <c r="D26" i="6"/>
  <c r="D27" i="6" s="1"/>
  <c r="D29" i="6" s="1"/>
  <c r="D30" i="6" s="1"/>
  <c r="D19" i="6"/>
  <c r="D20" i="6" s="1"/>
  <c r="D22" i="6" s="1"/>
  <c r="D23" i="6" s="1"/>
  <c r="D24" i="6" s="1"/>
  <c r="F10" i="2" s="1"/>
  <c r="C20" i="6"/>
  <c r="C22" i="6" s="1"/>
  <c r="C23" i="6" s="1"/>
  <c r="C24" i="6" s="1"/>
  <c r="D10" i="2" s="1"/>
  <c r="D38" i="2" l="1"/>
  <c r="C38" i="2"/>
  <c r="C39" i="2"/>
  <c r="B31" i="6"/>
  <c r="C10" i="2" s="1"/>
  <c r="D31" i="6"/>
  <c r="G10" i="2" s="1"/>
  <c r="I10" i="2"/>
  <c r="E38" i="2" l="1"/>
  <c r="D39" i="2"/>
  <c r="B39" i="2"/>
  <c r="J10" i="2"/>
  <c r="B11" i="2" l="1"/>
  <c r="B12" i="2" s="1"/>
  <c r="F11" i="2" l="1"/>
  <c r="G11" i="2"/>
  <c r="C11" i="2"/>
  <c r="C12" i="2" s="1"/>
  <c r="E11" i="2"/>
  <c r="D11" i="2"/>
  <c r="D12" i="2" s="1"/>
  <c r="E12" i="2" l="1"/>
  <c r="G12" i="2" s="1"/>
  <c r="F12" i="2"/>
</calcChain>
</file>

<file path=xl/sharedStrings.xml><?xml version="1.0" encoding="utf-8"?>
<sst xmlns="http://schemas.openxmlformats.org/spreadsheetml/2006/main" count="81" uniqueCount="58">
  <si>
    <t>Unit</t>
  </si>
  <si>
    <t>Notes</t>
  </si>
  <si>
    <t>Ave. Revenue Benefit per Model p.a.</t>
  </si>
  <si>
    <t>USD</t>
  </si>
  <si>
    <t>Average revenue (dollars) driven from the given model on a yearly basis</t>
  </si>
  <si>
    <t>Models</t>
  </si>
  <si>
    <t>Inputs</t>
  </si>
  <si>
    <t>Calculations</t>
  </si>
  <si>
    <t>Potential Revenue Impact ($M's, USD)</t>
  </si>
  <si>
    <t>Benefit Area</t>
  </si>
  <si>
    <t>Year 1</t>
  </si>
  <si>
    <t>Year 2</t>
  </si>
  <si>
    <t>Year 3</t>
  </si>
  <si>
    <t>Total</t>
  </si>
  <si>
    <t>Yearly Total</t>
  </si>
  <si>
    <t>Cumulative Total</t>
  </si>
  <si>
    <t>CONS</t>
  </si>
  <si>
    <t>MOD</t>
  </si>
  <si>
    <t>Conservative</t>
  </si>
  <si>
    <t>Moderate</t>
  </si>
  <si>
    <r>
      <rPr>
        <b/>
        <sz val="12"/>
        <color theme="1"/>
        <rFont val="Calibri"/>
        <family val="2"/>
        <scheme val="minor"/>
      </rPr>
      <t>Instructions</t>
    </r>
    <r>
      <rPr>
        <sz val="12"/>
        <color theme="1"/>
        <rFont val="Calibri"/>
        <family val="2"/>
        <scheme val="minor"/>
      </rPr>
      <t>: Enter specific Customer inputs in the orange boxes below. These inputs will be used in the business value calculations throughout the worksheet</t>
    </r>
  </si>
  <si>
    <t>General</t>
  </si>
  <si>
    <t>Current MRM Headcount</t>
  </si>
  <si>
    <t>Average # of New Model Validations per Validator per Year</t>
  </si>
  <si>
    <t>Average # of Model Revalidations per Validator per Year</t>
  </si>
  <si>
    <t>Total # of Models in the Organization</t>
  </si>
  <si>
    <t>Total Annual Loaded Costs per Validator</t>
  </si>
  <si>
    <t>Additional Headcount Required</t>
  </si>
  <si>
    <t>OPEX ($) Increase for Additional Headcount</t>
  </si>
  <si>
    <t>OPEX ($) Increase Avoidance through ModelOp Center</t>
  </si>
  <si>
    <t>CONSERVATIVE</t>
  </si>
  <si>
    <t>INPUTS</t>
  </si>
  <si>
    <t>MODERATE</t>
  </si>
  <si>
    <t>Total requested validations &amp; revalidations in a given year</t>
  </si>
  <si>
    <t>Total validation &amp; revalidation capacity with current headcount</t>
  </si>
  <si>
    <t>Headcount</t>
  </si>
  <si>
    <t>Revalidations</t>
  </si>
  <si>
    <t>Validations</t>
  </si>
  <si>
    <t>%</t>
  </si>
  <si>
    <t>USD ($)</t>
  </si>
  <si>
    <t>The current headcount dedicated to Model Risk Management</t>
  </si>
  <si>
    <t>The average number of NEW models that a given validator can review in a given year</t>
  </si>
  <si>
    <t>The average number of models that a given validator can Re-validate in a given year</t>
  </si>
  <si>
    <t>The average % of all models in the enterprise that require revalidation in a given year</t>
  </si>
  <si>
    <t>The % growth of NEW models that are produced in a given year</t>
  </si>
  <si>
    <t>The total annual loaded costs (salary, benefits, taxes, etc.) for a given Validator</t>
  </si>
  <si>
    <t>The % of MRM repetetive/menial tasks that can be streamlined with ModelOp Center</t>
  </si>
  <si>
    <t>% of MRM work that can be streamlined via ModelOp Center</t>
  </si>
  <si>
    <t>Average % of Models Requiring Revalidation</t>
  </si>
  <si>
    <t>Average % Growth of New Models per Year</t>
  </si>
  <si>
    <r>
      <rPr>
        <b/>
        <sz val="11"/>
        <color theme="1"/>
        <rFont val="Calibri"/>
        <family val="2"/>
        <scheme val="minor"/>
      </rPr>
      <t xml:space="preserve">Notes: </t>
    </r>
    <r>
      <rPr>
        <sz val="11"/>
        <color theme="1"/>
        <rFont val="Calibri"/>
        <family val="2"/>
        <scheme val="minor"/>
      </rPr>
      <t xml:space="preserve">
(1) The below  takes into account the benefits from streamlined model risk activities for validations and revalidations to reduce the manual burden on model risk validators. The below is based on typical customer inputs and proven ModelOp Center benefits.</t>
    </r>
  </si>
  <si>
    <t>Total current number of models in the organization</t>
  </si>
  <si>
    <t>Model Risk Industrialization</t>
  </si>
  <si>
    <t xml:space="preserve">ModelOp Risk Industrialization - INPUTS to Benefits Calculations </t>
  </si>
  <si>
    <t>ModelOp Risk Industrialization - Summary of Benefits</t>
  </si>
  <si>
    <t>ModelOp Risk Industrialization: Benefits Calculations</t>
  </si>
  <si>
    <t>How to Use This Workbook:</t>
  </si>
  <si>
    <t>(1) Visit the "Inputs" tab to populate all required Customer inputs. The Summary and Calculations tabs will automatically populate based on the updated Inputs.
(2) View the "Calculations" tab to confirm the details about the benefit areas, calculations, and assumptions.
(3) If required, work with your ModelOp Account Executive to tailor the calculations to the Customer's specific current and future-state.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</si>
</sst>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_(&quot;$&quot;* #,##0_);_(&quot;$&quot;* \(#,##0\);_(&quot;$&quot;* &quot;-&quot;??_);_(@_)"/>
  </numFmts>
  <fonts count="11"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b/>
      <i/>
      <sz val="12"/>
      <color theme="1"/>
      <name val="Calibri"/>
      <family val="2"/>
      <scheme val="minor"/>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0" tint="-4.9989318521683403E-2"/>
        <bgColor indexed="64"/>
      </patternFill>
    </fill>
    <fill>
      <patternFill patternType="solid">
        <fgColor theme="1"/>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4" tint="0.59999389629810485"/>
        <bgColor indexed="64"/>
      </patternFill>
    </fill>
    <fill>
      <patternFill patternType="solid">
        <fgColor theme="1" tint="0.34998626667073579"/>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44" fontId="2" fillId="0" borderId="0" applyFont="0" applyFill="0" applyBorder="0" applyAlignment="0" applyProtection="0"/>
  </cellStyleXfs>
  <cellXfs count="56">
    <xf numFmtId="0" fontId="0" fillId="0" borderId="0" xfId="0"/>
    <xf numFmtId="0" fontId="6" fillId="2" borderId="0" xfId="0" applyFont="1" applyFill="1"/>
    <xf numFmtId="0" fontId="0" fillId="2" borderId="0" xfId="0" applyFill="1"/>
    <xf numFmtId="0" fontId="0" fillId="2" borderId="0" xfId="0" applyFill="1" applyAlignment="1">
      <alignment wrapText="1"/>
    </xf>
    <xf numFmtId="6" fontId="0" fillId="3" borderId="0" xfId="0" applyNumberFormat="1" applyFill="1"/>
    <xf numFmtId="9" fontId="0" fillId="3" borderId="0" xfId="0" applyNumberFormat="1" applyFill="1"/>
    <xf numFmtId="0" fontId="3" fillId="5" borderId="0" xfId="0" applyFont="1" applyFill="1"/>
    <xf numFmtId="0" fontId="3" fillId="5" borderId="0" xfId="0" applyFont="1" applyFill="1" applyAlignment="1">
      <alignment wrapText="1"/>
    </xf>
    <xf numFmtId="0" fontId="0" fillId="3" borderId="0" xfId="0" applyFill="1" applyBorder="1"/>
    <xf numFmtId="0" fontId="0" fillId="6" borderId="0" xfId="0" applyFill="1"/>
    <xf numFmtId="0" fontId="0" fillId="6" borderId="0" xfId="0" applyFill="1" applyAlignment="1">
      <alignment wrapText="1"/>
    </xf>
    <xf numFmtId="0" fontId="0" fillId="8" borderId="0" xfId="0" applyFill="1"/>
    <xf numFmtId="0" fontId="0" fillId="6" borderId="4" xfId="0" applyFill="1" applyBorder="1"/>
    <xf numFmtId="164" fontId="0" fillId="9" borderId="0" xfId="1" applyNumberFormat="1" applyFont="1" applyFill="1"/>
    <xf numFmtId="0" fontId="0" fillId="9" borderId="0" xfId="0" applyFill="1"/>
    <xf numFmtId="9" fontId="0" fillId="9" borderId="0" xfId="0" applyNumberFormat="1" applyFill="1"/>
    <xf numFmtId="6" fontId="0" fillId="9" borderId="0" xfId="0" applyNumberFormat="1" applyFill="1"/>
    <xf numFmtId="0" fontId="3" fillId="8" borderId="0" xfId="0" applyFont="1" applyFill="1" applyAlignment="1">
      <alignment wrapText="1"/>
    </xf>
    <xf numFmtId="0" fontId="0" fillId="6" borderId="0" xfId="0" quotePrefix="1" applyFill="1" applyAlignment="1">
      <alignment wrapText="1"/>
    </xf>
    <xf numFmtId="6" fontId="0" fillId="6" borderId="0" xfId="0" applyNumberFormat="1" applyFill="1"/>
    <xf numFmtId="0" fontId="10" fillId="0" borderId="0" xfId="0" applyFont="1" applyAlignment="1">
      <alignment horizontal="right"/>
    </xf>
    <xf numFmtId="44" fontId="10" fillId="2" borderId="0" xfId="0" applyNumberFormat="1" applyFont="1" applyFill="1"/>
    <xf numFmtId="0" fontId="10" fillId="2" borderId="0" xfId="0" applyFont="1" applyFill="1" applyAlignment="1">
      <alignment horizontal="right"/>
    </xf>
    <xf numFmtId="0" fontId="0" fillId="4" borderId="0" xfId="0" applyFill="1" applyAlignment="1">
      <alignment horizontal="center"/>
    </xf>
    <xf numFmtId="0" fontId="0" fillId="11" borderId="0" xfId="0" applyFill="1" applyAlignment="1">
      <alignment horizontal="center"/>
    </xf>
    <xf numFmtId="0" fontId="3" fillId="12" borderId="0" xfId="0" applyFont="1" applyFill="1"/>
    <xf numFmtId="44" fontId="9" fillId="0" borderId="0" xfId="0" applyNumberFormat="1" applyFont="1"/>
    <xf numFmtId="0" fontId="3" fillId="5" borderId="0" xfId="0" applyFont="1" applyFill="1" applyAlignment="1">
      <alignment horizontal="right"/>
    </xf>
    <xf numFmtId="0" fontId="3" fillId="7" borderId="0" xfId="0" applyFont="1" applyFill="1" applyAlignment="1">
      <alignment horizontal="center"/>
    </xf>
    <xf numFmtId="0" fontId="5" fillId="8" borderId="0" xfId="0" applyFont="1" applyFill="1"/>
    <xf numFmtId="0" fontId="5" fillId="8" borderId="0" xfId="0" applyFont="1" applyFill="1" applyAlignment="1">
      <alignment wrapText="1"/>
    </xf>
    <xf numFmtId="0" fontId="5" fillId="7" borderId="0" xfId="0" applyFont="1" applyFill="1"/>
    <xf numFmtId="164" fontId="4" fillId="2" borderId="0" xfId="0" applyNumberFormat="1" applyFont="1" applyFill="1" applyBorder="1"/>
    <xf numFmtId="0" fontId="0" fillId="2" borderId="0" xfId="0" applyFill="1" applyBorder="1"/>
    <xf numFmtId="0" fontId="0" fillId="9" borderId="0" xfId="1" applyNumberFormat="1" applyFont="1" applyFill="1"/>
    <xf numFmtId="0" fontId="0" fillId="9" borderId="0" xfId="0" applyNumberFormat="1" applyFill="1"/>
    <xf numFmtId="0" fontId="0" fillId="6" borderId="0" xfId="0" applyFont="1" applyFill="1" applyAlignment="1">
      <alignment wrapText="1"/>
    </xf>
    <xf numFmtId="0" fontId="3" fillId="8" borderId="0" xfId="0" applyFont="1" applyFill="1" applyAlignment="1">
      <alignment horizontal="center"/>
    </xf>
    <xf numFmtId="0" fontId="3" fillId="8" borderId="0" xfId="0" applyFont="1" applyFill="1"/>
    <xf numFmtId="0" fontId="3" fillId="8" borderId="0" xfId="0" applyFont="1" applyFill="1" applyAlignment="1">
      <alignment horizontal="right"/>
    </xf>
    <xf numFmtId="0" fontId="0" fillId="3" borderId="0" xfId="0" applyNumberFormat="1" applyFill="1"/>
    <xf numFmtId="0" fontId="0" fillId="3" borderId="0" xfId="1" applyNumberFormat="1" applyFont="1" applyFill="1"/>
    <xf numFmtId="0" fontId="0" fillId="6" borderId="5" xfId="0" applyFill="1" applyBorder="1"/>
    <xf numFmtId="0" fontId="0" fillId="2" borderId="0" xfId="0" applyFill="1" applyAlignment="1">
      <alignment vertical="top" wrapText="1"/>
    </xf>
    <xf numFmtId="8" fontId="0" fillId="2" borderId="4" xfId="0" applyNumberFormat="1" applyFill="1" applyBorder="1"/>
    <xf numFmtId="44" fontId="0" fillId="2" borderId="0" xfId="0" applyNumberFormat="1" applyFill="1"/>
    <xf numFmtId="8" fontId="0" fillId="2" borderId="0" xfId="0" applyNumberFormat="1" applyFill="1"/>
    <xf numFmtId="8" fontId="5" fillId="7" borderId="0" xfId="0" applyNumberFormat="1" applyFont="1" applyFill="1"/>
    <xf numFmtId="0" fontId="4" fillId="2" borderId="0" xfId="0" applyFont="1" applyFill="1"/>
    <xf numFmtId="0" fontId="0" fillId="2" borderId="0" xfId="0" applyFont="1" applyFill="1" applyAlignment="1">
      <alignment horizontal="left" vertical="top" wrapText="1"/>
    </xf>
    <xf numFmtId="0" fontId="3" fillId="7" borderId="0" xfId="0" applyFont="1" applyFill="1" applyAlignment="1">
      <alignment horizontal="center"/>
    </xf>
    <xf numFmtId="0" fontId="5" fillId="10" borderId="0" xfId="0" applyFont="1" applyFill="1" applyAlignment="1">
      <alignment horizontal="center"/>
    </xf>
    <xf numFmtId="0" fontId="3" fillId="12" borderId="0" xfId="0" applyFont="1" applyFill="1" applyAlignment="1">
      <alignment horizontal="center"/>
    </xf>
    <xf numFmtId="0" fontId="7" fillId="2" borderId="1"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3" xfId="0" applyFont="1" applyFill="1" applyBorder="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Model</a:t>
            </a:r>
            <a:r>
              <a:rPr lang="en-US" baseline="0"/>
              <a:t> Risk Industrialization Yearly OPEX Benefits ($M USD)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'1. Summary'!$A$38</c:f>
              <c:strCache>
                <c:ptCount val="1"/>
                <c:pt idx="0">
                  <c:v>Conservative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 Summary'!$B$37:$D$37</c:f>
              <c:strCache>
                <c:ptCount val="3"/>
                <c:pt idx="0">
                  <c:v>Year 1</c:v>
                </c:pt>
                <c:pt idx="1">
                  <c:v>Year 2</c:v>
                </c:pt>
                <c:pt idx="2">
                  <c:v>Year 3</c:v>
                </c:pt>
              </c:strCache>
            </c:strRef>
          </c:cat>
          <c:val>
            <c:numRef>
              <c:f>'1. Summary'!$B$38:$D$38</c:f>
              <c:numCache>
                <c:formatCode>"$"#,##0.00_);[Red]\("$"#,##0.00\)</c:formatCode>
                <c:ptCount val="3"/>
                <c:pt idx="0">
                  <c:v>1.25</c:v>
                </c:pt>
                <c:pt idx="1">
                  <c:v>2</c:v>
                </c:pt>
                <c:pt idx="2">
                  <c:v>3</c:v>
                </c:pt>
              </c:numCache>
            </c:numRef>
          </c:val>
          <c:extLst>
            <c:ext xmlns:c16="http://schemas.microsoft.com/office/drawing/2014/chart" uri="{C3380CC4-5D6E-409C-BE32-E72D297353CC}">
              <c16:uniqueId val="{00000000-74B9-EE45-B142-EC44A4918C3A}"/>
            </c:ext>
          </c:extLst>
        </c:ser>
        <c:ser>
          <c:idx val="1"/>
          <c:order val="1"/>
          <c:tx>
            <c:strRef>
              <c:f>'1. Summary'!$A$39</c:f>
              <c:strCache>
                <c:ptCount val="1"/>
                <c:pt idx="0">
                  <c:v>Moderate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 Summary'!$B$37:$D$37</c:f>
              <c:strCache>
                <c:ptCount val="3"/>
                <c:pt idx="0">
                  <c:v>Year 1</c:v>
                </c:pt>
                <c:pt idx="1">
                  <c:v>Year 2</c:v>
                </c:pt>
                <c:pt idx="2">
                  <c:v>Year 3</c:v>
                </c:pt>
              </c:strCache>
            </c:strRef>
          </c:cat>
          <c:val>
            <c:numRef>
              <c:f>'1. Summary'!$B$39:$D$39</c:f>
              <c:numCache>
                <c:formatCode>"$"#,##0.00_);[Red]\("$"#,##0.00\)</c:formatCode>
                <c:ptCount val="3"/>
                <c:pt idx="0">
                  <c:v>2.63</c:v>
                </c:pt>
                <c:pt idx="1">
                  <c:v>4.13</c:v>
                </c:pt>
                <c:pt idx="2">
                  <c:v>5.82</c:v>
                </c:pt>
              </c:numCache>
            </c:numRef>
          </c:val>
          <c:extLst>
            <c:ext xmlns:c16="http://schemas.microsoft.com/office/drawing/2014/chart" uri="{C3380CC4-5D6E-409C-BE32-E72D297353CC}">
              <c16:uniqueId val="{00000001-74B9-EE45-B142-EC44A4918C3A}"/>
            </c:ext>
          </c:extLst>
        </c:ser>
        <c:dLbls>
          <c:showLegendKey val="0"/>
          <c:showVal val="0"/>
          <c:showCatName val="0"/>
          <c:showSerName val="0"/>
          <c:showPercent val="0"/>
          <c:showBubbleSize val="0"/>
        </c:dLbls>
        <c:gapWidth val="150"/>
        <c:overlap val="100"/>
        <c:axId val="368784527"/>
        <c:axId val="361396031"/>
      </c:barChart>
      <c:catAx>
        <c:axId val="368784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396031"/>
        <c:crosses val="autoZero"/>
        <c:auto val="1"/>
        <c:lblAlgn val="ctr"/>
        <c:lblOffset val="100"/>
        <c:noMultiLvlLbl val="0"/>
      </c:catAx>
      <c:valAx>
        <c:axId val="36139603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YEARLY</a:t>
                </a:r>
                <a:r>
                  <a:rPr lang="en-US" baseline="0"/>
                  <a:t> OPEX Benefit ($M)</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8784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tif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27822</xdr:colOff>
      <xdr:row>13</xdr:row>
      <xdr:rowOff>63107</xdr:rowOff>
    </xdr:from>
    <xdr:to>
      <xdr:col>6</xdr:col>
      <xdr:colOff>772474</xdr:colOff>
      <xdr:row>33</xdr:row>
      <xdr:rowOff>139307</xdr:rowOff>
    </xdr:to>
    <xdr:graphicFrame macro="">
      <xdr:nvGraphicFramePr>
        <xdr:cNvPr id="3" name="Chart 2">
          <a:extLst>
            <a:ext uri="{FF2B5EF4-FFF2-40B4-BE49-F238E27FC236}">
              <a16:creationId xmlns:a16="http://schemas.microsoft.com/office/drawing/2014/main" id="{2278A0F1-B978-DE43-9302-3B85680B9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0</xdr:rowOff>
    </xdr:from>
    <xdr:to>
      <xdr:col>11</xdr:col>
      <xdr:colOff>721501</xdr:colOff>
      <xdr:row>2</xdr:row>
      <xdr:rowOff>169319</xdr:rowOff>
    </xdr:to>
    <xdr:pic>
      <xdr:nvPicPr>
        <xdr:cNvPr id="4" name="Picture 3">
          <a:extLst>
            <a:ext uri="{FF2B5EF4-FFF2-40B4-BE49-F238E27FC236}">
              <a16:creationId xmlns:a16="http://schemas.microsoft.com/office/drawing/2014/main" id="{0A9BC42D-7E47-D147-8D70-70F98687DED9}"/>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8471031" y="0"/>
          <a:ext cx="2371192" cy="6406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142FE-20EC-D145-858A-3D1AFA1591E6}">
  <dimension ref="A1:N40"/>
  <sheetViews>
    <sheetView tabSelected="1" topLeftCell="A7" zoomScale="97" workbookViewId="0">
      <selection activeCell="B10" sqref="B10"/>
    </sheetView>
  </sheetViews>
  <sheetFormatPr defaultColWidth="10.875" defaultRowHeight="15.75" x14ac:dyDescent="0.25"/>
  <cols>
    <col min="1" max="1" width="32.375" style="2" customWidth="1"/>
    <col min="2" max="7" width="10.875" style="2"/>
    <col min="8" max="8" width="3.125" style="2" customWidth="1"/>
    <col min="9" max="16384" width="10.875" style="2"/>
  </cols>
  <sheetData>
    <row r="1" spans="1:14" ht="21" x14ac:dyDescent="0.35">
      <c r="A1" s="1" t="s">
        <v>54</v>
      </c>
    </row>
    <row r="2" spans="1:14" x14ac:dyDescent="0.25">
      <c r="A2" s="48"/>
      <c r="B2" s="3"/>
      <c r="C2" s="3"/>
      <c r="D2" s="3"/>
      <c r="E2" s="3"/>
      <c r="F2" s="3"/>
      <c r="G2" s="3"/>
      <c r="H2" s="3"/>
      <c r="I2" s="3"/>
      <c r="J2" s="3"/>
      <c r="K2" s="3"/>
      <c r="L2" s="3"/>
      <c r="M2" s="3"/>
      <c r="N2" s="43"/>
    </row>
    <row r="3" spans="1:14" x14ac:dyDescent="0.25">
      <c r="A3" s="48"/>
      <c r="B3" s="3"/>
      <c r="C3" s="3"/>
      <c r="D3" s="3"/>
      <c r="E3" s="3"/>
      <c r="F3" s="3"/>
      <c r="G3" s="3"/>
      <c r="H3" s="3"/>
      <c r="I3" s="3"/>
      <c r="J3" s="3"/>
      <c r="K3" s="3"/>
      <c r="L3" s="3"/>
      <c r="M3" s="3"/>
      <c r="N3" s="43"/>
    </row>
    <row r="4" spans="1:14" x14ac:dyDescent="0.25">
      <c r="A4" s="48" t="s">
        <v>56</v>
      </c>
      <c r="B4" s="3"/>
      <c r="C4" s="3"/>
      <c r="D4" s="3"/>
      <c r="E4" s="3"/>
      <c r="F4" s="3"/>
      <c r="G4" s="3"/>
      <c r="H4" s="3"/>
      <c r="I4" s="3"/>
      <c r="J4" s="3"/>
      <c r="K4" s="3"/>
      <c r="L4" s="3"/>
      <c r="M4" s="3"/>
      <c r="N4" s="43"/>
    </row>
    <row r="5" spans="1:14" ht="81.95" customHeight="1" x14ac:dyDescent="0.25">
      <c r="A5" s="49" t="s">
        <v>57</v>
      </c>
      <c r="B5" s="49"/>
      <c r="C5" s="49"/>
      <c r="D5" s="49"/>
      <c r="E5" s="49"/>
      <c r="F5" s="49"/>
      <c r="G5" s="49"/>
      <c r="H5" s="49"/>
      <c r="I5" s="49"/>
      <c r="J5" s="49"/>
      <c r="K5" s="3"/>
      <c r="L5" s="3"/>
      <c r="M5" s="3"/>
      <c r="N5" s="43"/>
    </row>
    <row r="6" spans="1:14" x14ac:dyDescent="0.25">
      <c r="A6" s="43"/>
      <c r="B6" s="43"/>
      <c r="C6" s="43"/>
      <c r="D6" s="43"/>
      <c r="E6" s="43"/>
      <c r="F6" s="43"/>
      <c r="G6" s="43"/>
      <c r="H6" s="43"/>
      <c r="I6" s="43"/>
      <c r="J6" s="43"/>
      <c r="K6" s="43"/>
      <c r="L6" s="43"/>
      <c r="M6" s="43"/>
      <c r="N6" s="43"/>
    </row>
    <row r="7" spans="1:14" x14ac:dyDescent="0.25">
      <c r="B7" s="52" t="s">
        <v>8</v>
      </c>
      <c r="C7" s="52"/>
      <c r="D7" s="52"/>
      <c r="E7" s="52"/>
      <c r="F7" s="52"/>
      <c r="G7" s="52"/>
    </row>
    <row r="8" spans="1:14" x14ac:dyDescent="0.25">
      <c r="B8" s="50" t="s">
        <v>10</v>
      </c>
      <c r="C8" s="50"/>
      <c r="D8" s="50" t="s">
        <v>11</v>
      </c>
      <c r="E8" s="50"/>
      <c r="F8" s="50" t="s">
        <v>12</v>
      </c>
      <c r="G8" s="50"/>
      <c r="I8" s="51" t="s">
        <v>13</v>
      </c>
      <c r="J8" s="51"/>
    </row>
    <row r="9" spans="1:14" x14ac:dyDescent="0.25">
      <c r="A9" s="25" t="s">
        <v>9</v>
      </c>
      <c r="B9" s="23" t="s">
        <v>16</v>
      </c>
      <c r="C9" s="24" t="s">
        <v>17</v>
      </c>
      <c r="D9" s="23" t="s">
        <v>16</v>
      </c>
      <c r="E9" s="24" t="s">
        <v>17</v>
      </c>
      <c r="F9" s="23" t="s">
        <v>16</v>
      </c>
      <c r="G9" s="24" t="s">
        <v>17</v>
      </c>
      <c r="I9" s="23" t="s">
        <v>16</v>
      </c>
      <c r="J9" s="24" t="s">
        <v>17</v>
      </c>
    </row>
    <row r="10" spans="1:14" x14ac:dyDescent="0.25">
      <c r="A10" s="12" t="s">
        <v>52</v>
      </c>
      <c r="B10" s="44">
        <f>ROUNDUP('3. Calculations'!B24,-4)/1000000</f>
        <v>1.25</v>
      </c>
      <c r="C10" s="44">
        <f>ROUNDUP('3. Calculations'!B31,-4)/1000000</f>
        <v>2.63</v>
      </c>
      <c r="D10" s="44">
        <f>ROUNDUP('3. Calculations'!C24,-4)/1000000</f>
        <v>2</v>
      </c>
      <c r="E10" s="44">
        <f>ROUNDUP('3. Calculations'!C31,-4)/1000000</f>
        <v>4.13</v>
      </c>
      <c r="F10" s="44">
        <f>ROUNDUP('3. Calculations'!D24,-4)/1000000</f>
        <v>3</v>
      </c>
      <c r="G10" s="44">
        <f>ROUNDUP('3. Calculations'!D31,-4)/1000000</f>
        <v>5.82</v>
      </c>
      <c r="H10" s="33"/>
      <c r="I10" s="32">
        <f t="shared" ref="I10:J10" si="0">SUM(F10,D10,B10)</f>
        <v>6.25</v>
      </c>
      <c r="J10" s="32">
        <f t="shared" si="0"/>
        <v>12.579999999999998</v>
      </c>
    </row>
    <row r="11" spans="1:14" x14ac:dyDescent="0.25">
      <c r="A11" s="20" t="s">
        <v>14</v>
      </c>
      <c r="B11" s="21">
        <f t="shared" ref="B11:G11" si="1">SUM(B10:B10)</f>
        <v>1.25</v>
      </c>
      <c r="C11" s="21">
        <f t="shared" si="1"/>
        <v>2.63</v>
      </c>
      <c r="D11" s="21">
        <f t="shared" si="1"/>
        <v>2</v>
      </c>
      <c r="E11" s="21">
        <f t="shared" si="1"/>
        <v>4.13</v>
      </c>
      <c r="F11" s="21">
        <f t="shared" si="1"/>
        <v>3</v>
      </c>
      <c r="G11" s="21">
        <f t="shared" si="1"/>
        <v>5.82</v>
      </c>
      <c r="I11" s="26"/>
      <c r="J11" s="26"/>
    </row>
    <row r="12" spans="1:14" x14ac:dyDescent="0.25">
      <c r="A12" s="22" t="s">
        <v>15</v>
      </c>
      <c r="B12" s="21">
        <f>B11</f>
        <v>1.25</v>
      </c>
      <c r="C12" s="21">
        <f>C11</f>
        <v>2.63</v>
      </c>
      <c r="D12" s="21">
        <f>D11+B12</f>
        <v>3.25</v>
      </c>
      <c r="E12" s="21">
        <f>E11+C12</f>
        <v>6.76</v>
      </c>
      <c r="F12" s="21">
        <f>F11+D12</f>
        <v>6.25</v>
      </c>
      <c r="G12" s="21">
        <f>G11+E12</f>
        <v>12.58</v>
      </c>
    </row>
    <row r="37" spans="1:5" x14ac:dyDescent="0.25">
      <c r="A37" s="31"/>
      <c r="B37" s="31" t="str">
        <f>B8</f>
        <v>Year 1</v>
      </c>
      <c r="C37" s="47" t="str">
        <f>D8</f>
        <v>Year 2</v>
      </c>
      <c r="D37" s="31" t="str">
        <f>F8</f>
        <v>Year 3</v>
      </c>
      <c r="E37" s="31" t="s">
        <v>13</v>
      </c>
    </row>
    <row r="38" spans="1:5" x14ac:dyDescent="0.25">
      <c r="A38" s="42" t="s">
        <v>18</v>
      </c>
      <c r="B38" s="46">
        <f>B10</f>
        <v>1.25</v>
      </c>
      <c r="C38" s="46">
        <f>D10</f>
        <v>2</v>
      </c>
      <c r="D38" s="46">
        <f>F10</f>
        <v>3</v>
      </c>
      <c r="E38" s="45">
        <f>SUM(B38:D38)</f>
        <v>6.25</v>
      </c>
    </row>
    <row r="39" spans="1:5" x14ac:dyDescent="0.25">
      <c r="A39" s="42" t="s">
        <v>19</v>
      </c>
      <c r="B39" s="46">
        <f>C10</f>
        <v>2.63</v>
      </c>
      <c r="C39" s="46">
        <f>E10</f>
        <v>4.13</v>
      </c>
      <c r="D39" s="46">
        <f>G10</f>
        <v>5.82</v>
      </c>
      <c r="E39" s="46">
        <f>SUM(B39:D39)</f>
        <v>12.58</v>
      </c>
    </row>
    <row r="40" spans="1:5" x14ac:dyDescent="0.25">
      <c r="B40" s="45"/>
      <c r="C40" s="45"/>
      <c r="D40" s="45"/>
      <c r="E40" s="45"/>
    </row>
  </sheetData>
  <mergeCells count="6">
    <mergeCell ref="A5:J5"/>
    <mergeCell ref="B8:C8"/>
    <mergeCell ref="D8:E8"/>
    <mergeCell ref="F8:G8"/>
    <mergeCell ref="I8:J8"/>
    <mergeCell ref="B7:G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64C20-8465-8343-9808-0F21BCC0240A}">
  <dimension ref="A1:E15"/>
  <sheetViews>
    <sheetView topLeftCell="A7" zoomScaleNormal="100" workbookViewId="0"/>
  </sheetViews>
  <sheetFormatPr defaultColWidth="10.875" defaultRowHeight="15.75" x14ac:dyDescent="0.25"/>
  <cols>
    <col min="1" max="1" width="50.625" style="2" bestFit="1" customWidth="1"/>
    <col min="2" max="3" width="14.625" style="2" bestFit="1" customWidth="1"/>
    <col min="4" max="4" width="13.5" style="2" bestFit="1" customWidth="1"/>
    <col min="5" max="5" width="102" style="2" customWidth="1"/>
    <col min="6" max="16384" width="10.875" style="2"/>
  </cols>
  <sheetData>
    <row r="1" spans="1:5" ht="21" x14ac:dyDescent="0.35">
      <c r="A1" s="1" t="s">
        <v>53</v>
      </c>
    </row>
    <row r="3" spans="1:5" x14ac:dyDescent="0.25">
      <c r="A3" s="2" t="s">
        <v>20</v>
      </c>
    </row>
    <row r="5" spans="1:5" x14ac:dyDescent="0.25">
      <c r="A5" s="6" t="s">
        <v>6</v>
      </c>
      <c r="B5" s="27" t="s">
        <v>18</v>
      </c>
      <c r="C5" s="27" t="s">
        <v>19</v>
      </c>
      <c r="D5" s="6"/>
      <c r="E5" s="7"/>
    </row>
    <row r="6" spans="1:5" x14ac:dyDescent="0.25">
      <c r="A6" s="38" t="s">
        <v>21</v>
      </c>
      <c r="B6" s="39"/>
      <c r="C6" s="39"/>
      <c r="D6" s="38"/>
      <c r="E6" s="17"/>
    </row>
    <row r="7" spans="1:5" x14ac:dyDescent="0.25">
      <c r="A7" s="10" t="s">
        <v>2</v>
      </c>
      <c r="B7" s="4">
        <v>10000000</v>
      </c>
      <c r="C7" s="4">
        <v>20000000</v>
      </c>
      <c r="D7" s="9" t="s">
        <v>3</v>
      </c>
      <c r="E7" s="10" t="s">
        <v>4</v>
      </c>
    </row>
    <row r="8" spans="1:5" x14ac:dyDescent="0.25">
      <c r="A8" s="10" t="s">
        <v>25</v>
      </c>
      <c r="B8" s="8">
        <v>200</v>
      </c>
      <c r="C8" s="8">
        <v>200</v>
      </c>
      <c r="D8" s="9" t="s">
        <v>5</v>
      </c>
      <c r="E8" s="10" t="s">
        <v>51</v>
      </c>
    </row>
    <row r="9" spans="1:5" x14ac:dyDescent="0.25">
      <c r="A9" s="10" t="s">
        <v>49</v>
      </c>
      <c r="B9" s="5">
        <v>0.3</v>
      </c>
      <c r="C9" s="5">
        <v>0.3</v>
      </c>
      <c r="D9" s="9" t="s">
        <v>38</v>
      </c>
      <c r="E9" s="9" t="s">
        <v>44</v>
      </c>
    </row>
    <row r="10" spans="1:5" x14ac:dyDescent="0.25">
      <c r="A10" s="10" t="s">
        <v>48</v>
      </c>
      <c r="B10" s="5">
        <v>0.5</v>
      </c>
      <c r="C10" s="5">
        <v>0.66</v>
      </c>
      <c r="D10" s="9" t="s">
        <v>38</v>
      </c>
      <c r="E10" s="9" t="s">
        <v>43</v>
      </c>
    </row>
    <row r="11" spans="1:5" x14ac:dyDescent="0.25">
      <c r="A11" s="10" t="s">
        <v>22</v>
      </c>
      <c r="B11" s="40">
        <v>10</v>
      </c>
      <c r="C11" s="40">
        <v>10</v>
      </c>
      <c r="D11" s="19" t="s">
        <v>35</v>
      </c>
      <c r="E11" s="19" t="s">
        <v>40</v>
      </c>
    </row>
    <row r="12" spans="1:5" x14ac:dyDescent="0.25">
      <c r="A12" s="10" t="s">
        <v>23</v>
      </c>
      <c r="B12" s="40">
        <v>3</v>
      </c>
      <c r="C12" s="40">
        <v>3</v>
      </c>
      <c r="D12" s="9" t="s">
        <v>37</v>
      </c>
      <c r="E12" s="9" t="s">
        <v>41</v>
      </c>
    </row>
    <row r="13" spans="1:5" x14ac:dyDescent="0.25">
      <c r="A13" s="10" t="s">
        <v>24</v>
      </c>
      <c r="B13" s="41">
        <v>5</v>
      </c>
      <c r="C13" s="41">
        <v>5</v>
      </c>
      <c r="D13" s="9" t="s">
        <v>36</v>
      </c>
      <c r="E13" s="9" t="s">
        <v>42</v>
      </c>
    </row>
    <row r="14" spans="1:5" x14ac:dyDescent="0.25">
      <c r="A14" s="10" t="s">
        <v>26</v>
      </c>
      <c r="B14" s="4">
        <v>250000</v>
      </c>
      <c r="C14" s="4">
        <f>B14</f>
        <v>250000</v>
      </c>
      <c r="D14" s="9" t="s">
        <v>39</v>
      </c>
      <c r="E14" s="9" t="s">
        <v>45</v>
      </c>
    </row>
    <row r="15" spans="1:5" ht="31.5" x14ac:dyDescent="0.25">
      <c r="A15" s="36" t="s">
        <v>47</v>
      </c>
      <c r="B15" s="5">
        <v>0.5</v>
      </c>
      <c r="C15" s="5">
        <v>0.75</v>
      </c>
      <c r="D15" s="9" t="s">
        <v>38</v>
      </c>
      <c r="E15" s="9"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850E3-4993-004C-8764-47875EF0E19E}">
  <dimension ref="A1:E31"/>
  <sheetViews>
    <sheetView topLeftCell="A7" workbookViewId="0">
      <selection activeCell="B23" sqref="B23"/>
    </sheetView>
  </sheetViews>
  <sheetFormatPr defaultColWidth="10.875" defaultRowHeight="15.75" x14ac:dyDescent="0.25"/>
  <cols>
    <col min="1" max="1" width="50.125" style="2" customWidth="1"/>
    <col min="2" max="3" width="14.625" style="2" bestFit="1" customWidth="1"/>
    <col min="4" max="4" width="13.5" style="2" bestFit="1" customWidth="1"/>
    <col min="5" max="5" width="102" style="3" customWidth="1"/>
    <col min="6" max="6" width="10.875" style="2"/>
    <col min="7" max="7" width="30.875" style="2" bestFit="1" customWidth="1"/>
    <col min="8" max="9" width="11.5" style="2" bestFit="1" customWidth="1"/>
    <col min="10" max="11" width="12.5" style="2" bestFit="1" customWidth="1"/>
    <col min="12" max="16384" width="10.875" style="2"/>
  </cols>
  <sheetData>
    <row r="1" spans="1:5" ht="21" x14ac:dyDescent="0.35">
      <c r="A1" s="1" t="s">
        <v>55</v>
      </c>
    </row>
    <row r="2" spans="1:5" x14ac:dyDescent="0.25">
      <c r="E2" s="2"/>
    </row>
    <row r="3" spans="1:5" ht="51.95" customHeight="1" x14ac:dyDescent="0.25">
      <c r="A3" s="53" t="s">
        <v>50</v>
      </c>
      <c r="B3" s="54"/>
      <c r="C3" s="54"/>
      <c r="D3" s="54"/>
      <c r="E3" s="55"/>
    </row>
    <row r="4" spans="1:5" x14ac:dyDescent="0.25">
      <c r="A4" s="3"/>
    </row>
    <row r="5" spans="1:5" x14ac:dyDescent="0.25">
      <c r="A5" s="17" t="s">
        <v>31</v>
      </c>
      <c r="B5" s="29" t="s">
        <v>18</v>
      </c>
      <c r="C5" s="29" t="s">
        <v>19</v>
      </c>
      <c r="D5" s="29" t="s">
        <v>0</v>
      </c>
      <c r="E5" s="30" t="s">
        <v>1</v>
      </c>
    </row>
    <row r="6" spans="1:5" x14ac:dyDescent="0.25">
      <c r="A6" s="18" t="str">
        <f>'2. Inputs'!A8</f>
        <v>Total # of Models in the Organization</v>
      </c>
      <c r="B6" s="34">
        <f>'2. Inputs'!B8</f>
        <v>200</v>
      </c>
      <c r="C6" s="34">
        <f>'2. Inputs'!C8</f>
        <v>200</v>
      </c>
      <c r="D6" s="9" t="str">
        <f>'2. Inputs'!D8</f>
        <v>Models</v>
      </c>
      <c r="E6" s="10" t="str">
        <f>_xlfn.CONCAT("Input: ",'2. Inputs'!E8)</f>
        <v>Input: Total current number of models in the organization</v>
      </c>
    </row>
    <row r="7" spans="1:5" x14ac:dyDescent="0.25">
      <c r="A7" s="10" t="str">
        <f>'2. Inputs'!A9</f>
        <v>Average % Growth of New Models per Year</v>
      </c>
      <c r="B7" s="15">
        <f>'2. Inputs'!B9</f>
        <v>0.3</v>
      </c>
      <c r="C7" s="15">
        <f>'2. Inputs'!C9</f>
        <v>0.3</v>
      </c>
      <c r="D7" s="9" t="str">
        <f>'2. Inputs'!D9</f>
        <v>%</v>
      </c>
      <c r="E7" s="10" t="str">
        <f>_xlfn.CONCAT("Input: ",'2. Inputs'!E9)</f>
        <v>Input: The % growth of NEW models that are produced in a given year</v>
      </c>
    </row>
    <row r="8" spans="1:5" x14ac:dyDescent="0.25">
      <c r="A8" s="10" t="str">
        <f>'2. Inputs'!A10</f>
        <v>Average % of Models Requiring Revalidation</v>
      </c>
      <c r="B8" s="15">
        <f>'2. Inputs'!B10</f>
        <v>0.5</v>
      </c>
      <c r="C8" s="15">
        <f>'2. Inputs'!C10</f>
        <v>0.66</v>
      </c>
      <c r="D8" s="9" t="str">
        <f>'2. Inputs'!D9</f>
        <v>%</v>
      </c>
      <c r="E8" s="10" t="str">
        <f>_xlfn.CONCAT("Input: ",'2. Inputs'!E10)</f>
        <v>Input: The average % of all models in the enterprise that require revalidation in a given year</v>
      </c>
    </row>
    <row r="9" spans="1:5" x14ac:dyDescent="0.25">
      <c r="A9" s="10" t="str">
        <f>'2. Inputs'!A11</f>
        <v>Current MRM Headcount</v>
      </c>
      <c r="B9" s="35">
        <f>'2. Inputs'!B11</f>
        <v>10</v>
      </c>
      <c r="C9" s="35">
        <f>'2. Inputs'!C11</f>
        <v>10</v>
      </c>
      <c r="D9" s="19" t="str">
        <f>'2. Inputs'!D11</f>
        <v>Headcount</v>
      </c>
      <c r="E9" s="10" t="str">
        <f>_xlfn.CONCAT("Input: ",'2. Inputs'!E11)</f>
        <v>Input: The current headcount dedicated to Model Risk Management</v>
      </c>
    </row>
    <row r="10" spans="1:5" x14ac:dyDescent="0.25">
      <c r="A10" s="10" t="str">
        <f>'2. Inputs'!A12</f>
        <v>Average # of New Model Validations per Validator per Year</v>
      </c>
      <c r="B10" s="35">
        <f>'2. Inputs'!B12</f>
        <v>3</v>
      </c>
      <c r="C10" s="35">
        <f>'2. Inputs'!C12</f>
        <v>3</v>
      </c>
      <c r="D10" s="19" t="str">
        <f>'2. Inputs'!D12</f>
        <v>Validations</v>
      </c>
      <c r="E10" s="10" t="str">
        <f>_xlfn.CONCAT("Input: ",'2. Inputs'!E12)</f>
        <v>Input: The average number of NEW models that a given validator can review in a given year</v>
      </c>
    </row>
    <row r="11" spans="1:5" x14ac:dyDescent="0.25">
      <c r="A11" s="10" t="str">
        <f>'2. Inputs'!A13</f>
        <v>Average # of Model Revalidations per Validator per Year</v>
      </c>
      <c r="B11" s="35">
        <f>'2. Inputs'!B13</f>
        <v>5</v>
      </c>
      <c r="C11" s="35">
        <f>'2. Inputs'!C13</f>
        <v>5</v>
      </c>
      <c r="D11" s="19" t="str">
        <f>'2. Inputs'!D13</f>
        <v>Revalidations</v>
      </c>
      <c r="E11" s="10" t="str">
        <f>_xlfn.CONCAT("Input: ",'2. Inputs'!E13)</f>
        <v>Input: The average number of models that a given validator can Re-validate in a given year</v>
      </c>
    </row>
    <row r="12" spans="1:5" x14ac:dyDescent="0.25">
      <c r="A12" s="10" t="str">
        <f>'2. Inputs'!A14</f>
        <v>Total Annual Loaded Costs per Validator</v>
      </c>
      <c r="B12" s="13">
        <f>'2. Inputs'!B14</f>
        <v>250000</v>
      </c>
      <c r="C12" s="13">
        <f>'2. Inputs'!C14</f>
        <v>250000</v>
      </c>
      <c r="D12" s="19" t="str">
        <f>'2. Inputs'!D14</f>
        <v>USD ($)</v>
      </c>
      <c r="E12" s="10" t="str">
        <f>_xlfn.CONCAT("Input: ",'2. Inputs'!E14)</f>
        <v>Input: The total annual loaded costs (salary, benefits, taxes, etc.) for a given Validator</v>
      </c>
    </row>
    <row r="13" spans="1:5" ht="31.5" x14ac:dyDescent="0.25">
      <c r="A13" s="10" t="str">
        <f>'2. Inputs'!A15</f>
        <v>% of MRM work that can be streamlined via ModelOp Center</v>
      </c>
      <c r="B13" s="15">
        <f>'2. Inputs'!B15</f>
        <v>0.5</v>
      </c>
      <c r="C13" s="15">
        <f>'2. Inputs'!C15</f>
        <v>0.75</v>
      </c>
      <c r="D13" s="19" t="str">
        <f>'2. Inputs'!D15</f>
        <v>%</v>
      </c>
      <c r="E13" s="10" t="str">
        <f>_xlfn.CONCAT("Input: ",'2. Inputs'!E15)</f>
        <v>Input: The % of MRM repetetive/menial tasks that can be streamlined with ModelOp Center</v>
      </c>
    </row>
    <row r="14" spans="1:5" x14ac:dyDescent="0.25">
      <c r="E14" s="2"/>
    </row>
    <row r="15" spans="1:5" x14ac:dyDescent="0.25">
      <c r="E15" s="2"/>
    </row>
    <row r="16" spans="1:5" ht="21" x14ac:dyDescent="0.35">
      <c r="A16" s="1" t="s">
        <v>7</v>
      </c>
      <c r="E16" s="2"/>
    </row>
    <row r="17" spans="1:5" x14ac:dyDescent="0.25">
      <c r="A17"/>
      <c r="B17" s="28" t="s">
        <v>10</v>
      </c>
      <c r="C17" s="28" t="s">
        <v>11</v>
      </c>
      <c r="D17" s="28" t="s">
        <v>12</v>
      </c>
      <c r="E17"/>
    </row>
    <row r="18" spans="1:5" x14ac:dyDescent="0.25">
      <c r="A18" s="29" t="s">
        <v>30</v>
      </c>
      <c r="B18" s="37"/>
      <c r="C18" s="37"/>
      <c r="D18" s="37"/>
      <c r="E18" s="11"/>
    </row>
    <row r="19" spans="1:5" x14ac:dyDescent="0.25">
      <c r="A19" s="36" t="s">
        <v>25</v>
      </c>
      <c r="B19" s="14">
        <f>B6</f>
        <v>200</v>
      </c>
      <c r="C19" s="14">
        <f>B19*(1+B7)</f>
        <v>260</v>
      </c>
      <c r="D19" s="14">
        <f>C19*(1+C7)</f>
        <v>338</v>
      </c>
      <c r="E19" s="10" t="str">
        <f>_xlfn.CONCAT("Calculation: ",A6," x ",A7)</f>
        <v>Calculation: Total # of Models in the Organization x Average % Growth of New Models per Year</v>
      </c>
    </row>
    <row r="20" spans="1:5" ht="31.5" x14ac:dyDescent="0.25">
      <c r="A20" s="36" t="s">
        <v>33</v>
      </c>
      <c r="B20" s="14">
        <f>ROUNDUP((B19*$B$8)+(B19*$B$7),0)</f>
        <v>160</v>
      </c>
      <c r="C20" s="14">
        <f>ROUNDUP((C19*$B$8)+(C19*$B$7),0)</f>
        <v>208</v>
      </c>
      <c r="D20" s="14">
        <f>ROUNDUP((D19*$B$8)+(D19*$B$7),0)</f>
        <v>271</v>
      </c>
      <c r="E20" s="10" t="str">
        <f>_xlfn.CONCAT("Calculation: (",A19," x ",A8,") + (",A6," x ",A7,")")</f>
        <v>Calculation: (Total # of Models in the Organization x Average % of Models Requiring Revalidation) + (Total # of Models in the Organization x Average % Growth of New Models per Year)</v>
      </c>
    </row>
    <row r="21" spans="1:5" ht="31.5" x14ac:dyDescent="0.25">
      <c r="A21" s="18" t="s">
        <v>34</v>
      </c>
      <c r="B21" s="35">
        <f>$B$9*($B$11+$B$10)</f>
        <v>80</v>
      </c>
      <c r="C21" s="35">
        <f t="shared" ref="C21:D21" si="0">$B$9*($B$11+$B$10)</f>
        <v>80</v>
      </c>
      <c r="D21" s="35">
        <f t="shared" si="0"/>
        <v>80</v>
      </c>
      <c r="E21" s="10" t="str">
        <f>_xlfn.CONCAT("Calculation: ",A9," x (",A10," + ",A11,")")</f>
        <v>Calculation: Current MRM Headcount x (Average # of New Model Validations per Validator per Year + Average # of Model Revalidations per Validator per Year)</v>
      </c>
    </row>
    <row r="22" spans="1:5" ht="47.25" x14ac:dyDescent="0.25">
      <c r="A22" s="18" t="s">
        <v>27</v>
      </c>
      <c r="B22" s="35">
        <f>ROUNDUP((B20-B21)/($B$10+$B$11),0)</f>
        <v>10</v>
      </c>
      <c r="C22" s="35">
        <f t="shared" ref="C22:D22" si="1">ROUNDUP((C20-C21)/($B$10+$B$11),0)</f>
        <v>16</v>
      </c>
      <c r="D22" s="35">
        <f t="shared" si="1"/>
        <v>24</v>
      </c>
      <c r="E22" s="10" t="str">
        <f>_xlfn.CONCAT("Calculation: (",A20," - ",A21,") / (",A10," + ",A11,")")</f>
        <v>Calculation: (Total requested validations &amp; revalidations in a given year - Total validation &amp; revalidation capacity with current headcount) / (Average # of New Model Validations per Validator per Year + Average # of Model Revalidations per Validator per Year)</v>
      </c>
    </row>
    <row r="23" spans="1:5" x14ac:dyDescent="0.25">
      <c r="A23" s="18" t="s">
        <v>28</v>
      </c>
      <c r="B23" s="16">
        <f>B22*$B$12</f>
        <v>2500000</v>
      </c>
      <c r="C23" s="16">
        <f t="shared" ref="C23:D23" si="2">C22*$B$12</f>
        <v>4000000</v>
      </c>
      <c r="D23" s="16">
        <f t="shared" si="2"/>
        <v>6000000</v>
      </c>
      <c r="E23" s="10" t="str">
        <f>_xlfn.CONCAT("Calculation: ",A22," * ",A12)</f>
        <v>Calculation: Additional Headcount Required * Total Annual Loaded Costs per Validator</v>
      </c>
    </row>
    <row r="24" spans="1:5" x14ac:dyDescent="0.25">
      <c r="A24" s="18" t="s">
        <v>29</v>
      </c>
      <c r="B24" s="16">
        <f>B23*$B$13</f>
        <v>1250000</v>
      </c>
      <c r="C24" s="16">
        <f t="shared" ref="C24:D24" si="3">C23*$B$13</f>
        <v>2000000</v>
      </c>
      <c r="D24" s="16">
        <f t="shared" si="3"/>
        <v>3000000</v>
      </c>
      <c r="E24" s="10" t="str">
        <f>_xlfn.CONCAT("Calculation: ",A23," * ",A13)</f>
        <v>Calculation: OPEX ($) Increase for Additional Headcount * % of MRM work that can be streamlined via ModelOp Center</v>
      </c>
    </row>
    <row r="25" spans="1:5" x14ac:dyDescent="0.25">
      <c r="A25" s="29" t="s">
        <v>32</v>
      </c>
      <c r="B25" s="37"/>
      <c r="C25" s="37"/>
      <c r="D25" s="37"/>
      <c r="E25" s="11"/>
    </row>
    <row r="26" spans="1:5" x14ac:dyDescent="0.25">
      <c r="A26" s="36" t="s">
        <v>25</v>
      </c>
      <c r="B26" s="14">
        <f>C6</f>
        <v>200</v>
      </c>
      <c r="C26" s="14">
        <f>B26*(1+$C$7)</f>
        <v>260</v>
      </c>
      <c r="D26" s="14">
        <f>ROUNDUP(C26*(1+$C$7),0)</f>
        <v>338</v>
      </c>
      <c r="E26" s="10" t="str">
        <f>_xlfn.CONCAT("Calculation: ",A6," x ",A7)</f>
        <v>Calculation: Total # of Models in the Organization x Average % Growth of New Models per Year</v>
      </c>
    </row>
    <row r="27" spans="1:5" ht="31.5" x14ac:dyDescent="0.25">
      <c r="A27" s="36" t="s">
        <v>33</v>
      </c>
      <c r="B27" s="14">
        <f>ROUNDUP((B26*$C$8)+(B26*$C$7),0)</f>
        <v>192</v>
      </c>
      <c r="C27" s="14">
        <f>ROUNDUP((C26*$C$8)+(C26*$C$7),0)</f>
        <v>250</v>
      </c>
      <c r="D27" s="14">
        <f>ROUNDUP((D26*$C$8)+(D26*$C$7),0)</f>
        <v>325</v>
      </c>
      <c r="E27" s="10" t="str">
        <f>_xlfn.CONCAT("Calculation: (",A19," x ",A8,") + (",A6," x ",A7,")")</f>
        <v>Calculation: (Total # of Models in the Organization x Average % of Models Requiring Revalidation) + (Total # of Models in the Organization x Average % Growth of New Models per Year)</v>
      </c>
    </row>
    <row r="28" spans="1:5" ht="31.5" x14ac:dyDescent="0.25">
      <c r="A28" s="18" t="s">
        <v>34</v>
      </c>
      <c r="B28" s="35">
        <f>$C$9*($C$11+$C$10)</f>
        <v>80</v>
      </c>
      <c r="C28" s="35">
        <f t="shared" ref="C28:D28" si="4">$C$9*($C$11+$C$10)</f>
        <v>80</v>
      </c>
      <c r="D28" s="35">
        <f t="shared" si="4"/>
        <v>80</v>
      </c>
      <c r="E28" s="10" t="str">
        <f>_xlfn.CONCAT("Calculation: ",A9," x (",A10," + ",A11,")")</f>
        <v>Calculation: Current MRM Headcount x (Average # of New Model Validations per Validator per Year + Average # of Model Revalidations per Validator per Year)</v>
      </c>
    </row>
    <row r="29" spans="1:5" ht="47.25" x14ac:dyDescent="0.25">
      <c r="A29" s="18" t="s">
        <v>27</v>
      </c>
      <c r="B29" s="35">
        <f>ROUNDUP((B27-B28)/($C$10+$C$11),0)</f>
        <v>14</v>
      </c>
      <c r="C29" s="35">
        <f t="shared" ref="C29:D29" si="5">ROUNDUP((C27-C28)/($C$10+$C$11),0)</f>
        <v>22</v>
      </c>
      <c r="D29" s="35">
        <f t="shared" si="5"/>
        <v>31</v>
      </c>
      <c r="E29" s="10" t="str">
        <f>_xlfn.CONCAT("Calculation: (",A27," - ",A28,") / (",A10," + ",A11,")")</f>
        <v>Calculation: (Total requested validations &amp; revalidations in a given year - Total validation &amp; revalidation capacity with current headcount) / (Average # of New Model Validations per Validator per Year + Average # of Model Revalidations per Validator per Year)</v>
      </c>
    </row>
    <row r="30" spans="1:5" x14ac:dyDescent="0.25">
      <c r="A30" s="18" t="s">
        <v>28</v>
      </c>
      <c r="B30" s="16">
        <f>B29*$B$12</f>
        <v>3500000</v>
      </c>
      <c r="C30" s="16">
        <f t="shared" ref="C30" si="6">C29*$B$12</f>
        <v>5500000</v>
      </c>
      <c r="D30" s="16">
        <f t="shared" ref="D30" si="7">D29*$B$12</f>
        <v>7750000</v>
      </c>
      <c r="E30" s="10" t="str">
        <f>_xlfn.CONCAT("Calculation: ",A29," * ",A19)</f>
        <v>Calculation: Additional Headcount Required * Total # of Models in the Organization</v>
      </c>
    </row>
    <row r="31" spans="1:5" x14ac:dyDescent="0.25">
      <c r="A31" s="18" t="s">
        <v>29</v>
      </c>
      <c r="B31" s="16">
        <f>B30*$C$13</f>
        <v>2625000</v>
      </c>
      <c r="C31" s="16">
        <f t="shared" ref="C31:D31" si="8">C30*$C$13</f>
        <v>4125000</v>
      </c>
      <c r="D31" s="16">
        <f t="shared" si="8"/>
        <v>5812500</v>
      </c>
      <c r="E31" s="10" t="str">
        <f>_xlfn.CONCAT("Calculation: ",A30," * ",A20)</f>
        <v>Calculation: OPEX ($) Increase for Additional Headcount * Total requested validations &amp; revalidations in a given year</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Summary</vt:lpstr>
      <vt:lpstr>2. Inputs</vt:lpstr>
      <vt:lpstr>3.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Trier</dc:creator>
  <cp:lastModifiedBy>HP</cp:lastModifiedBy>
  <dcterms:created xsi:type="dcterms:W3CDTF">2019-06-05T20:19:41Z</dcterms:created>
  <dcterms:modified xsi:type="dcterms:W3CDTF">2022-05-20T08:04:33Z</dcterms:modified>
</cp:coreProperties>
</file>