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esktop\"/>
    </mc:Choice>
  </mc:AlternateContent>
  <xr:revisionPtr revIDLastSave="0" documentId="13_ncr:1_{D7BC416A-F1C0-4B59-953F-41637C263E5A}" xr6:coauthVersionLast="47" xr6:coauthVersionMax="47" xr10:uidLastSave="{00000000-0000-0000-0000-000000000000}"/>
  <bookViews>
    <workbookView xWindow="-108" yWindow="-108" windowWidth="23256" windowHeight="12456" xr2:uid="{20101C59-3FF2-4C20-8459-BBD4E5BC17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1" i="1" l="1"/>
  <c r="G52" i="1"/>
  <c r="Z7" i="1"/>
  <c r="Z6" i="1"/>
  <c r="Z5" i="1"/>
  <c r="AA5" i="1"/>
  <c r="AA6" i="1" l="1"/>
  <c r="AA7" i="1"/>
  <c r="Y7" i="1"/>
  <c r="X7" i="1"/>
  <c r="Y6" i="1"/>
  <c r="X6" i="1"/>
  <c r="Y5" i="1"/>
  <c r="X5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Q28" i="1"/>
  <c r="C52" i="1"/>
  <c r="D2" i="1"/>
  <c r="C3" i="1"/>
  <c r="C4" i="1"/>
  <c r="C5" i="1"/>
  <c r="C6" i="1"/>
  <c r="C7" i="1"/>
  <c r="C8" i="1"/>
  <c r="D8" i="1" s="1"/>
  <c r="C9" i="1"/>
  <c r="D9" i="1" s="1"/>
  <c r="C10" i="1"/>
  <c r="D10" i="1" s="1"/>
  <c r="C11" i="1"/>
  <c r="C12" i="1"/>
  <c r="C13" i="1"/>
  <c r="C14" i="1"/>
  <c r="C15" i="1"/>
  <c r="C16" i="1"/>
  <c r="D16" i="1" s="1"/>
  <c r="C17" i="1"/>
  <c r="D17" i="1" s="1"/>
  <c r="C18" i="1"/>
  <c r="D18" i="1" s="1"/>
  <c r="C19" i="1"/>
  <c r="C20" i="1"/>
  <c r="C21" i="1"/>
  <c r="C22" i="1"/>
  <c r="C23" i="1"/>
  <c r="C24" i="1"/>
  <c r="D24" i="1" s="1"/>
  <c r="C25" i="1"/>
  <c r="D25" i="1" s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D40" i="1" s="1"/>
  <c r="C41" i="1"/>
  <c r="D41" i="1" s="1"/>
  <c r="C42" i="1"/>
  <c r="D42" i="1" s="1"/>
  <c r="C43" i="1"/>
  <c r="C44" i="1"/>
  <c r="C45" i="1"/>
  <c r="C46" i="1"/>
  <c r="C47" i="1"/>
  <c r="C48" i="1"/>
  <c r="C49" i="1"/>
  <c r="D49" i="1" s="1"/>
  <c r="C50" i="1"/>
  <c r="D50" i="1" s="1"/>
  <c r="C51" i="1"/>
  <c r="C2" i="1"/>
  <c r="D32" i="1"/>
  <c r="D33" i="1"/>
  <c r="D34" i="1"/>
  <c r="D3" i="1"/>
  <c r="D4" i="1"/>
  <c r="D26" i="1"/>
  <c r="D39" i="1"/>
  <c r="D7" i="1"/>
  <c r="D47" i="1"/>
  <c r="D6" i="1"/>
  <c r="D30" i="1"/>
  <c r="D46" i="1"/>
  <c r="D14" i="1"/>
  <c r="D15" i="1"/>
  <c r="D31" i="1"/>
  <c r="D12" i="1"/>
  <c r="D20" i="1"/>
  <c r="D28" i="1"/>
  <c r="D36" i="1"/>
  <c r="D44" i="1"/>
  <c r="D11" i="1"/>
  <c r="D19" i="1"/>
  <c r="D35" i="1"/>
  <c r="D43" i="1"/>
  <c r="D48" i="1"/>
  <c r="D51" i="1"/>
  <c r="N14" i="1"/>
  <c r="N12" i="1"/>
  <c r="N10" i="1"/>
  <c r="N8" i="1"/>
  <c r="N6" i="1"/>
  <c r="N4" i="1"/>
  <c r="N2" i="1"/>
  <c r="G4" i="1"/>
  <c r="F4" i="1"/>
  <c r="D5" i="1"/>
  <c r="D13" i="1"/>
  <c r="D22" i="1"/>
  <c r="D27" i="1"/>
  <c r="D29" i="1"/>
  <c r="D37" i="1"/>
  <c r="D38" i="1"/>
  <c r="D45" i="1"/>
  <c r="D21" i="1"/>
  <c r="D23" i="1"/>
</calcChain>
</file>

<file path=xl/sharedStrings.xml><?xml version="1.0" encoding="utf-8"?>
<sst xmlns="http://schemas.openxmlformats.org/spreadsheetml/2006/main" count="25" uniqueCount="24">
  <si>
    <t>№</t>
  </si>
  <si>
    <t>tᵢ, c</t>
  </si>
  <si>
    <t>tᵢ -  ⟨𝑡⟩N, c</t>
  </si>
  <si>
    <t>(tᵢ -  ⟨𝑡⟩N)^2, c^2</t>
  </si>
  <si>
    <t xml:space="preserve">  </t>
  </si>
  <si>
    <t>tmin</t>
  </si>
  <si>
    <t>tmax</t>
  </si>
  <si>
    <t>Границы Интервалов, с</t>
  </si>
  <si>
    <t>Дельта N</t>
  </si>
  <si>
    <t xml:space="preserve">ДельтаN/N*ДельтаT, с^-1 </t>
  </si>
  <si>
    <t>t, c</t>
  </si>
  <si>
    <t xml:space="preserve"> ро, c-1</t>
  </si>
  <si>
    <t>⟨𝑡⟩𝑁 = 9,9602с</t>
  </si>
  <si>
    <t>⟨𝑡⟩𝑁 +- 𝜎n</t>
  </si>
  <si>
    <t>⟨𝑡⟩𝑁 +- 2𝜎n</t>
  </si>
  <si>
    <t>⟨𝑡⟩𝑁 +- 3𝜎n</t>
  </si>
  <si>
    <t>Интервал, с</t>
  </si>
  <si>
    <t>от</t>
  </si>
  <si>
    <t>до</t>
  </si>
  <si>
    <t>Дельта N/N</t>
  </si>
  <si>
    <t>P</t>
  </si>
  <si>
    <t>СреднеКвадратичное отклонение</t>
  </si>
  <si>
    <t>Табличное значение стьюдента</t>
  </si>
  <si>
    <t xml:space="preserve">доверительный интервал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</si>
</sst>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случайных значений измерения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Лист1!$F$18:$AA$18</c:f>
              <c:numCache>
                <c:formatCode>General</c:formatCode>
                <c:ptCount val="22"/>
                <c:pt idx="0">
                  <c:v>9.6</c:v>
                </c:pt>
                <c:pt idx="1">
                  <c:v>9.6</c:v>
                </c:pt>
                <c:pt idx="2">
                  <c:v>9.6999999999999993</c:v>
                </c:pt>
                <c:pt idx="3">
                  <c:v>9.6999999999999993</c:v>
                </c:pt>
                <c:pt idx="4">
                  <c:v>9.6999999999999993</c:v>
                </c:pt>
                <c:pt idx="5">
                  <c:v>9.8000000000000007</c:v>
                </c:pt>
                <c:pt idx="6">
                  <c:v>9.8000000000000007</c:v>
                </c:pt>
                <c:pt idx="7">
                  <c:v>9.8000000000000007</c:v>
                </c:pt>
                <c:pt idx="8">
                  <c:v>9.9</c:v>
                </c:pt>
                <c:pt idx="9">
                  <c:v>9.9</c:v>
                </c:pt>
                <c:pt idx="10">
                  <c:v>9.9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10.1</c:v>
                </c:pt>
                <c:pt idx="15">
                  <c:v>10.1</c:v>
                </c:pt>
                <c:pt idx="16">
                  <c:v>10.1</c:v>
                </c:pt>
                <c:pt idx="17">
                  <c:v>10.199999999999999</c:v>
                </c:pt>
                <c:pt idx="18">
                  <c:v>10.199999999999999</c:v>
                </c:pt>
                <c:pt idx="19">
                  <c:v>10.199999999999999</c:v>
                </c:pt>
                <c:pt idx="20">
                  <c:v>10.3</c:v>
                </c:pt>
                <c:pt idx="21">
                  <c:v>10.3</c:v>
                </c:pt>
              </c:numCache>
            </c:numRef>
          </c:xVal>
          <c:yVal>
            <c:numRef>
              <c:f>Лист1!$F$19:$AA$19</c:f>
              <c:numCache>
                <c:formatCode>General</c:formatCode>
                <c:ptCount val="22"/>
                <c:pt idx="0">
                  <c:v>0</c:v>
                </c:pt>
                <c:pt idx="1">
                  <c:v>0.4</c:v>
                </c:pt>
                <c:pt idx="2">
                  <c:v>0.4</c:v>
                </c:pt>
                <c:pt idx="3">
                  <c:v>0</c:v>
                </c:pt>
                <c:pt idx="4">
                  <c:v>0.8</c:v>
                </c:pt>
                <c:pt idx="5">
                  <c:v>0.8</c:v>
                </c:pt>
                <c:pt idx="6">
                  <c:v>0</c:v>
                </c:pt>
                <c:pt idx="7">
                  <c:v>1.2</c:v>
                </c:pt>
                <c:pt idx="8">
                  <c:v>1.2</c:v>
                </c:pt>
                <c:pt idx="9">
                  <c:v>0</c:v>
                </c:pt>
                <c:pt idx="10">
                  <c:v>3.2</c:v>
                </c:pt>
                <c:pt idx="11">
                  <c:v>3.2</c:v>
                </c:pt>
                <c:pt idx="12">
                  <c:v>0</c:v>
                </c:pt>
                <c:pt idx="13">
                  <c:v>3.4</c:v>
                </c:pt>
                <c:pt idx="14">
                  <c:v>3.4</c:v>
                </c:pt>
                <c:pt idx="15">
                  <c:v>0</c:v>
                </c:pt>
                <c:pt idx="16">
                  <c:v>0.8</c:v>
                </c:pt>
                <c:pt idx="17">
                  <c:v>0.8</c:v>
                </c:pt>
                <c:pt idx="18">
                  <c:v>0</c:v>
                </c:pt>
                <c:pt idx="19">
                  <c:v>0.2</c:v>
                </c:pt>
                <c:pt idx="20">
                  <c:v>0.2</c:v>
                </c:pt>
                <c:pt idx="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6C-4A4E-B61C-66E19EE92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255871"/>
        <c:axId val="1580248383"/>
      </c:scatterChart>
      <c:scatterChart>
        <c:scatterStyle val="smoothMarker"/>
        <c:varyColors val="0"/>
        <c:ser>
          <c:idx val="1"/>
          <c:order val="1"/>
          <c:tx>
            <c:v>ряд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Лист1!$Q$27:$CN$27</c:f>
              <c:numCache>
                <c:formatCode>General</c:formatCode>
                <c:ptCount val="76"/>
                <c:pt idx="0">
                  <c:v>9.5500000000000007</c:v>
                </c:pt>
                <c:pt idx="1">
                  <c:v>9.56</c:v>
                </c:pt>
                <c:pt idx="2">
                  <c:v>9.57</c:v>
                </c:pt>
                <c:pt idx="3">
                  <c:v>9.58</c:v>
                </c:pt>
                <c:pt idx="4">
                  <c:v>9.59</c:v>
                </c:pt>
                <c:pt idx="5">
                  <c:v>9.6</c:v>
                </c:pt>
                <c:pt idx="6">
                  <c:v>9.61</c:v>
                </c:pt>
                <c:pt idx="7">
                  <c:v>9.6199999999999992</c:v>
                </c:pt>
                <c:pt idx="8">
                  <c:v>9.6300000000000008</c:v>
                </c:pt>
                <c:pt idx="9">
                  <c:v>9.64</c:v>
                </c:pt>
                <c:pt idx="10">
                  <c:v>9.65</c:v>
                </c:pt>
                <c:pt idx="11">
                  <c:v>9.66</c:v>
                </c:pt>
                <c:pt idx="12">
                  <c:v>9.67</c:v>
                </c:pt>
                <c:pt idx="13">
                  <c:v>9.68</c:v>
                </c:pt>
                <c:pt idx="14">
                  <c:v>9.69</c:v>
                </c:pt>
                <c:pt idx="15">
                  <c:v>9.6999999999999993</c:v>
                </c:pt>
                <c:pt idx="16">
                  <c:v>9.7100000000000009</c:v>
                </c:pt>
                <c:pt idx="17">
                  <c:v>9.7200000000000006</c:v>
                </c:pt>
                <c:pt idx="18">
                  <c:v>9.73</c:v>
                </c:pt>
                <c:pt idx="19">
                  <c:v>9.74</c:v>
                </c:pt>
                <c:pt idx="20">
                  <c:v>9.75</c:v>
                </c:pt>
                <c:pt idx="21">
                  <c:v>9.76</c:v>
                </c:pt>
                <c:pt idx="22">
                  <c:v>9.77</c:v>
                </c:pt>
                <c:pt idx="23">
                  <c:v>9.7799999999999994</c:v>
                </c:pt>
                <c:pt idx="24">
                  <c:v>9.7899999999999991</c:v>
                </c:pt>
                <c:pt idx="25">
                  <c:v>9.8000000000000007</c:v>
                </c:pt>
                <c:pt idx="26">
                  <c:v>9.81</c:v>
                </c:pt>
                <c:pt idx="27">
                  <c:v>9.82</c:v>
                </c:pt>
                <c:pt idx="28">
                  <c:v>9.83</c:v>
                </c:pt>
                <c:pt idx="29">
                  <c:v>9.84</c:v>
                </c:pt>
                <c:pt idx="30">
                  <c:v>9.85</c:v>
                </c:pt>
                <c:pt idx="31">
                  <c:v>9.86</c:v>
                </c:pt>
                <c:pt idx="32">
                  <c:v>9.8699999999999992</c:v>
                </c:pt>
                <c:pt idx="33">
                  <c:v>9.8800000000000008</c:v>
                </c:pt>
                <c:pt idx="34">
                  <c:v>9.89</c:v>
                </c:pt>
                <c:pt idx="35">
                  <c:v>9.9</c:v>
                </c:pt>
                <c:pt idx="36">
                  <c:v>9.91</c:v>
                </c:pt>
                <c:pt idx="37">
                  <c:v>9.92</c:v>
                </c:pt>
                <c:pt idx="38">
                  <c:v>9.93</c:v>
                </c:pt>
                <c:pt idx="39">
                  <c:v>9.94</c:v>
                </c:pt>
                <c:pt idx="40">
                  <c:v>9.9499999999999993</c:v>
                </c:pt>
                <c:pt idx="41">
                  <c:v>9.9600000000000009</c:v>
                </c:pt>
                <c:pt idx="42">
                  <c:v>9.9700000000000006</c:v>
                </c:pt>
                <c:pt idx="43">
                  <c:v>9.98</c:v>
                </c:pt>
                <c:pt idx="44">
                  <c:v>9.9899999999999896</c:v>
                </c:pt>
                <c:pt idx="45">
                  <c:v>9.9999999999999893</c:v>
                </c:pt>
                <c:pt idx="46">
                  <c:v>10.01</c:v>
                </c:pt>
                <c:pt idx="47">
                  <c:v>10.02</c:v>
                </c:pt>
                <c:pt idx="48">
                  <c:v>10.029999999999999</c:v>
                </c:pt>
                <c:pt idx="49">
                  <c:v>10.039999999999999</c:v>
                </c:pt>
                <c:pt idx="50">
                  <c:v>10.050000000000001</c:v>
                </c:pt>
                <c:pt idx="51">
                  <c:v>10.06</c:v>
                </c:pt>
                <c:pt idx="52">
                  <c:v>10.07</c:v>
                </c:pt>
                <c:pt idx="53">
                  <c:v>10.08</c:v>
                </c:pt>
                <c:pt idx="54">
                  <c:v>10.09</c:v>
                </c:pt>
                <c:pt idx="55">
                  <c:v>10.1</c:v>
                </c:pt>
                <c:pt idx="56">
                  <c:v>10.11</c:v>
                </c:pt>
                <c:pt idx="57">
                  <c:v>10.119999999999999</c:v>
                </c:pt>
                <c:pt idx="58">
                  <c:v>10.130000000000001</c:v>
                </c:pt>
                <c:pt idx="59">
                  <c:v>10.14</c:v>
                </c:pt>
                <c:pt idx="60">
                  <c:v>10.15</c:v>
                </c:pt>
                <c:pt idx="61">
                  <c:v>10.16</c:v>
                </c:pt>
                <c:pt idx="62">
                  <c:v>10.17</c:v>
                </c:pt>
                <c:pt idx="63">
                  <c:v>10.18</c:v>
                </c:pt>
                <c:pt idx="64">
                  <c:v>10.19</c:v>
                </c:pt>
                <c:pt idx="65">
                  <c:v>10.199999999999999</c:v>
                </c:pt>
                <c:pt idx="66">
                  <c:v>10.210000000000001</c:v>
                </c:pt>
                <c:pt idx="67">
                  <c:v>10.220000000000001</c:v>
                </c:pt>
                <c:pt idx="68">
                  <c:v>10.23</c:v>
                </c:pt>
                <c:pt idx="69">
                  <c:v>10.24</c:v>
                </c:pt>
                <c:pt idx="70">
                  <c:v>10.25</c:v>
                </c:pt>
                <c:pt idx="71">
                  <c:v>10.26</c:v>
                </c:pt>
                <c:pt idx="72">
                  <c:v>10.27</c:v>
                </c:pt>
                <c:pt idx="73">
                  <c:v>10.28</c:v>
                </c:pt>
                <c:pt idx="74">
                  <c:v>10.29</c:v>
                </c:pt>
                <c:pt idx="75">
                  <c:v>10.3</c:v>
                </c:pt>
              </c:numCache>
            </c:numRef>
          </c:xVal>
          <c:yVal>
            <c:numRef>
              <c:f>Лист1!$Q$28:$CN$28</c:f>
              <c:numCache>
                <c:formatCode>General</c:formatCode>
                <c:ptCount val="76"/>
                <c:pt idx="0">
                  <c:v>2.1174495476553201E-2</c:v>
                </c:pt>
                <c:pt idx="1">
                  <c:v>2.6908504371835458E-2</c:v>
                </c:pt>
                <c:pt idx="2">
                  <c:v>3.3993529407021009E-2</c:v>
                </c:pt>
                <c:pt idx="3">
                  <c:v>4.2690689238350857E-2</c:v>
                </c:pt>
                <c:pt idx="4">
                  <c:v>5.329669581083863E-2</c:v>
                </c:pt>
                <c:pt idx="5">
                  <c:v>6.614509038090978E-2</c:v>
                </c:pt>
                <c:pt idx="6">
                  <c:v>8.160657542536838E-2</c:v>
                </c:pt>
                <c:pt idx="7">
                  <c:v>0.10008820545445457</c:v>
                </c:pt>
                <c:pt idx="8">
                  <c:v>0.12203119439624238</c:v>
                </c:pt>
                <c:pt idx="9">
                  <c:v>0.14790710327706844</c:v>
                </c:pt>
                <c:pt idx="10">
                  <c:v>0.17821219172724137</c:v>
                </c:pt>
                <c:pt idx="11">
                  <c:v>0.2134597523800269</c:v>
                </c:pt>
                <c:pt idx="12">
                  <c:v>0.25417029991861151</c:v>
                </c:pt>
                <c:pt idx="13">
                  <c:v>0.30085955697127847</c:v>
                </c:pt>
                <c:pt idx="14">
                  <c:v>0.35402426685374</c:v>
                </c:pt>
                <c:pt idx="15">
                  <c:v>0.41412596670402496</c:v>
                </c:pt>
                <c:pt idx="16">
                  <c:v>0.48157297091820789</c:v>
                </c:pt>
                <c:pt idx="17">
                  <c:v>0.55670093966732781</c:v>
                </c:pt>
                <c:pt idx="18">
                  <c:v>0.63975253502084173</c:v>
                </c:pt>
                <c:pt idx="19">
                  <c:v>0.73085679100878931</c:v>
                </c:pt>
                <c:pt idx="20">
                  <c:v>0.8300089361145554</c:v>
                </c:pt>
                <c:pt idx="21">
                  <c:v>0.9370514989775981</c:v>
                </c:pt>
                <c:pt idx="22">
                  <c:v>1.0516575922539089</c:v>
                </c:pt>
                <c:pt idx="23">
                  <c:v>1.1733172979251807</c:v>
                </c:pt>
                <c:pt idx="24">
                  <c:v>1.3013280633119166</c:v>
                </c:pt>
                <c:pt idx="25">
                  <c:v>1.4347899558385031</c:v>
                </c:pt>
                <c:pt idx="26">
                  <c:v>1.5726065137482081</c:v>
                </c:pt>
                <c:pt idx="27">
                  <c:v>1.7134917697828724</c:v>
                </c:pt>
                <c:pt idx="28">
                  <c:v>1.855983818720647</c:v>
                </c:pt>
                <c:pt idx="29">
                  <c:v>1.9984650542077029</c:v>
                </c:pt>
                <c:pt idx="30">
                  <c:v>2.1391889252154233</c:v>
                </c:pt>
                <c:pt idx="31">
                  <c:v>2.2763127701411792</c:v>
                </c:pt>
                <c:pt idx="32">
                  <c:v>2.4079359916439755</c:v>
                </c:pt>
                <c:pt idx="33">
                  <c:v>2.5321425537298086</c:v>
                </c:pt>
                <c:pt idx="34">
                  <c:v>2.6470465307464877</c:v>
                </c:pt>
                <c:pt idx="35">
                  <c:v>2.750839231532185</c:v>
                </c:pt>
                <c:pt idx="36">
                  <c:v>2.8418362749589043</c:v>
                </c:pt>
                <c:pt idx="37">
                  <c:v>2.9185229167242026</c:v>
                </c:pt>
                <c:pt idx="38">
                  <c:v>2.9795959290032856</c:v>
                </c:pt>
                <c:pt idx="39">
                  <c:v>3.02400041767604</c:v>
                </c:pt>
                <c:pt idx="40">
                  <c:v>3.050960124752629</c:v>
                </c:pt>
                <c:pt idx="41">
                  <c:v>3.06</c:v>
                </c:pt>
                <c:pt idx="42">
                  <c:v>3.0509601247526321</c:v>
                </c:pt>
                <c:pt idx="43">
                  <c:v>3.0240004176760462</c:v>
                </c:pt>
                <c:pt idx="44">
                  <c:v>2.9795959290033514</c:v>
                </c:pt>
                <c:pt idx="45">
                  <c:v>2.9185229167242888</c:v>
                </c:pt>
                <c:pt idx="46">
                  <c:v>2.8418362749589194</c:v>
                </c:pt>
                <c:pt idx="47">
                  <c:v>2.7508392315322023</c:v>
                </c:pt>
                <c:pt idx="48">
                  <c:v>2.6470465307465072</c:v>
                </c:pt>
                <c:pt idx="49">
                  <c:v>2.5321425537298299</c:v>
                </c:pt>
                <c:pt idx="50">
                  <c:v>2.4079359916439982</c:v>
                </c:pt>
                <c:pt idx="51">
                  <c:v>2.2763127701412031</c:v>
                </c:pt>
                <c:pt idx="52">
                  <c:v>2.1391889252154481</c:v>
                </c:pt>
                <c:pt idx="53">
                  <c:v>1.998465054207728</c:v>
                </c:pt>
                <c:pt idx="54">
                  <c:v>1.8559838187206725</c:v>
                </c:pt>
                <c:pt idx="55">
                  <c:v>1.7134917697828973</c:v>
                </c:pt>
                <c:pt idx="56">
                  <c:v>1.572606513748233</c:v>
                </c:pt>
                <c:pt idx="57">
                  <c:v>1.4347899558385275</c:v>
                </c:pt>
                <c:pt idx="58">
                  <c:v>1.3013280633119397</c:v>
                </c:pt>
                <c:pt idx="59">
                  <c:v>1.1733172979252027</c:v>
                </c:pt>
                <c:pt idx="60">
                  <c:v>1.05165759225393</c:v>
                </c:pt>
                <c:pt idx="61">
                  <c:v>0.93705149897761775</c:v>
                </c:pt>
                <c:pt idx="62">
                  <c:v>0.83000893611457371</c:v>
                </c:pt>
                <c:pt idx="63">
                  <c:v>0.73085679100880618</c:v>
                </c:pt>
                <c:pt idx="64">
                  <c:v>0.63975253502085716</c:v>
                </c:pt>
                <c:pt idx="65">
                  <c:v>0.55670093966734191</c:v>
                </c:pt>
                <c:pt idx="66">
                  <c:v>0.48157297091820789</c:v>
                </c:pt>
                <c:pt idx="67">
                  <c:v>0.4141259667040364</c:v>
                </c:pt>
                <c:pt idx="68">
                  <c:v>0.35402426685375005</c:v>
                </c:pt>
                <c:pt idx="69">
                  <c:v>0.3008595569712873</c:v>
                </c:pt>
                <c:pt idx="70">
                  <c:v>0.25417029991861922</c:v>
                </c:pt>
                <c:pt idx="71">
                  <c:v>0.21345975238003365</c:v>
                </c:pt>
                <c:pt idx="72">
                  <c:v>0.17821219172724717</c:v>
                </c:pt>
                <c:pt idx="73">
                  <c:v>0.14790710327707343</c:v>
                </c:pt>
                <c:pt idx="74">
                  <c:v>0.12203119439624661</c:v>
                </c:pt>
                <c:pt idx="75">
                  <c:v>0.10008820545445811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C6C-4A4E-B61C-66E19EE92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443439"/>
        <c:axId val="1912444271"/>
      </c:scatterChart>
      <c:scatterChart>
        <c:scatterStyle val="lineMarker"/>
        <c:varyColors val="0"/>
        <c:ser>
          <c:idx val="2"/>
          <c:order val="2"/>
          <c:tx>
            <c:v>ряд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Лист1!$Q$2:$Q$15</c:f>
              <c:numCache>
                <c:formatCode>General</c:formatCode>
                <c:ptCount val="14"/>
                <c:pt idx="0">
                  <c:v>9.65</c:v>
                </c:pt>
                <c:pt idx="2">
                  <c:v>9.75</c:v>
                </c:pt>
                <c:pt idx="4">
                  <c:v>9.85</c:v>
                </c:pt>
                <c:pt idx="6">
                  <c:v>9.9499999999999993</c:v>
                </c:pt>
                <c:pt idx="8">
                  <c:v>10.050000000000001</c:v>
                </c:pt>
                <c:pt idx="10">
                  <c:v>10.15</c:v>
                </c:pt>
                <c:pt idx="12">
                  <c:v>10.25</c:v>
                </c:pt>
              </c:numCache>
            </c:numRef>
          </c:xVal>
          <c:yVal>
            <c:numRef>
              <c:f>Лист1!$R$2:$R$15</c:f>
              <c:numCache>
                <c:formatCode>General</c:formatCode>
                <c:ptCount val="14"/>
                <c:pt idx="0">
                  <c:v>0.18</c:v>
                </c:pt>
                <c:pt idx="2">
                  <c:v>0.83</c:v>
                </c:pt>
                <c:pt idx="4">
                  <c:v>2.14</c:v>
                </c:pt>
                <c:pt idx="6">
                  <c:v>3.05</c:v>
                </c:pt>
                <c:pt idx="8">
                  <c:v>2.41</c:v>
                </c:pt>
                <c:pt idx="10">
                  <c:v>1.05</c:v>
                </c:pt>
                <c:pt idx="12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C6C-4A4E-B61C-66E19EE92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443439"/>
        <c:axId val="1912444271"/>
      </c:scatterChart>
      <c:valAx>
        <c:axId val="158025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0248383"/>
        <c:crosses val="autoZero"/>
        <c:crossBetween val="midCat"/>
      </c:valAx>
      <c:valAx>
        <c:axId val="158024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r>
                  <a:rPr lang="ru-RU"/>
                  <a:t>,</a:t>
                </a:r>
                <a:r>
                  <a:rPr lang="ru-RU" baseline="0"/>
                  <a:t> с</a:t>
                </a:r>
                <a:r>
                  <a:rPr lang="en-US" baseline="0"/>
                  <a:t>^-1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0255871"/>
        <c:crosses val="autoZero"/>
        <c:crossBetween val="midCat"/>
      </c:valAx>
      <c:valAx>
        <c:axId val="1912444271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912443439"/>
        <c:crosses val="max"/>
        <c:crossBetween val="midCat"/>
      </c:valAx>
      <c:valAx>
        <c:axId val="1912443439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912444271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16565</xdr:colOff>
      <xdr:row>22</xdr:row>
      <xdr:rowOff>0</xdr:rowOff>
    </xdr:from>
    <xdr:to>
      <xdr:col>13</xdr:col>
      <xdr:colOff>298173</xdr:colOff>
      <xdr:row>39</xdr:row>
      <xdr:rowOff>8282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915088D-C689-4EA1-86F9-39722A4ED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16C-42AF-4C35-9249-E8D4ED20A3DC}">
  <dimension ref="A1:CQ54"/>
  <sheetViews>
    <sheetView tabSelected="1" topLeftCell="A11" zoomScale="89" zoomScaleNormal="89" workbookViewId="0">
      <selection activeCell="O30" sqref="O30"/>
    </sheetView>
  </sheetViews>
  <sheetFormatPr defaultRowHeight="14.4" x14ac:dyDescent="0.3"/>
  <cols>
    <col min="2" max="2" width="15" customWidth="1"/>
    <col min="3" max="3" width="13.5546875" customWidth="1"/>
    <col min="4" max="4" width="17.77734375" customWidth="1"/>
    <col min="24" max="24" width="9" bestFit="1" customWidth="1"/>
    <col min="25" max="25" width="9.44140625" bestFit="1" customWidth="1"/>
    <col min="26" max="26" width="12" customWidth="1"/>
    <col min="27" max="27" width="12.109375" customWidth="1"/>
  </cols>
  <sheetData>
    <row r="1" spans="1:28" x14ac:dyDescent="0.3">
      <c r="A1" s="4" t="s">
        <v>0</v>
      </c>
      <c r="B1" s="5" t="s">
        <v>1</v>
      </c>
      <c r="C1" s="6" t="s">
        <v>2</v>
      </c>
      <c r="D1" s="6" t="s">
        <v>3</v>
      </c>
      <c r="J1" s="13" t="s">
        <v>7</v>
      </c>
      <c r="K1" s="13"/>
      <c r="L1" s="13"/>
      <c r="M1" s="4" t="s">
        <v>8</v>
      </c>
      <c r="N1" s="13" t="s">
        <v>9</v>
      </c>
      <c r="O1" s="13"/>
      <c r="P1" s="13"/>
      <c r="Q1" s="4" t="s">
        <v>10</v>
      </c>
      <c r="R1" s="11" t="s">
        <v>11</v>
      </c>
    </row>
    <row r="2" spans="1:28" x14ac:dyDescent="0.3">
      <c r="A2" s="4">
        <v>1</v>
      </c>
      <c r="B2" s="6">
        <v>9.93</v>
      </c>
      <c r="C2" s="6">
        <f>B2-9.96</f>
        <v>-3.0000000000001137E-2</v>
      </c>
      <c r="D2" s="7">
        <f>PRODUCT(C2,C2)</f>
        <v>9.0000000000006817E-4</v>
      </c>
      <c r="I2" s="16">
        <v>1</v>
      </c>
      <c r="J2" s="14">
        <v>9.6</v>
      </c>
      <c r="K2" s="14"/>
      <c r="L2" s="14"/>
      <c r="M2" s="13">
        <v>2</v>
      </c>
      <c r="N2" s="13">
        <f>M2/5</f>
        <v>0.4</v>
      </c>
      <c r="O2" s="13"/>
      <c r="P2" s="13"/>
      <c r="Q2" s="13">
        <v>9.65</v>
      </c>
      <c r="R2" s="13">
        <v>0.18</v>
      </c>
    </row>
    <row r="3" spans="1:28" x14ac:dyDescent="0.3">
      <c r="A3" s="4">
        <v>2</v>
      </c>
      <c r="B3" s="6">
        <v>9.9700000000000006</v>
      </c>
      <c r="C3" s="6">
        <f t="shared" ref="C3:C51" si="0">B3-9.96</f>
        <v>9.9999999999997868E-3</v>
      </c>
      <c r="D3" s="7">
        <f t="shared" ref="D3:D51" si="1">PRODUCT(C3,C3)</f>
        <v>9.9999999999995736E-5</v>
      </c>
      <c r="F3" t="s">
        <v>5</v>
      </c>
      <c r="G3" t="s">
        <v>6</v>
      </c>
      <c r="I3" s="16"/>
      <c r="J3" s="14">
        <v>9.6999999999999993</v>
      </c>
      <c r="K3" s="14"/>
      <c r="L3" s="14"/>
      <c r="M3" s="13"/>
      <c r="N3" s="13"/>
      <c r="O3" s="13"/>
      <c r="P3" s="13"/>
      <c r="Q3" s="13"/>
      <c r="R3" s="13"/>
      <c r="V3" s="13"/>
      <c r="W3" s="13"/>
      <c r="X3" s="13" t="s">
        <v>16</v>
      </c>
      <c r="Y3" s="13"/>
      <c r="Z3" s="13" t="s">
        <v>8</v>
      </c>
      <c r="AA3" s="13" t="s">
        <v>19</v>
      </c>
      <c r="AB3" s="13" t="s">
        <v>20</v>
      </c>
    </row>
    <row r="4" spans="1:28" x14ac:dyDescent="0.3">
      <c r="A4" s="4">
        <v>3</v>
      </c>
      <c r="B4" s="6">
        <v>10.08</v>
      </c>
      <c r="C4" s="6">
        <f t="shared" si="0"/>
        <v>0.11999999999999922</v>
      </c>
      <c r="D4" s="7">
        <f t="shared" si="1"/>
        <v>1.4399999999999812E-2</v>
      </c>
      <c r="F4">
        <f>MIN(B2:B51)</f>
        <v>9.67</v>
      </c>
      <c r="G4">
        <f>MAX(B2:B51)</f>
        <v>10.27</v>
      </c>
      <c r="I4" s="16">
        <v>2</v>
      </c>
      <c r="J4" s="14">
        <v>9.6999999999999993</v>
      </c>
      <c r="K4" s="14"/>
      <c r="L4" s="14"/>
      <c r="M4" s="13">
        <v>4</v>
      </c>
      <c r="N4" s="13">
        <f t="shared" ref="N4" si="2">M4/5</f>
        <v>0.8</v>
      </c>
      <c r="O4" s="13"/>
      <c r="P4" s="13"/>
      <c r="Q4" s="13">
        <v>9.75</v>
      </c>
      <c r="R4" s="13">
        <v>0.83</v>
      </c>
      <c r="V4" s="13"/>
      <c r="W4" s="13"/>
      <c r="X4" s="4" t="s">
        <v>17</v>
      </c>
      <c r="Y4" s="4" t="s">
        <v>18</v>
      </c>
      <c r="Z4" s="13"/>
      <c r="AA4" s="13"/>
      <c r="AB4" s="13"/>
    </row>
    <row r="5" spans="1:28" x14ac:dyDescent="0.3">
      <c r="A5" s="4">
        <v>4</v>
      </c>
      <c r="B5" s="6">
        <v>9.94</v>
      </c>
      <c r="C5" s="6">
        <f t="shared" si="0"/>
        <v>-2.000000000000135E-2</v>
      </c>
      <c r="D5" s="7">
        <f t="shared" si="1"/>
        <v>4.0000000000005401E-4</v>
      </c>
      <c r="I5" s="16"/>
      <c r="J5" s="14">
        <v>9.8000000000000007</v>
      </c>
      <c r="K5" s="14"/>
      <c r="L5" s="14"/>
      <c r="M5" s="13"/>
      <c r="N5" s="13"/>
      <c r="O5" s="13"/>
      <c r="P5" s="13"/>
      <c r="Q5" s="13"/>
      <c r="R5" s="13"/>
      <c r="V5" s="13" t="s">
        <v>13</v>
      </c>
      <c r="W5" s="13"/>
      <c r="X5" s="12">
        <f>$B$53-$D$52</f>
        <v>9.83</v>
      </c>
      <c r="Y5" s="12">
        <f>$B$53+$D$52</f>
        <v>10.090000000000002</v>
      </c>
      <c r="Z5" s="12">
        <f>COUNTIFS(B$2:B$51,"&gt;=9,83",B$2:B$51,"&lt;10,09")</f>
        <v>38</v>
      </c>
      <c r="AA5" s="12">
        <f>COUNTIFS(B2:B51,"")</f>
        <v>0</v>
      </c>
      <c r="AB5" s="12">
        <v>0.68300000000000005</v>
      </c>
    </row>
    <row r="6" spans="1:28" x14ac:dyDescent="0.3">
      <c r="A6" s="4">
        <v>5</v>
      </c>
      <c r="B6" s="6">
        <v>10.01</v>
      </c>
      <c r="C6" s="6">
        <f t="shared" si="0"/>
        <v>4.9999999999998934E-2</v>
      </c>
      <c r="D6" s="7">
        <f>PRODUCT(C6,C6)</f>
        <v>2.4999999999998934E-3</v>
      </c>
      <c r="I6" s="16">
        <v>3</v>
      </c>
      <c r="J6" s="14">
        <v>9.8000000000000007</v>
      </c>
      <c r="K6" s="14"/>
      <c r="L6" s="14"/>
      <c r="M6" s="13">
        <v>6</v>
      </c>
      <c r="N6" s="13">
        <f t="shared" ref="N6" si="3">M6/5</f>
        <v>1.2</v>
      </c>
      <c r="O6" s="13"/>
      <c r="P6" s="13"/>
      <c r="Q6" s="13">
        <v>9.85</v>
      </c>
      <c r="R6" s="13">
        <v>2.14</v>
      </c>
      <c r="V6" s="13" t="s">
        <v>14</v>
      </c>
      <c r="W6" s="13"/>
      <c r="X6" s="12">
        <f>$B$53-$D$52*2</f>
        <v>9.7000000000000011</v>
      </c>
      <c r="Y6" s="12">
        <f>$B$53+$D$52*2</f>
        <v>10.220000000000001</v>
      </c>
      <c r="Z6" s="12">
        <f>COUNTIFS(B$2:B$51,"&gt;=9,70",B$2:B$51,"&lt;10,22")</f>
        <v>47</v>
      </c>
      <c r="AA6" s="12">
        <f t="shared" ref="AA6:AA7" si="4">Z6/50</f>
        <v>0.94</v>
      </c>
      <c r="AB6" s="12">
        <v>0.95399999999999996</v>
      </c>
    </row>
    <row r="7" spans="1:28" x14ac:dyDescent="0.3">
      <c r="A7" s="4">
        <v>6</v>
      </c>
      <c r="B7" s="6">
        <v>9.83</v>
      </c>
      <c r="C7" s="6">
        <f t="shared" si="0"/>
        <v>-0.13000000000000078</v>
      </c>
      <c r="D7" s="7">
        <f>PRODUCT(C7,C7)</f>
        <v>1.6900000000000203E-2</v>
      </c>
      <c r="I7" s="16"/>
      <c r="J7" s="14">
        <v>9.9</v>
      </c>
      <c r="K7" s="14"/>
      <c r="L7" s="14"/>
      <c r="M7" s="13"/>
      <c r="N7" s="13"/>
      <c r="O7" s="13"/>
      <c r="P7" s="13"/>
      <c r="Q7" s="13"/>
      <c r="R7" s="13"/>
      <c r="V7" s="13" t="s">
        <v>15</v>
      </c>
      <c r="W7" s="13"/>
      <c r="X7" s="12">
        <f>$B$53-$D$52*3</f>
        <v>9.57</v>
      </c>
      <c r="Y7" s="12">
        <f>$B$53+$D$52*3</f>
        <v>10.350000000000001</v>
      </c>
      <c r="Z7" s="12">
        <f>COUNTIFS(B$2:B$51,"&gt;=9,57",B$2:B$51,"&lt;10,35")</f>
        <v>50</v>
      </c>
      <c r="AA7" s="12">
        <f t="shared" si="4"/>
        <v>1</v>
      </c>
      <c r="AB7" s="12">
        <v>0.997</v>
      </c>
    </row>
    <row r="8" spans="1:28" x14ac:dyDescent="0.3">
      <c r="A8" s="4">
        <v>7</v>
      </c>
      <c r="B8" s="6">
        <v>9.75</v>
      </c>
      <c r="C8" s="6">
        <f t="shared" si="0"/>
        <v>-0.21000000000000085</v>
      </c>
      <c r="D8" s="7">
        <f t="shared" si="1"/>
        <v>4.4100000000000361E-2</v>
      </c>
      <c r="I8" s="16">
        <v>4</v>
      </c>
      <c r="J8" s="15">
        <v>9.9</v>
      </c>
      <c r="K8" s="15"/>
      <c r="L8" s="15"/>
      <c r="M8" s="13">
        <v>16</v>
      </c>
      <c r="N8" s="13">
        <f t="shared" ref="N8" si="5">M8/5</f>
        <v>3.2</v>
      </c>
      <c r="O8" s="13"/>
      <c r="P8" s="13"/>
      <c r="Q8" s="13">
        <v>9.9499999999999993</v>
      </c>
      <c r="R8" s="13">
        <v>3.05</v>
      </c>
    </row>
    <row r="9" spans="1:28" x14ac:dyDescent="0.3">
      <c r="A9" s="4">
        <v>8</v>
      </c>
      <c r="B9" s="6">
        <v>9.94</v>
      </c>
      <c r="C9" s="6">
        <f t="shared" si="0"/>
        <v>-2.000000000000135E-2</v>
      </c>
      <c r="D9" s="7">
        <f t="shared" si="1"/>
        <v>4.0000000000005401E-4</v>
      </c>
      <c r="E9" s="1"/>
      <c r="I9" s="16"/>
      <c r="J9" s="14">
        <v>10</v>
      </c>
      <c r="K9" s="14"/>
      <c r="L9" s="14"/>
      <c r="M9" s="13"/>
      <c r="N9" s="13"/>
      <c r="O9" s="13"/>
      <c r="P9" s="13"/>
      <c r="Q9" s="13"/>
      <c r="R9" s="13"/>
    </row>
    <row r="10" spans="1:28" x14ac:dyDescent="0.3">
      <c r="A10" s="4">
        <v>9</v>
      </c>
      <c r="B10" s="6">
        <v>9.8800000000000008</v>
      </c>
      <c r="C10" s="6">
        <f t="shared" si="0"/>
        <v>-8.0000000000000071E-2</v>
      </c>
      <c r="D10" s="7">
        <f t="shared" si="1"/>
        <v>6.4000000000000116E-3</v>
      </c>
      <c r="I10" s="16">
        <v>5</v>
      </c>
      <c r="J10" s="14">
        <v>10</v>
      </c>
      <c r="K10" s="14"/>
      <c r="L10" s="14"/>
      <c r="M10" s="13">
        <v>17</v>
      </c>
      <c r="N10" s="13">
        <f t="shared" ref="N10" si="6">M10/5</f>
        <v>3.4</v>
      </c>
      <c r="O10" s="13"/>
      <c r="P10" s="13"/>
      <c r="Q10" s="13">
        <v>10.050000000000001</v>
      </c>
      <c r="R10" s="13">
        <v>2.41</v>
      </c>
    </row>
    <row r="11" spans="1:28" x14ac:dyDescent="0.3">
      <c r="A11" s="4">
        <v>10</v>
      </c>
      <c r="B11" s="6">
        <v>10</v>
      </c>
      <c r="C11" s="6">
        <f t="shared" si="0"/>
        <v>3.9999999999999147E-2</v>
      </c>
      <c r="D11" s="7">
        <f t="shared" si="1"/>
        <v>1.5999999999999318E-3</v>
      </c>
      <c r="I11" s="16"/>
      <c r="J11" s="14">
        <v>10.1</v>
      </c>
      <c r="K11" s="14"/>
      <c r="L11" s="14"/>
      <c r="M11" s="13"/>
      <c r="N11" s="13"/>
      <c r="O11" s="13"/>
      <c r="P11" s="13"/>
      <c r="Q11" s="13"/>
      <c r="R11" s="13"/>
    </row>
    <row r="12" spans="1:28" x14ac:dyDescent="0.3">
      <c r="A12" s="4">
        <v>11</v>
      </c>
      <c r="B12" s="6">
        <v>9.8800000000000008</v>
      </c>
      <c r="C12" s="6">
        <f t="shared" si="0"/>
        <v>-8.0000000000000071E-2</v>
      </c>
      <c r="D12" s="7">
        <f t="shared" si="1"/>
        <v>6.4000000000000116E-3</v>
      </c>
      <c r="I12" s="16">
        <v>6</v>
      </c>
      <c r="J12" s="14">
        <v>10.1</v>
      </c>
      <c r="K12" s="14"/>
      <c r="L12" s="14"/>
      <c r="M12" s="13">
        <v>4</v>
      </c>
      <c r="N12" s="13">
        <f t="shared" ref="N12" si="7">M12/5</f>
        <v>0.8</v>
      </c>
      <c r="O12" s="13"/>
      <c r="P12" s="13"/>
      <c r="Q12" s="13">
        <v>10.15</v>
      </c>
      <c r="R12" s="13">
        <v>1.05</v>
      </c>
    </row>
    <row r="13" spans="1:28" x14ac:dyDescent="0.3">
      <c r="A13" s="4">
        <v>12</v>
      </c>
      <c r="B13" s="6">
        <v>9.94</v>
      </c>
      <c r="C13" s="6">
        <f t="shared" si="0"/>
        <v>-2.000000000000135E-2</v>
      </c>
      <c r="D13" s="7">
        <f t="shared" si="1"/>
        <v>4.0000000000005401E-4</v>
      </c>
      <c r="I13" s="16"/>
      <c r="J13" s="14">
        <v>10.199999999999999</v>
      </c>
      <c r="K13" s="14"/>
      <c r="L13" s="14"/>
      <c r="M13" s="13"/>
      <c r="N13" s="13"/>
      <c r="O13" s="13"/>
      <c r="P13" s="13"/>
      <c r="Q13" s="13"/>
      <c r="R13" s="13"/>
    </row>
    <row r="14" spans="1:28" x14ac:dyDescent="0.3">
      <c r="A14" s="4">
        <v>13</v>
      </c>
      <c r="B14" s="6">
        <v>9.7899999999999991</v>
      </c>
      <c r="C14" s="6">
        <f t="shared" si="0"/>
        <v>-0.17000000000000171</v>
      </c>
      <c r="D14" s="7">
        <f t="shared" si="1"/>
        <v>2.8900000000000581E-2</v>
      </c>
      <c r="I14" s="16">
        <v>7</v>
      </c>
      <c r="J14" s="14">
        <v>10.199999999999999</v>
      </c>
      <c r="K14" s="14"/>
      <c r="L14" s="14"/>
      <c r="M14" s="13">
        <v>1</v>
      </c>
      <c r="N14" s="13">
        <f t="shared" ref="N14" si="8">M14/5</f>
        <v>0.2</v>
      </c>
      <c r="O14" s="13"/>
      <c r="P14" s="13"/>
      <c r="Q14" s="13">
        <v>10.25</v>
      </c>
      <c r="R14" s="13">
        <v>0.25</v>
      </c>
    </row>
    <row r="15" spans="1:28" x14ac:dyDescent="0.3">
      <c r="A15" s="4">
        <v>14</v>
      </c>
      <c r="B15" s="6">
        <v>10.130000000000001</v>
      </c>
      <c r="C15" s="6">
        <f t="shared" si="0"/>
        <v>0.16999999999999993</v>
      </c>
      <c r="D15" s="7">
        <f t="shared" si="1"/>
        <v>2.8899999999999974E-2</v>
      </c>
      <c r="I15" s="16"/>
      <c r="J15" s="14">
        <v>10.3</v>
      </c>
      <c r="K15" s="14"/>
      <c r="L15" s="14"/>
      <c r="M15" s="13"/>
      <c r="N15" s="13"/>
      <c r="O15" s="13"/>
      <c r="P15" s="13"/>
      <c r="Q15" s="13"/>
      <c r="R15" s="13"/>
    </row>
    <row r="16" spans="1:28" x14ac:dyDescent="0.3">
      <c r="A16" s="4">
        <v>15</v>
      </c>
      <c r="B16" s="6">
        <v>10.199999999999999</v>
      </c>
      <c r="C16" s="6">
        <f t="shared" si="0"/>
        <v>0.23999999999999844</v>
      </c>
      <c r="D16" s="7">
        <f t="shared" si="1"/>
        <v>5.7599999999999249E-2</v>
      </c>
    </row>
    <row r="17" spans="1:95" x14ac:dyDescent="0.3">
      <c r="A17" s="4">
        <v>16</v>
      </c>
      <c r="B17" s="6">
        <v>9.93</v>
      </c>
      <c r="C17" s="6">
        <f t="shared" si="0"/>
        <v>-3.0000000000001137E-2</v>
      </c>
      <c r="D17" s="7">
        <f t="shared" si="1"/>
        <v>9.0000000000006817E-4</v>
      </c>
    </row>
    <row r="18" spans="1:95" x14ac:dyDescent="0.3">
      <c r="A18" s="4">
        <v>17</v>
      </c>
      <c r="B18" s="6">
        <v>10.130000000000001</v>
      </c>
      <c r="C18" s="6">
        <f t="shared" si="0"/>
        <v>0.16999999999999993</v>
      </c>
      <c r="D18" s="7">
        <f t="shared" si="1"/>
        <v>2.8899999999999974E-2</v>
      </c>
      <c r="F18">
        <v>9.6</v>
      </c>
      <c r="G18">
        <v>9.6</v>
      </c>
      <c r="H18">
        <v>9.6999999999999993</v>
      </c>
      <c r="I18">
        <v>9.6999999999999993</v>
      </c>
      <c r="J18">
        <v>9.6999999999999993</v>
      </c>
      <c r="K18">
        <v>9.8000000000000007</v>
      </c>
      <c r="L18">
        <v>9.8000000000000007</v>
      </c>
      <c r="M18">
        <v>9.8000000000000007</v>
      </c>
      <c r="N18">
        <v>9.9</v>
      </c>
      <c r="O18">
        <v>9.9</v>
      </c>
      <c r="P18">
        <v>9.9</v>
      </c>
      <c r="Q18">
        <v>10</v>
      </c>
      <c r="R18">
        <v>10</v>
      </c>
      <c r="S18">
        <v>10</v>
      </c>
      <c r="T18">
        <v>10.1</v>
      </c>
      <c r="U18">
        <v>10.1</v>
      </c>
      <c r="V18">
        <v>10.1</v>
      </c>
      <c r="W18">
        <v>10.199999999999999</v>
      </c>
      <c r="X18">
        <v>10.199999999999999</v>
      </c>
      <c r="Y18">
        <v>10.199999999999999</v>
      </c>
      <c r="Z18">
        <v>10.3</v>
      </c>
      <c r="AA18">
        <v>10.3</v>
      </c>
    </row>
    <row r="19" spans="1:95" x14ac:dyDescent="0.3">
      <c r="A19" s="4">
        <v>18</v>
      </c>
      <c r="B19" s="6">
        <v>10</v>
      </c>
      <c r="C19" s="6">
        <f t="shared" si="0"/>
        <v>3.9999999999999147E-2</v>
      </c>
      <c r="D19" s="7">
        <f t="shared" si="1"/>
        <v>1.5999999999999318E-3</v>
      </c>
      <c r="F19">
        <v>0</v>
      </c>
      <c r="G19">
        <v>0.4</v>
      </c>
      <c r="H19">
        <v>0.4</v>
      </c>
      <c r="I19">
        <v>0</v>
      </c>
      <c r="J19">
        <v>0.8</v>
      </c>
      <c r="K19">
        <v>0.8</v>
      </c>
      <c r="L19">
        <v>0</v>
      </c>
      <c r="M19">
        <v>1.2</v>
      </c>
      <c r="N19">
        <v>1.2</v>
      </c>
      <c r="O19">
        <v>0</v>
      </c>
      <c r="P19">
        <v>3.2</v>
      </c>
      <c r="Q19">
        <v>3.2</v>
      </c>
      <c r="R19">
        <v>0</v>
      </c>
      <c r="S19">
        <v>3.4</v>
      </c>
      <c r="T19">
        <v>3.4</v>
      </c>
      <c r="U19">
        <v>0</v>
      </c>
      <c r="V19">
        <v>0.8</v>
      </c>
      <c r="W19">
        <v>0.8</v>
      </c>
      <c r="X19">
        <v>0</v>
      </c>
      <c r="Y19">
        <v>0.2</v>
      </c>
      <c r="Z19">
        <v>0.2</v>
      </c>
      <c r="AA19">
        <v>0</v>
      </c>
    </row>
    <row r="20" spans="1:95" x14ac:dyDescent="0.3">
      <c r="A20" s="4">
        <v>19</v>
      </c>
      <c r="B20" s="6">
        <v>9.94</v>
      </c>
      <c r="C20" s="6">
        <f t="shared" si="0"/>
        <v>-2.000000000000135E-2</v>
      </c>
      <c r="D20" s="7">
        <f t="shared" si="1"/>
        <v>4.0000000000005401E-4</v>
      </c>
    </row>
    <row r="21" spans="1:95" x14ac:dyDescent="0.3">
      <c r="A21" s="4">
        <v>20</v>
      </c>
      <c r="B21" s="6">
        <v>9.74</v>
      </c>
      <c r="C21" s="6">
        <f t="shared" si="0"/>
        <v>-0.22000000000000064</v>
      </c>
      <c r="D21" s="7">
        <f t="shared" si="1"/>
        <v>4.8400000000000283E-2</v>
      </c>
    </row>
    <row r="22" spans="1:95" x14ac:dyDescent="0.3">
      <c r="A22" s="4">
        <v>21</v>
      </c>
      <c r="B22" s="6">
        <v>10</v>
      </c>
      <c r="C22" s="6">
        <f t="shared" si="0"/>
        <v>3.9999999999999147E-2</v>
      </c>
      <c r="D22" s="7">
        <f t="shared" si="1"/>
        <v>1.5999999999999318E-3</v>
      </c>
    </row>
    <row r="23" spans="1:95" x14ac:dyDescent="0.3">
      <c r="A23" s="4">
        <v>22</v>
      </c>
      <c r="B23" s="6">
        <v>9.7100000000000009</v>
      </c>
      <c r="C23" s="6">
        <f t="shared" si="0"/>
        <v>-0.25</v>
      </c>
      <c r="D23" s="7">
        <f t="shared" si="1"/>
        <v>6.25E-2</v>
      </c>
    </row>
    <row r="24" spans="1:95" x14ac:dyDescent="0.3">
      <c r="A24" s="4">
        <v>23</v>
      </c>
      <c r="B24" s="6">
        <v>9.94</v>
      </c>
      <c r="C24" s="6">
        <f t="shared" si="0"/>
        <v>-2.000000000000135E-2</v>
      </c>
      <c r="D24" s="7">
        <f t="shared" si="1"/>
        <v>4.0000000000005401E-4</v>
      </c>
    </row>
    <row r="25" spans="1:95" x14ac:dyDescent="0.3">
      <c r="A25" s="4">
        <v>24</v>
      </c>
      <c r="B25" s="6">
        <v>9.94</v>
      </c>
      <c r="C25" s="6">
        <f t="shared" si="0"/>
        <v>-2.000000000000135E-2</v>
      </c>
      <c r="D25" s="7">
        <f t="shared" si="1"/>
        <v>4.0000000000005401E-4</v>
      </c>
    </row>
    <row r="26" spans="1:95" x14ac:dyDescent="0.3">
      <c r="A26" s="4">
        <v>25</v>
      </c>
      <c r="B26" s="6">
        <v>10</v>
      </c>
      <c r="C26" s="6">
        <f t="shared" si="0"/>
        <v>3.9999999999999147E-2</v>
      </c>
      <c r="D26" s="7">
        <f t="shared" si="1"/>
        <v>1.5999999999999318E-3</v>
      </c>
    </row>
    <row r="27" spans="1:95" x14ac:dyDescent="0.3">
      <c r="A27" s="4">
        <v>26</v>
      </c>
      <c r="B27" s="6">
        <v>10.06</v>
      </c>
      <c r="C27" s="6">
        <f t="shared" si="0"/>
        <v>9.9999999999999645E-2</v>
      </c>
      <c r="D27" s="7">
        <f t="shared" si="1"/>
        <v>9.9999999999999291E-3</v>
      </c>
      <c r="Q27">
        <v>9.5500000000000007</v>
      </c>
      <c r="R27">
        <v>9.56</v>
      </c>
      <c r="S27">
        <v>9.57</v>
      </c>
      <c r="T27">
        <v>9.58</v>
      </c>
      <c r="U27">
        <v>9.59</v>
      </c>
      <c r="V27">
        <v>9.6</v>
      </c>
      <c r="W27">
        <v>9.61</v>
      </c>
      <c r="X27">
        <v>9.6199999999999992</v>
      </c>
      <c r="Y27">
        <v>9.6300000000000008</v>
      </c>
      <c r="Z27">
        <v>9.64</v>
      </c>
      <c r="AA27">
        <v>9.65</v>
      </c>
      <c r="AB27">
        <v>9.66</v>
      </c>
      <c r="AC27">
        <v>9.67</v>
      </c>
      <c r="AD27">
        <v>9.68</v>
      </c>
      <c r="AE27">
        <v>9.69</v>
      </c>
      <c r="AF27">
        <v>9.6999999999999993</v>
      </c>
      <c r="AG27">
        <v>9.7100000000000009</v>
      </c>
      <c r="AH27">
        <v>9.7200000000000006</v>
      </c>
      <c r="AI27">
        <v>9.73</v>
      </c>
      <c r="AJ27">
        <v>9.74</v>
      </c>
      <c r="AK27">
        <v>9.75</v>
      </c>
      <c r="AL27">
        <v>9.76</v>
      </c>
      <c r="AM27">
        <v>9.77</v>
      </c>
      <c r="AN27">
        <v>9.7799999999999994</v>
      </c>
      <c r="AO27">
        <v>9.7899999999999991</v>
      </c>
      <c r="AP27">
        <v>9.8000000000000007</v>
      </c>
      <c r="AQ27">
        <v>9.81</v>
      </c>
      <c r="AR27">
        <v>9.82</v>
      </c>
      <c r="AS27">
        <v>9.83</v>
      </c>
      <c r="AT27">
        <v>9.84</v>
      </c>
      <c r="AU27">
        <v>9.85</v>
      </c>
      <c r="AV27">
        <v>9.86</v>
      </c>
      <c r="AW27">
        <v>9.8699999999999992</v>
      </c>
      <c r="AX27">
        <v>9.8800000000000008</v>
      </c>
      <c r="AY27">
        <v>9.89</v>
      </c>
      <c r="AZ27">
        <v>9.9</v>
      </c>
      <c r="BA27">
        <v>9.91</v>
      </c>
      <c r="BB27">
        <v>9.92</v>
      </c>
      <c r="BC27">
        <v>9.93</v>
      </c>
      <c r="BD27">
        <v>9.94</v>
      </c>
      <c r="BE27">
        <v>9.9499999999999993</v>
      </c>
      <c r="BF27">
        <v>9.9600000000000009</v>
      </c>
      <c r="BG27">
        <v>9.9700000000000006</v>
      </c>
      <c r="BH27">
        <v>9.98</v>
      </c>
      <c r="BI27">
        <v>9.9899999999999896</v>
      </c>
      <c r="BJ27">
        <v>9.9999999999999893</v>
      </c>
      <c r="BK27">
        <v>10.01</v>
      </c>
      <c r="BL27">
        <v>10.02</v>
      </c>
      <c r="BM27">
        <v>10.029999999999999</v>
      </c>
      <c r="BN27">
        <v>10.039999999999999</v>
      </c>
      <c r="BO27">
        <v>10.050000000000001</v>
      </c>
      <c r="BP27">
        <v>10.06</v>
      </c>
      <c r="BQ27">
        <v>10.07</v>
      </c>
      <c r="BR27">
        <v>10.08</v>
      </c>
      <c r="BS27">
        <v>10.09</v>
      </c>
      <c r="BT27">
        <v>10.1</v>
      </c>
      <c r="BU27">
        <v>10.11</v>
      </c>
      <c r="BV27">
        <v>10.119999999999999</v>
      </c>
      <c r="BW27">
        <v>10.130000000000001</v>
      </c>
      <c r="BX27">
        <v>10.14</v>
      </c>
      <c r="BY27">
        <v>10.15</v>
      </c>
      <c r="BZ27">
        <v>10.16</v>
      </c>
      <c r="CA27">
        <v>10.17</v>
      </c>
      <c r="CB27">
        <v>10.18</v>
      </c>
      <c r="CC27">
        <v>10.19</v>
      </c>
      <c r="CD27">
        <v>10.199999999999999</v>
      </c>
      <c r="CE27">
        <v>10.210000000000001</v>
      </c>
      <c r="CF27">
        <v>10.220000000000001</v>
      </c>
      <c r="CG27">
        <v>10.23</v>
      </c>
      <c r="CH27">
        <v>10.24</v>
      </c>
      <c r="CI27">
        <v>10.25</v>
      </c>
      <c r="CJ27">
        <v>10.26</v>
      </c>
      <c r="CK27">
        <v>10.27</v>
      </c>
      <c r="CL27">
        <v>10.28</v>
      </c>
      <c r="CM27">
        <v>10.29</v>
      </c>
      <c r="CN27">
        <v>10.3</v>
      </c>
      <c r="CO27">
        <v>10.31</v>
      </c>
      <c r="CP27">
        <v>10.32</v>
      </c>
      <c r="CQ27">
        <v>10.33</v>
      </c>
    </row>
    <row r="28" spans="1:95" x14ac:dyDescent="0.3">
      <c r="A28" s="4">
        <v>27</v>
      </c>
      <c r="B28" s="6">
        <v>9.94</v>
      </c>
      <c r="C28" s="6">
        <f t="shared" si="0"/>
        <v>-2.000000000000135E-2</v>
      </c>
      <c r="D28" s="7">
        <f t="shared" si="1"/>
        <v>4.0000000000005401E-4</v>
      </c>
      <c r="Q28">
        <f>$D53*EXP(-1*(Q27-$B53)^2/(2*$D52^2))</f>
        <v>2.1174495476553201E-2</v>
      </c>
      <c r="R28">
        <f t="shared" ref="R28:AM28" si="9">$D53*EXP(-1*(R27-$B53)^2/(2*$D52^2))</f>
        <v>2.6908504371835458E-2</v>
      </c>
      <c r="S28">
        <f t="shared" si="9"/>
        <v>3.3993529407021009E-2</v>
      </c>
      <c r="T28">
        <f t="shared" si="9"/>
        <v>4.2690689238350857E-2</v>
      </c>
      <c r="U28">
        <f t="shared" si="9"/>
        <v>5.329669581083863E-2</v>
      </c>
      <c r="V28">
        <f t="shared" si="9"/>
        <v>6.614509038090978E-2</v>
      </c>
      <c r="W28">
        <f t="shared" si="9"/>
        <v>8.160657542536838E-2</v>
      </c>
      <c r="X28">
        <f t="shared" si="9"/>
        <v>0.10008820545445457</v>
      </c>
      <c r="Y28">
        <f t="shared" si="9"/>
        <v>0.12203119439624238</v>
      </c>
      <c r="Z28">
        <f t="shared" si="9"/>
        <v>0.14790710327706844</v>
      </c>
      <c r="AA28">
        <f t="shared" si="9"/>
        <v>0.17821219172724137</v>
      </c>
      <c r="AB28">
        <f t="shared" si="9"/>
        <v>0.2134597523800269</v>
      </c>
      <c r="AC28">
        <f t="shared" si="9"/>
        <v>0.25417029991861151</v>
      </c>
      <c r="AD28">
        <f t="shared" si="9"/>
        <v>0.30085955697127847</v>
      </c>
      <c r="AE28">
        <f t="shared" si="9"/>
        <v>0.35402426685374</v>
      </c>
      <c r="AF28">
        <f t="shared" si="9"/>
        <v>0.41412596670402496</v>
      </c>
      <c r="AG28">
        <f t="shared" si="9"/>
        <v>0.48157297091820789</v>
      </c>
      <c r="AH28">
        <f t="shared" si="9"/>
        <v>0.55670093966732781</v>
      </c>
      <c r="AI28">
        <f t="shared" si="9"/>
        <v>0.63975253502084173</v>
      </c>
      <c r="AJ28">
        <f t="shared" si="9"/>
        <v>0.73085679100878931</v>
      </c>
      <c r="AK28">
        <f t="shared" si="9"/>
        <v>0.8300089361145554</v>
      </c>
      <c r="AL28">
        <f t="shared" si="9"/>
        <v>0.9370514989775981</v>
      </c>
      <c r="AM28">
        <f t="shared" si="9"/>
        <v>1.0516575922539089</v>
      </c>
      <c r="AN28">
        <f t="shared" ref="AN28" si="10">$D53*EXP(-1*(AN27-$B53)^2/(2*$D52^2))</f>
        <v>1.1733172979251807</v>
      </c>
      <c r="AO28">
        <f t="shared" ref="AO28" si="11">$D53*EXP(-1*(AO27-$B53)^2/(2*$D52^2))</f>
        <v>1.3013280633119166</v>
      </c>
      <c r="AP28">
        <f t="shared" ref="AP28" si="12">$D53*EXP(-1*(AP27-$B53)^2/(2*$D52^2))</f>
        <v>1.4347899558385031</v>
      </c>
      <c r="AQ28">
        <f t="shared" ref="AQ28" si="13">$D53*EXP(-1*(AQ27-$B53)^2/(2*$D52^2))</f>
        <v>1.5726065137482081</v>
      </c>
      <c r="AR28">
        <f t="shared" ref="AR28" si="14">$D53*EXP(-1*(AR27-$B53)^2/(2*$D52^2))</f>
        <v>1.7134917697828724</v>
      </c>
      <c r="AS28">
        <f t="shared" ref="AS28" si="15">$D53*EXP(-1*(AS27-$B53)^2/(2*$D52^2))</f>
        <v>1.855983818720647</v>
      </c>
      <c r="AT28">
        <f t="shared" ref="AT28" si="16">$D53*EXP(-1*(AT27-$B53)^2/(2*$D52^2))</f>
        <v>1.9984650542077029</v>
      </c>
      <c r="AU28">
        <f t="shared" ref="AU28" si="17">$D53*EXP(-1*(AU27-$B53)^2/(2*$D52^2))</f>
        <v>2.1391889252154233</v>
      </c>
      <c r="AV28">
        <f t="shared" ref="AV28" si="18">$D53*EXP(-1*(AV27-$B53)^2/(2*$D52^2))</f>
        <v>2.2763127701411792</v>
      </c>
      <c r="AW28">
        <f t="shared" ref="AW28" si="19">$D53*EXP(-1*(AW27-$B53)^2/(2*$D52^2))</f>
        <v>2.4079359916439755</v>
      </c>
      <c r="AX28">
        <f t="shared" ref="AX28" si="20">$D53*EXP(-1*(AX27-$B53)^2/(2*$D52^2))</f>
        <v>2.5321425537298086</v>
      </c>
      <c r="AY28">
        <f t="shared" ref="AY28" si="21">$D53*EXP(-1*(AY27-$B53)^2/(2*$D52^2))</f>
        <v>2.6470465307464877</v>
      </c>
      <c r="AZ28">
        <f t="shared" ref="AZ28" si="22">$D53*EXP(-1*(AZ27-$B53)^2/(2*$D52^2))</f>
        <v>2.750839231532185</v>
      </c>
      <c r="BA28">
        <f t="shared" ref="BA28" si="23">$D53*EXP(-1*(BA27-$B53)^2/(2*$D52^2))</f>
        <v>2.8418362749589043</v>
      </c>
      <c r="BB28">
        <f t="shared" ref="BB28" si="24">$D53*EXP(-1*(BB27-$B53)^2/(2*$D52^2))</f>
        <v>2.9185229167242026</v>
      </c>
      <c r="BC28">
        <f t="shared" ref="BC28" si="25">$D53*EXP(-1*(BC27-$B53)^2/(2*$D52^2))</f>
        <v>2.9795959290032856</v>
      </c>
      <c r="BD28">
        <f t="shared" ref="BD28" si="26">$D53*EXP(-1*(BD27-$B53)^2/(2*$D52^2))</f>
        <v>3.02400041767604</v>
      </c>
      <c r="BE28">
        <f t="shared" ref="BE28" si="27">$D53*EXP(-1*(BE27-$B53)^2/(2*$D52^2))</f>
        <v>3.050960124752629</v>
      </c>
      <c r="BF28">
        <f t="shared" ref="BF28" si="28">$D53*EXP(-1*(BF27-$B53)^2/(2*$D52^2))</f>
        <v>3.06</v>
      </c>
      <c r="BG28">
        <f t="shared" ref="BG28" si="29">$D53*EXP(-1*(BG27-$B53)^2/(2*$D52^2))</f>
        <v>3.0509601247526321</v>
      </c>
      <c r="BH28">
        <f t="shared" ref="BH28" si="30">$D53*EXP(-1*(BH27-$B53)^2/(2*$D52^2))</f>
        <v>3.0240004176760462</v>
      </c>
      <c r="BI28">
        <f t="shared" ref="BI28" si="31">$D53*EXP(-1*(BI27-$B53)^2/(2*$D52^2))</f>
        <v>2.9795959290033514</v>
      </c>
      <c r="BJ28">
        <f t="shared" ref="BJ28" si="32">$D53*EXP(-1*(BJ27-$B53)^2/(2*$D52^2))</f>
        <v>2.9185229167242888</v>
      </c>
      <c r="BK28">
        <f t="shared" ref="BK28" si="33">$D53*EXP(-1*(BK27-$B53)^2/(2*$D52^2))</f>
        <v>2.8418362749589194</v>
      </c>
      <c r="BL28">
        <f t="shared" ref="BL28" si="34">$D53*EXP(-1*(BL27-$B53)^2/(2*$D52^2))</f>
        <v>2.7508392315322023</v>
      </c>
      <c r="BM28">
        <f t="shared" ref="BM28" si="35">$D53*EXP(-1*(BM27-$B53)^2/(2*$D52^2))</f>
        <v>2.6470465307465072</v>
      </c>
      <c r="BN28">
        <f t="shared" ref="BN28" si="36">$D53*EXP(-1*(BN27-$B53)^2/(2*$D52^2))</f>
        <v>2.5321425537298299</v>
      </c>
      <c r="BO28">
        <f t="shared" ref="BO28" si="37">$D53*EXP(-1*(BO27-$B53)^2/(2*$D52^2))</f>
        <v>2.4079359916439982</v>
      </c>
      <c r="BP28">
        <f t="shared" ref="BP28" si="38">$D53*EXP(-1*(BP27-$B53)^2/(2*$D52^2))</f>
        <v>2.2763127701412031</v>
      </c>
      <c r="BQ28">
        <f t="shared" ref="BQ28" si="39">$D53*EXP(-1*(BQ27-$B53)^2/(2*$D52^2))</f>
        <v>2.1391889252154481</v>
      </c>
      <c r="BR28">
        <f t="shared" ref="BR28" si="40">$D53*EXP(-1*(BR27-$B53)^2/(2*$D52^2))</f>
        <v>1.998465054207728</v>
      </c>
      <c r="BS28">
        <f t="shared" ref="BS28" si="41">$D53*EXP(-1*(BS27-$B53)^2/(2*$D52^2))</f>
        <v>1.8559838187206725</v>
      </c>
      <c r="BT28">
        <f t="shared" ref="BT28" si="42">$D53*EXP(-1*(BT27-$B53)^2/(2*$D52^2))</f>
        <v>1.7134917697828973</v>
      </c>
      <c r="BU28">
        <f t="shared" ref="BU28" si="43">$D53*EXP(-1*(BU27-$B53)^2/(2*$D52^2))</f>
        <v>1.572606513748233</v>
      </c>
      <c r="BV28">
        <f t="shared" ref="BV28" si="44">$D53*EXP(-1*(BV27-$B53)^2/(2*$D52^2))</f>
        <v>1.4347899558385275</v>
      </c>
      <c r="BW28">
        <f t="shared" ref="BW28" si="45">$D53*EXP(-1*(BW27-$B53)^2/(2*$D52^2))</f>
        <v>1.3013280633119397</v>
      </c>
      <c r="BX28">
        <f t="shared" ref="BX28" si="46">$D53*EXP(-1*(BX27-$B53)^2/(2*$D52^2))</f>
        <v>1.1733172979252027</v>
      </c>
      <c r="BY28">
        <f t="shared" ref="BY28" si="47">$D53*EXP(-1*(BY27-$B53)^2/(2*$D52^2))</f>
        <v>1.05165759225393</v>
      </c>
      <c r="BZ28">
        <f t="shared" ref="BZ28" si="48">$D53*EXP(-1*(BZ27-$B53)^2/(2*$D52^2))</f>
        <v>0.93705149897761775</v>
      </c>
      <c r="CA28">
        <f t="shared" ref="CA28" si="49">$D53*EXP(-1*(CA27-$B53)^2/(2*$D52^2))</f>
        <v>0.83000893611457371</v>
      </c>
      <c r="CB28">
        <f t="shared" ref="CB28" si="50">$D53*EXP(-1*(CB27-$B53)^2/(2*$D52^2))</f>
        <v>0.73085679100880618</v>
      </c>
      <c r="CC28">
        <f t="shared" ref="CC28" si="51">$D53*EXP(-1*(CC27-$B53)^2/(2*$D52^2))</f>
        <v>0.63975253502085716</v>
      </c>
      <c r="CD28">
        <f t="shared" ref="CD28" si="52">$D53*EXP(-1*(CD27-$B53)^2/(2*$D52^2))</f>
        <v>0.55670093966734191</v>
      </c>
      <c r="CE28">
        <f t="shared" ref="CE28" si="53">$D53*EXP(-1*(CE27-$B53)^2/(2*$D52^2))</f>
        <v>0.48157297091820789</v>
      </c>
      <c r="CF28">
        <f t="shared" ref="CF28" si="54">$D53*EXP(-1*(CF27-$B53)^2/(2*$D52^2))</f>
        <v>0.4141259667040364</v>
      </c>
      <c r="CG28">
        <f t="shared" ref="CG28" si="55">$D53*EXP(-1*(CG27-$B53)^2/(2*$D52^2))</f>
        <v>0.35402426685375005</v>
      </c>
      <c r="CH28">
        <f t="shared" ref="CH28" si="56">$D53*EXP(-1*(CH27-$B53)^2/(2*$D52^2))</f>
        <v>0.3008595569712873</v>
      </c>
      <c r="CI28">
        <f t="shared" ref="CI28" si="57">$D53*EXP(-1*(CI27-$B53)^2/(2*$D52^2))</f>
        <v>0.25417029991861922</v>
      </c>
      <c r="CJ28">
        <f t="shared" ref="CJ28" si="58">$D53*EXP(-1*(CJ27-$B53)^2/(2*$D52^2))</f>
        <v>0.21345975238003365</v>
      </c>
      <c r="CK28">
        <f t="shared" ref="CK28" si="59">$D53*EXP(-1*(CK27-$B53)^2/(2*$D52^2))</f>
        <v>0.17821219172724717</v>
      </c>
      <c r="CL28">
        <f t="shared" ref="CL28" si="60">$D53*EXP(-1*(CL27-$B53)^2/(2*$D52^2))</f>
        <v>0.14790710327707343</v>
      </c>
      <c r="CM28">
        <f t="shared" ref="CM28" si="61">$D53*EXP(-1*(CM27-$B53)^2/(2*$D52^2))</f>
        <v>0.12203119439624661</v>
      </c>
      <c r="CN28">
        <f t="shared" ref="CN28" si="62">$D53*EXP(-1*(CN27-$B53)^2/(2*$D52^2))</f>
        <v>0.10008820545445811</v>
      </c>
      <c r="CO28">
        <f t="shared" ref="CO28" si="63">$D53*EXP(-1*(CO27-$B53)^2/(2*$D52^2))</f>
        <v>8.1606575425371433E-2</v>
      </c>
      <c r="CP28">
        <f t="shared" ref="CP28" si="64">$D53*EXP(-1*(CP27-$B53)^2/(2*$D52^2))</f>
        <v>6.6145090380912278E-2</v>
      </c>
    </row>
    <row r="29" spans="1:95" x14ac:dyDescent="0.3">
      <c r="A29" s="4">
        <v>28</v>
      </c>
      <c r="B29" s="6">
        <v>9.9499999999999993</v>
      </c>
      <c r="C29" s="6">
        <f t="shared" si="0"/>
        <v>-1.0000000000001563E-2</v>
      </c>
      <c r="D29" s="7">
        <f t="shared" si="1"/>
        <v>1.0000000000003127E-4</v>
      </c>
    </row>
    <row r="30" spans="1:95" x14ac:dyDescent="0.3">
      <c r="A30" s="4">
        <v>29</v>
      </c>
      <c r="B30" s="6">
        <v>10.07</v>
      </c>
      <c r="C30" s="6">
        <f t="shared" si="0"/>
        <v>0.10999999999999943</v>
      </c>
      <c r="D30" s="7">
        <f t="shared" si="1"/>
        <v>1.2099999999999875E-2</v>
      </c>
    </row>
    <row r="31" spans="1:95" x14ac:dyDescent="0.3">
      <c r="A31" s="4">
        <v>30</v>
      </c>
      <c r="B31" s="6">
        <v>10.06</v>
      </c>
      <c r="C31" s="6">
        <f t="shared" si="0"/>
        <v>9.9999999999999645E-2</v>
      </c>
      <c r="D31" s="7">
        <f t="shared" si="1"/>
        <v>9.9999999999999291E-3</v>
      </c>
    </row>
    <row r="32" spans="1:95" x14ac:dyDescent="0.3">
      <c r="A32" s="4">
        <v>31</v>
      </c>
      <c r="B32" s="6">
        <v>9.68</v>
      </c>
      <c r="C32" s="6">
        <f t="shared" si="0"/>
        <v>-0.28000000000000114</v>
      </c>
      <c r="D32" s="7">
        <f t="shared" si="1"/>
        <v>7.8400000000000636E-2</v>
      </c>
    </row>
    <row r="33" spans="1:14" x14ac:dyDescent="0.3">
      <c r="A33" s="4">
        <v>32</v>
      </c>
      <c r="B33" s="6">
        <v>10.01</v>
      </c>
      <c r="C33" s="6">
        <f t="shared" si="0"/>
        <v>4.9999999999998934E-2</v>
      </c>
      <c r="D33" s="7">
        <f t="shared" si="1"/>
        <v>2.4999999999998934E-3</v>
      </c>
    </row>
    <row r="34" spans="1:14" x14ac:dyDescent="0.3">
      <c r="A34" s="4">
        <v>33</v>
      </c>
      <c r="B34" s="6">
        <v>10</v>
      </c>
      <c r="C34" s="6">
        <f t="shared" si="0"/>
        <v>3.9999999999999147E-2</v>
      </c>
      <c r="D34" s="7">
        <f t="shared" si="1"/>
        <v>1.5999999999999318E-3</v>
      </c>
    </row>
    <row r="35" spans="1:14" x14ac:dyDescent="0.3">
      <c r="A35" s="4">
        <v>34</v>
      </c>
      <c r="B35" s="6">
        <v>10.07</v>
      </c>
      <c r="C35" s="6">
        <f t="shared" si="0"/>
        <v>0.10999999999999943</v>
      </c>
      <c r="D35" s="7">
        <f t="shared" si="1"/>
        <v>1.2099999999999875E-2</v>
      </c>
    </row>
    <row r="36" spans="1:14" x14ac:dyDescent="0.3">
      <c r="A36" s="4">
        <v>35</v>
      </c>
      <c r="B36" s="6">
        <v>9.8699999999999992</v>
      </c>
      <c r="C36" s="6">
        <f t="shared" si="0"/>
        <v>-9.0000000000001634E-2</v>
      </c>
      <c r="D36" s="7">
        <f t="shared" si="1"/>
        <v>8.1000000000002945E-3</v>
      </c>
    </row>
    <row r="37" spans="1:14" x14ac:dyDescent="0.3">
      <c r="A37" s="4">
        <v>36</v>
      </c>
      <c r="B37" s="6">
        <v>10.07</v>
      </c>
      <c r="C37" s="6">
        <f t="shared" si="0"/>
        <v>0.10999999999999943</v>
      </c>
      <c r="D37" s="7">
        <f t="shared" si="1"/>
        <v>1.2099999999999875E-2</v>
      </c>
    </row>
    <row r="38" spans="1:14" x14ac:dyDescent="0.3">
      <c r="A38" s="4">
        <v>37</v>
      </c>
      <c r="B38" s="6">
        <v>10</v>
      </c>
      <c r="C38" s="6">
        <f t="shared" si="0"/>
        <v>3.9999999999999147E-2</v>
      </c>
      <c r="D38" s="7">
        <f t="shared" si="1"/>
        <v>1.5999999999999318E-3</v>
      </c>
    </row>
    <row r="39" spans="1:14" x14ac:dyDescent="0.3">
      <c r="A39" s="4">
        <v>38</v>
      </c>
      <c r="B39" s="6">
        <v>9.93</v>
      </c>
      <c r="C39" s="6">
        <f t="shared" si="0"/>
        <v>-3.0000000000001137E-2</v>
      </c>
      <c r="D39" s="7">
        <f t="shared" si="1"/>
        <v>9.0000000000006817E-4</v>
      </c>
    </row>
    <row r="40" spans="1:14" x14ac:dyDescent="0.3">
      <c r="A40" s="4">
        <v>39</v>
      </c>
      <c r="B40" s="6">
        <v>9.94</v>
      </c>
      <c r="C40" s="6">
        <f t="shared" si="0"/>
        <v>-2.000000000000135E-2</v>
      </c>
      <c r="D40" s="7">
        <f t="shared" si="1"/>
        <v>4.0000000000005401E-4</v>
      </c>
    </row>
    <row r="41" spans="1:14" x14ac:dyDescent="0.3">
      <c r="A41" s="4">
        <v>40</v>
      </c>
      <c r="B41" s="6">
        <v>9.9499999999999993</v>
      </c>
      <c r="C41" s="6">
        <f t="shared" si="0"/>
        <v>-1.0000000000001563E-2</v>
      </c>
      <c r="D41" s="7">
        <f t="shared" si="1"/>
        <v>1.0000000000003127E-4</v>
      </c>
    </row>
    <row r="42" spans="1:14" x14ac:dyDescent="0.3">
      <c r="A42" s="4">
        <v>41</v>
      </c>
      <c r="B42" s="6">
        <v>10.06</v>
      </c>
      <c r="C42" s="6">
        <f t="shared" si="0"/>
        <v>9.9999999999999645E-2</v>
      </c>
      <c r="D42" s="7">
        <f t="shared" si="1"/>
        <v>9.9999999999999291E-3</v>
      </c>
    </row>
    <row r="43" spans="1:14" x14ac:dyDescent="0.3">
      <c r="A43" s="4">
        <v>42</v>
      </c>
      <c r="B43" s="6">
        <v>9.93</v>
      </c>
      <c r="C43" s="6">
        <f t="shared" si="0"/>
        <v>-3.0000000000001137E-2</v>
      </c>
      <c r="D43" s="7">
        <f t="shared" si="1"/>
        <v>9.0000000000006817E-4</v>
      </c>
    </row>
    <row r="44" spans="1:14" x14ac:dyDescent="0.3">
      <c r="A44" s="4">
        <v>43</v>
      </c>
      <c r="B44" s="6">
        <v>9.67</v>
      </c>
      <c r="C44" s="6">
        <f t="shared" si="0"/>
        <v>-0.29000000000000092</v>
      </c>
      <c r="D44" s="7">
        <f t="shared" si="1"/>
        <v>8.4100000000000535E-2</v>
      </c>
    </row>
    <row r="45" spans="1:14" x14ac:dyDescent="0.3">
      <c r="A45" s="4">
        <v>44</v>
      </c>
      <c r="B45" s="6">
        <v>9.8699999999999992</v>
      </c>
      <c r="C45" s="6">
        <f t="shared" si="0"/>
        <v>-9.0000000000001634E-2</v>
      </c>
      <c r="D45" s="7">
        <f t="shared" si="1"/>
        <v>8.1000000000002945E-3</v>
      </c>
    </row>
    <row r="46" spans="1:14" x14ac:dyDescent="0.3">
      <c r="A46" s="4">
        <v>45</v>
      </c>
      <c r="B46" s="6">
        <v>10.199999999999999</v>
      </c>
      <c r="C46" s="6">
        <f t="shared" si="0"/>
        <v>0.23999999999999844</v>
      </c>
      <c r="D46" s="7">
        <f t="shared" si="1"/>
        <v>5.7599999999999249E-2</v>
      </c>
    </row>
    <row r="47" spans="1:14" x14ac:dyDescent="0.3">
      <c r="A47" s="4">
        <v>46</v>
      </c>
      <c r="B47" s="6">
        <v>9.94</v>
      </c>
      <c r="C47" s="6">
        <f t="shared" si="0"/>
        <v>-2.000000000000135E-2</v>
      </c>
      <c r="D47" s="7">
        <f t="shared" si="1"/>
        <v>4.0000000000005401E-4</v>
      </c>
    </row>
    <row r="48" spans="1:14" x14ac:dyDescent="0.3">
      <c r="A48" s="4">
        <v>47</v>
      </c>
      <c r="B48" s="6">
        <v>10.27</v>
      </c>
      <c r="C48" s="6">
        <f t="shared" si="0"/>
        <v>0.30999999999999872</v>
      </c>
      <c r="D48" s="7">
        <f t="shared" si="1"/>
        <v>9.6099999999999214E-2</v>
      </c>
      <c r="J48" t="s">
        <v>21</v>
      </c>
      <c r="N48">
        <v>0.02</v>
      </c>
    </row>
    <row r="49" spans="1:14" x14ac:dyDescent="0.3">
      <c r="A49" s="4">
        <v>48</v>
      </c>
      <c r="B49" s="6">
        <v>10.01</v>
      </c>
      <c r="C49" s="6">
        <f t="shared" si="0"/>
        <v>4.9999999999998934E-2</v>
      </c>
      <c r="D49" s="7">
        <f t="shared" si="1"/>
        <v>2.4999999999998934E-3</v>
      </c>
      <c r="J49" t="s">
        <v>22</v>
      </c>
      <c r="N49">
        <v>2.0099999999999998</v>
      </c>
    </row>
    <row r="50" spans="1:14" x14ac:dyDescent="0.3">
      <c r="A50" s="4">
        <v>49</v>
      </c>
      <c r="B50" s="6">
        <v>10.06</v>
      </c>
      <c r="C50" s="6">
        <f t="shared" si="0"/>
        <v>9.9999999999999645E-2</v>
      </c>
      <c r="D50" s="7">
        <f t="shared" si="1"/>
        <v>9.9999999999999291E-3</v>
      </c>
    </row>
    <row r="51" spans="1:14" x14ac:dyDescent="0.3">
      <c r="A51" s="4">
        <v>50</v>
      </c>
      <c r="B51" s="6">
        <v>9.8000000000000007</v>
      </c>
      <c r="C51" s="6">
        <f t="shared" si="0"/>
        <v>-0.16000000000000014</v>
      </c>
      <c r="D51" s="7">
        <f t="shared" si="1"/>
        <v>2.5600000000000046E-2</v>
      </c>
      <c r="J51" t="s">
        <v>23</v>
      </c>
      <c r="M51" s="3">
        <f>N48*N49</f>
        <v>4.02E-2</v>
      </c>
    </row>
    <row r="52" spans="1:14" x14ac:dyDescent="0.3">
      <c r="A52" s="8"/>
      <c r="B52" s="8" t="s">
        <v>12</v>
      </c>
      <c r="C52" s="9">
        <f>SUM(C2:C51)</f>
        <v>9.9999999999536016E-3</v>
      </c>
      <c r="D52" s="10">
        <v>0.13</v>
      </c>
      <c r="G52" s="3">
        <f>SUM(D2:D51)</f>
        <v>0.80230000000000035</v>
      </c>
    </row>
    <row r="53" spans="1:14" x14ac:dyDescent="0.3">
      <c r="B53" s="1">
        <v>9.9600000000000009</v>
      </c>
      <c r="C53" t="s">
        <v>4</v>
      </c>
      <c r="D53" s="2">
        <v>3.06</v>
      </c>
    </row>
    <row r="54" spans="1:14" x14ac:dyDescent="0.3">
      <c r="B54" s="1"/>
    </row>
  </sheetData>
  <mergeCells count="59">
    <mergeCell ref="I14:I15"/>
    <mergeCell ref="I2:I3"/>
    <mergeCell ref="I4:I5"/>
    <mergeCell ref="I6:I7"/>
    <mergeCell ref="I8:I9"/>
    <mergeCell ref="I10:I11"/>
    <mergeCell ref="I12:I13"/>
    <mergeCell ref="N14:P15"/>
    <mergeCell ref="Q14:Q15"/>
    <mergeCell ref="R14:R15"/>
    <mergeCell ref="J1:L1"/>
    <mergeCell ref="N1:P1"/>
    <mergeCell ref="M10:M11"/>
    <mergeCell ref="N10:P11"/>
    <mergeCell ref="Q10:Q11"/>
    <mergeCell ref="R10:R11"/>
    <mergeCell ref="M12:M13"/>
    <mergeCell ref="N12:P13"/>
    <mergeCell ref="Q12:Q13"/>
    <mergeCell ref="R12:R13"/>
    <mergeCell ref="N6:P7"/>
    <mergeCell ref="Q6:Q7"/>
    <mergeCell ref="R6:R7"/>
    <mergeCell ref="Q8:Q9"/>
    <mergeCell ref="R8:R9"/>
    <mergeCell ref="Q2:Q3"/>
    <mergeCell ref="M2:M3"/>
    <mergeCell ref="N2:P3"/>
    <mergeCell ref="R2:R3"/>
    <mergeCell ref="M4:M5"/>
    <mergeCell ref="N4:P5"/>
    <mergeCell ref="Q4:Q5"/>
    <mergeCell ref="R4:R5"/>
    <mergeCell ref="J2:L2"/>
    <mergeCell ref="J3:L3"/>
    <mergeCell ref="J4:L4"/>
    <mergeCell ref="J5:L5"/>
    <mergeCell ref="J6:L6"/>
    <mergeCell ref="V7:W7"/>
    <mergeCell ref="Z3:Z4"/>
    <mergeCell ref="AA3:AA4"/>
    <mergeCell ref="J14:L14"/>
    <mergeCell ref="J15:L15"/>
    <mergeCell ref="M6:M7"/>
    <mergeCell ref="J7:L7"/>
    <mergeCell ref="J8:L8"/>
    <mergeCell ref="J9:L9"/>
    <mergeCell ref="J10:L10"/>
    <mergeCell ref="J11:L11"/>
    <mergeCell ref="J12:L12"/>
    <mergeCell ref="J13:L13"/>
    <mergeCell ref="M14:M15"/>
    <mergeCell ref="M8:M9"/>
    <mergeCell ref="N8:P9"/>
    <mergeCell ref="AB3:AB4"/>
    <mergeCell ref="X3:Y3"/>
    <mergeCell ref="V3:W4"/>
    <mergeCell ref="V5:W5"/>
    <mergeCell ref="V6:W6"/>
  </mergeCells>
  <conditionalFormatting sqref="J21:R27 W27:X27 Z27:AA27 AC27:AD27 AF27:AG27 AI27:AJ27 AL27:AM27 T27:U27 J29:R34 AO27:AP27 AR27:AS27 AU27:AV27 AX27:AY27 BA27:BB27 BD27:BE27 BG27:BH27 BJ27:BK27 BM27:BN27 BP27:BQ27 BS27:BT27 BV27:BW27 BY27:BZ27 CB27:CC27 CE27:CF27 CH27:CI27 CK27:CL27 CN27:CO27 CQ27 J28:CP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{CD85471B-A640-4288-A29B-3AC50E576386}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85471B-A640-4288-A29B-3AC50E5763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J21:R27 W27:X27 Z27:AA27 AC27:AD27 AF27:AG27 AI27:AJ27 AL27:AM27 T27:U27 J29:R34 AO27:AP27 AR27:AS27 AU27:AV27 AX27:AY27 BA27:BB27 BD27:BE27 BG27:BH27 BJ27:BK27 BM27:BN27 BP27:BQ27 BS27:BT27 BV27:BW27 BY27:BZ27 CB27:CC27 CE27:CF27 CH27:CI27 CK27:CL27 CN27:CO27 CQ27 J28:CP28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2024-09-08T13:57:25Z</dcterms:created>
  <dcterms:modified xsi:type="dcterms:W3CDTF">2024-09-10T06:32:15Z</dcterms:modified>
</cp:coreProperties>
</file>