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ksana/Documents/ANYWHERE/PRODUKCYJNE/ZALICZKA/Arkadiusz Fudali/"/>
    </mc:Choice>
  </mc:AlternateContent>
  <xr:revisionPtr revIDLastSave="0" documentId="13_ncr:1_{6BF51B5D-1FC2-FF4F-845F-8EF0C79C9FFC}" xr6:coauthVersionLast="47" xr6:coauthVersionMax="47" xr10:uidLastSave="{00000000-0000-0000-0000-000000000000}"/>
  <bookViews>
    <workbookView xWindow="0" yWindow="500" windowWidth="28460" windowHeight="15420" xr2:uid="{00000000-000D-0000-FFFF-FFFF00000000}"/>
  </bookViews>
  <sheets>
    <sheet name="rozliczenie zaliczki" sheetId="1" r:id="rId1"/>
    <sheet name="to Sesam" sheetId="3" r:id="rId2"/>
    <sheet name="Arkusz1" sheetId="2" state="hidden" r:id="rId3"/>
  </sheets>
  <definedNames>
    <definedName name="Currency">#REF!</definedName>
    <definedName name="TaxFlag">OFFSET(#REF!,0,0,COUNTA(#REF!),1)</definedName>
    <definedName name="TaxFlag2">OFFSET(#REF!,0,0,COUNTA(#REF!),2)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3" l="1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20" i="3"/>
  <c r="L25" i="1"/>
  <c r="O25" i="1" s="1"/>
  <c r="O6" i="1"/>
  <c r="M6" i="1"/>
  <c r="N6" i="1"/>
  <c r="O7" i="1"/>
  <c r="M7" i="1"/>
  <c r="N7" i="1"/>
  <c r="O8" i="1"/>
  <c r="M8" i="1"/>
  <c r="N8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M25" i="1"/>
  <c r="N25" i="1"/>
  <c r="K26" i="1"/>
  <c r="L26" i="1" l="1"/>
  <c r="C28" i="1" l="1"/>
  <c r="C29" i="1" s="1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20" i="3"/>
  <c r="D21" i="3"/>
  <c r="J20" i="2"/>
  <c r="K20" i="2"/>
  <c r="L20" i="2"/>
  <c r="C23" i="2"/>
  <c r="C24" i="2"/>
  <c r="L7" i="3"/>
  <c r="L8" i="3"/>
  <c r="E9" i="3"/>
  <c r="G9" i="3"/>
  <c r="L9" i="3"/>
  <c r="B10" i="3"/>
  <c r="B8" i="3" s="1"/>
  <c r="G10" i="3"/>
  <c r="L10" i="3"/>
  <c r="A20" i="3"/>
  <c r="E20" i="3"/>
  <c r="G20" i="3"/>
  <c r="O20" i="3"/>
  <c r="P20" i="3"/>
  <c r="Z20" i="3"/>
  <c r="A21" i="3"/>
  <c r="E21" i="3"/>
  <c r="G21" i="3"/>
  <c r="O21" i="3"/>
  <c r="P21" i="3"/>
  <c r="Z21" i="3"/>
  <c r="A22" i="3"/>
  <c r="E22" i="3"/>
  <c r="G22" i="3"/>
  <c r="O22" i="3"/>
  <c r="P22" i="3"/>
  <c r="Z22" i="3"/>
  <c r="A23" i="3"/>
  <c r="E23" i="3"/>
  <c r="G23" i="3"/>
  <c r="O23" i="3"/>
  <c r="P23" i="3"/>
  <c r="Z23" i="3"/>
  <c r="A24" i="3"/>
  <c r="E24" i="3"/>
  <c r="G24" i="3"/>
  <c r="O24" i="3"/>
  <c r="P24" i="3"/>
  <c r="Z24" i="3"/>
  <c r="A25" i="3"/>
  <c r="E25" i="3"/>
  <c r="G25" i="3"/>
  <c r="O25" i="3"/>
  <c r="P25" i="3"/>
  <c r="Z25" i="3"/>
  <c r="A26" i="3"/>
  <c r="E26" i="3"/>
  <c r="G26" i="3"/>
  <c r="O26" i="3"/>
  <c r="P26" i="3"/>
  <c r="Z26" i="3"/>
  <c r="A27" i="3"/>
  <c r="E27" i="3"/>
  <c r="G27" i="3"/>
  <c r="O27" i="3"/>
  <c r="P27" i="3"/>
  <c r="Z27" i="3"/>
  <c r="A28" i="3"/>
  <c r="E28" i="3"/>
  <c r="G28" i="3"/>
  <c r="O28" i="3"/>
  <c r="P28" i="3"/>
  <c r="Z28" i="3"/>
  <c r="A29" i="3"/>
  <c r="E29" i="3"/>
  <c r="G29" i="3"/>
  <c r="O29" i="3"/>
  <c r="P29" i="3"/>
  <c r="Z29" i="3"/>
  <c r="A30" i="3"/>
  <c r="E30" i="3"/>
  <c r="G30" i="3"/>
  <c r="O30" i="3"/>
  <c r="P30" i="3"/>
  <c r="Z30" i="3"/>
  <c r="A31" i="3"/>
  <c r="E31" i="3"/>
  <c r="G31" i="3"/>
  <c r="O31" i="3"/>
  <c r="P31" i="3"/>
  <c r="Z31" i="3"/>
  <c r="A32" i="3"/>
  <c r="E32" i="3"/>
  <c r="G32" i="3"/>
  <c r="O32" i="3"/>
  <c r="P32" i="3"/>
  <c r="Z32" i="3"/>
  <c r="A33" i="3"/>
  <c r="E33" i="3"/>
  <c r="G33" i="3"/>
  <c r="O33" i="3"/>
  <c r="P33" i="3"/>
  <c r="Z33" i="3"/>
  <c r="A34" i="3"/>
  <c r="E34" i="3"/>
  <c r="G34" i="3"/>
  <c r="O34" i="3"/>
  <c r="P34" i="3"/>
  <c r="Z34" i="3"/>
  <c r="A35" i="3"/>
  <c r="E35" i="3"/>
  <c r="G35" i="3"/>
  <c r="O35" i="3"/>
  <c r="P35" i="3"/>
  <c r="Z35" i="3"/>
  <c r="A36" i="3"/>
  <c r="E36" i="3"/>
  <c r="G36" i="3"/>
  <c r="O36" i="3"/>
  <c r="P36" i="3"/>
  <c r="Z36" i="3"/>
  <c r="A37" i="3"/>
  <c r="E37" i="3"/>
  <c r="G37" i="3"/>
  <c r="O37" i="3"/>
  <c r="P37" i="3"/>
  <c r="Z37" i="3"/>
  <c r="A38" i="3"/>
  <c r="E38" i="3"/>
  <c r="G38" i="3"/>
  <c r="O38" i="3"/>
  <c r="P38" i="3"/>
  <c r="Z38" i="3"/>
  <c r="A39" i="3"/>
  <c r="E39" i="3"/>
  <c r="G39" i="3"/>
  <c r="O39" i="3"/>
  <c r="P39" i="3"/>
  <c r="Z39" i="3"/>
  <c r="A40" i="3"/>
  <c r="E40" i="3"/>
  <c r="F40" i="3"/>
  <c r="G40" i="3"/>
  <c r="O40" i="3"/>
  <c r="P40" i="3"/>
  <c r="Z40" i="3"/>
  <c r="A41" i="3"/>
  <c r="E41" i="3"/>
  <c r="F41" i="3"/>
  <c r="G41" i="3"/>
  <c r="O41" i="3"/>
  <c r="Z41" i="3"/>
  <c r="A42" i="3"/>
  <c r="E42" i="3"/>
  <c r="F42" i="3"/>
  <c r="G42" i="3"/>
  <c r="O42" i="3"/>
  <c r="Z42" i="3"/>
  <c r="A43" i="3"/>
  <c r="E43" i="3"/>
  <c r="F43" i="3"/>
  <c r="G43" i="3"/>
  <c r="O43" i="3"/>
  <c r="P43" i="3"/>
  <c r="Z43" i="3"/>
  <c r="A44" i="3"/>
  <c r="E44" i="3"/>
  <c r="F44" i="3"/>
  <c r="G44" i="3"/>
  <c r="O44" i="3"/>
  <c r="P44" i="3"/>
  <c r="Z44" i="3"/>
  <c r="A56" i="3" a="1"/>
  <c r="A56" i="3" s="1"/>
  <c r="E56" i="3"/>
  <c r="G56" i="3"/>
  <c r="J26" i="1"/>
  <c r="K10" i="3" s="1"/>
  <c r="O26" i="1" l="1"/>
  <c r="K8" i="3"/>
  <c r="O56" i="3" s="1"/>
  <c r="K7" i="3" s="1"/>
  <c r="M7" i="3" s="1"/>
  <c r="M10" i="3"/>
  <c r="B21" i="3"/>
  <c r="B25" i="3"/>
  <c r="B29" i="3"/>
  <c r="B33" i="3"/>
  <c r="B37" i="3"/>
  <c r="B41" i="3"/>
  <c r="B30" i="3"/>
  <c r="B38" i="3"/>
  <c r="B43" i="3"/>
  <c r="C21" i="3"/>
  <c r="C25" i="3"/>
  <c r="C29" i="3"/>
  <c r="C33" i="3"/>
  <c r="C37" i="3"/>
  <c r="C41" i="3"/>
  <c r="B42" i="3"/>
  <c r="B56" i="3"/>
  <c r="B26" i="3"/>
  <c r="B34" i="3"/>
  <c r="C42" i="3"/>
  <c r="C56" i="3"/>
  <c r="B22" i="3"/>
  <c r="C22" i="3"/>
  <c r="C26" i="3"/>
  <c r="C30" i="3"/>
  <c r="C34" i="3"/>
  <c r="C38" i="3"/>
  <c r="C43" i="3"/>
  <c r="C20" i="3"/>
  <c r="C32" i="3"/>
  <c r="C40" i="3"/>
  <c r="B23" i="3"/>
  <c r="B27" i="3"/>
  <c r="B31" i="3"/>
  <c r="B35" i="3"/>
  <c r="B39" i="3"/>
  <c r="B44" i="3"/>
  <c r="C23" i="3"/>
  <c r="C27" i="3"/>
  <c r="C31" i="3"/>
  <c r="C35" i="3"/>
  <c r="C39" i="3"/>
  <c r="C44" i="3"/>
  <c r="B24" i="3"/>
  <c r="B28" i="3"/>
  <c r="B32" i="3"/>
  <c r="B36" i="3"/>
  <c r="B40" i="3"/>
  <c r="C24" i="3"/>
  <c r="C28" i="3"/>
  <c r="C36" i="3"/>
  <c r="B20" i="3"/>
  <c r="K9" i="3" l="1"/>
  <c r="M9" i="3" s="1"/>
  <c r="M8" i="3"/>
</calcChain>
</file>

<file path=xl/sharedStrings.xml><?xml version="1.0" encoding="utf-8"?>
<sst xmlns="http://schemas.openxmlformats.org/spreadsheetml/2006/main" count="198" uniqueCount="120">
  <si>
    <t xml:space="preserve">ROZLICZENIE ZALICZKI </t>
  </si>
  <si>
    <t xml:space="preserve">DATA POBRANIA ZALICZKI: </t>
  </si>
  <si>
    <t>ZALICZKA POBRANA PRZEZ:</t>
  </si>
  <si>
    <t>FUNKCJA:</t>
  </si>
  <si>
    <t>Lp. zał. Nr 1</t>
  </si>
  <si>
    <t>Nr poz. Kosztorysu</t>
  </si>
  <si>
    <t>Opis szczegółowy zakupu lub usługi i podstawa wydatku</t>
  </si>
  <si>
    <t>Nr ewidencji księgowej</t>
  </si>
  <si>
    <t>NUMER FAKTURY</t>
  </si>
  <si>
    <t>Wystawca</t>
  </si>
  <si>
    <t>Data wystawienia dokumentu</t>
  </si>
  <si>
    <t>Data zapłaty (pobrania zaliczki)</t>
  </si>
  <si>
    <t>Potwierdzenie zapłaty (nazwa i nr dokumentu księgowego potwierdzającego zapłatę)</t>
  </si>
  <si>
    <t>kwota netto</t>
  </si>
  <si>
    <t>vat</t>
  </si>
  <si>
    <t>kwota brutto</t>
  </si>
  <si>
    <t>∑</t>
  </si>
  <si>
    <t>KWOTA POBRANA</t>
  </si>
  <si>
    <t>RAZEM WYDANO</t>
  </si>
  <si>
    <t>RÓŻNICA</t>
  </si>
  <si>
    <t>Data rozliczenia</t>
  </si>
  <si>
    <t>Podpis zaliczkobiorcy</t>
  </si>
  <si>
    <t>Wystawca/ Vendor</t>
  </si>
  <si>
    <t>NUMER FAKTURY/ invoice number</t>
  </si>
  <si>
    <t>Opis szczegółowy zakupu lub usługi i podstawa wydatku/ descriptions</t>
  </si>
  <si>
    <t>Nr poz. Kosztorysu/ accounts number</t>
  </si>
  <si>
    <t>Data zapłaty (pobrania zaliczki)/ payments date</t>
  </si>
  <si>
    <t>Data wystawienia dokumentu/ invoice date</t>
  </si>
  <si>
    <t>kwota netto/ net</t>
  </si>
  <si>
    <t>kwota brutto/ gross</t>
  </si>
  <si>
    <t>Belegdatum</t>
  </si>
  <si>
    <t>Belegdatum in Form TT.MM.JJJJ</t>
  </si>
  <si>
    <t>Periode</t>
  </si>
  <si>
    <t>Buchungsperiode (1..15)</t>
  </si>
  <si>
    <t>Tag</t>
  </si>
  <si>
    <t>Buchungstag (1..31)</t>
  </si>
  <si>
    <t>Belegtext</t>
  </si>
  <si>
    <t>Belegtext (max. 40 Zeichen)</t>
  </si>
  <si>
    <t>Belegnr.</t>
  </si>
  <si>
    <t>Belegnummer (max. 15 Zeichen)</t>
  </si>
  <si>
    <t>SOLL</t>
  </si>
  <si>
    <t>Soll-Konto</t>
  </si>
  <si>
    <t>HABEN</t>
  </si>
  <si>
    <t>Haben-Konto</t>
  </si>
  <si>
    <t>Soll-Kostenart</t>
  </si>
  <si>
    <t>Soll-Kostenart (max. 10 Zeichen)</t>
  </si>
  <si>
    <t>Soll-Kostenstelle</t>
  </si>
  <si>
    <t>Soll-Kostenstelle (max. 10 Zeichen)</t>
  </si>
  <si>
    <t>Soll-Kostenträger</t>
  </si>
  <si>
    <t>Soll-Kostenträger (max. 20 Zeichen)</t>
  </si>
  <si>
    <t>Haben-Kostenart</t>
  </si>
  <si>
    <t>Haben-Kostenart (max. 10 Zeichen)</t>
  </si>
  <si>
    <t>Haben-Kostenstelle</t>
  </si>
  <si>
    <t>Haben-Kostenstelle (max. 10 Zeichen)</t>
  </si>
  <si>
    <t>Haben-Kostenträger</t>
  </si>
  <si>
    <t>Haben-Kostenträger (max. 20 Zeichen)</t>
  </si>
  <si>
    <t>Betrag in</t>
  </si>
  <si>
    <t>Währungskennzeichen (max. 3 Zeichen)</t>
  </si>
  <si>
    <t>Brutto-Betrag</t>
  </si>
  <si>
    <t>Steuerschl.</t>
  </si>
  <si>
    <t>Steuerschlüssel (max. 3 Zeichen)</t>
  </si>
  <si>
    <t>Skonto in %</t>
  </si>
  <si>
    <t>Skonto-Prozente</t>
  </si>
  <si>
    <t>Skonto-Betrag</t>
  </si>
  <si>
    <t>Splitting</t>
  </si>
  <si>
    <t>Splitting-Kennzeichen (leer oder H, S oder G)</t>
  </si>
  <si>
    <t>KSK</t>
  </si>
  <si>
    <t>Künstlersozialkasse (W, BK, M, DK)</t>
  </si>
  <si>
    <t>VAT-ID</t>
  </si>
  <si>
    <t>Dreiecksgeschäft</t>
  </si>
  <si>
    <t>innergemeinschaftliches Dreiecksgeschäft (leer oder 1)</t>
  </si>
  <si>
    <t>Extra-Kosteninfo</t>
  </si>
  <si>
    <t>Extra-Kosteninfo (max. 10 Zeichen)</t>
  </si>
  <si>
    <t>Konzern</t>
  </si>
  <si>
    <t>Verbundenes Unternehmen</t>
  </si>
  <si>
    <t>Re.Nr.</t>
  </si>
  <si>
    <t>Rechnungsnummer (max. 25 Zeichen)</t>
  </si>
  <si>
    <t>PO#</t>
  </si>
  <si>
    <t>PO# (max. 15 Zeichen)</t>
  </si>
  <si>
    <t>PO-Abschluss</t>
  </si>
  <si>
    <t>PO-Abschluss (leer oder X)</t>
  </si>
  <si>
    <t>Extra-Kosteninfo 2</t>
  </si>
  <si>
    <t>zusätzliche Extra-Kosteninfo (max. 10 Zeichen)</t>
  </si>
  <si>
    <t>Extra-Kosteninfo 3</t>
  </si>
  <si>
    <t>Extra-Kosteninfo 4</t>
  </si>
  <si>
    <t>Extra-Kosteninfo 5</t>
  </si>
  <si>
    <t>ohne Buchen</t>
  </si>
  <si>
    <t>wenn ungleich leer, kann nicht verbucht werden</t>
  </si>
  <si>
    <t>SESAM-TSF</t>
  </si>
  <si>
    <t>Entries can be imported into a batch in SESAM-Fibu via a text file with the extension TSF (text separated with TABs, date format DD.MM.YYYY, amounts with comma as decimal separator, first line with the text "SESAM-TSF").</t>
  </si>
  <si>
    <t>G</t>
  </si>
  <si>
    <t>H</t>
  </si>
  <si>
    <t>PLN</t>
  </si>
  <si>
    <t>short (40 chars)</t>
  </si>
  <si>
    <t>date of booking</t>
  </si>
  <si>
    <t>reference (max 13)</t>
  </si>
  <si>
    <t>debit from</t>
  </si>
  <si>
    <t>Petty Cash</t>
  </si>
  <si>
    <t>LOC/MYSZK/001</t>
  </si>
  <si>
    <t>Gross</t>
  </si>
  <si>
    <t>Tax</t>
  </si>
  <si>
    <t>Net</t>
  </si>
  <si>
    <t>Sesam import</t>
  </si>
  <si>
    <t>Cover sheet</t>
  </si>
  <si>
    <t>Total</t>
  </si>
  <si>
    <t>diff</t>
  </si>
  <si>
    <t>today:</t>
  </si>
  <si>
    <t>9160004</t>
  </si>
  <si>
    <t>ROZLICZENIE ZALICZKI 1</t>
  </si>
  <si>
    <t>Paliwo do samochodu kamerowego</t>
  </si>
  <si>
    <t>CIRCLE K</t>
  </si>
  <si>
    <t>Opłata za przejazd autostradą</t>
  </si>
  <si>
    <t>1322477/0578</t>
  </si>
  <si>
    <t>Arkadiusza Fudali</t>
  </si>
  <si>
    <t>STALEXPORT AUTOSTRADA MAŁOPOLSKA S.A.</t>
  </si>
  <si>
    <t>489588/0264</t>
  </si>
  <si>
    <t>00219724075089100</t>
  </si>
  <si>
    <t>6262/F/803/24</t>
  </si>
  <si>
    <t>MOL POLSKA SP. Z O.O.</t>
  </si>
  <si>
    <t>2nd AC Cam-A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</si>
</sst>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* #,##0.00_)\ &quot;zł&quot;_ ;_ * \(#,##0.00\)\ &quot;zł&quot;_ ;_ * &quot;-&quot;??_)\ &quot;zł&quot;_ ;_ @_ "/>
    <numFmt numFmtId="164" formatCode="dd\.mm\.yyyy"/>
    <numFmt numFmtId="165" formatCode="yyyy\-mm\-dd"/>
    <numFmt numFmtId="166" formatCode="_-* #,##0.00&quot; zł&quot;_-;\-* #,##0.00&quot; zł&quot;_-;_-* \-??&quot; zł&quot;_-;_-@_-"/>
    <numFmt numFmtId="167" formatCode="_ * #,##0.00_)&quot; zł&quot;_ ;_ * \(#,##0.00&quot;) zł&quot;_ ;_ * \-??_)&quot; zł&quot;_ ;_ @_ "/>
    <numFmt numFmtId="168" formatCode="\ * #,##0.00\ ;\-* #,##0.00\ ;\ * \-??\ "/>
    <numFmt numFmtId="169" formatCode="_-* #,##0.00\ [$zł-415]_-;\-* #,##0.00\ [$zł-415]_-;_-* &quot;-&quot;??\ [$zł-415]_-;_-@_-"/>
    <numFmt numFmtId="170" formatCode="&quot; &quot;* #,##0.00&quot; &quot;;&quot;-&quot;* #,##0.00&quot; &quot;;&quot; &quot;* &quot;-&quot;??&quot; &quot;"/>
  </numFmts>
  <fonts count="12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name val="Arial"/>
      <family val="2"/>
      <charset val="238"/>
    </font>
    <font>
      <u/>
      <sz val="10"/>
      <name val="Arial"/>
      <family val="2"/>
      <charset val="238"/>
    </font>
    <font>
      <sz val="11"/>
      <color indexed="9"/>
      <name val="Arial"/>
      <family val="2"/>
      <charset val="238"/>
    </font>
    <font>
      <sz val="11"/>
      <color rgb="FF3F3F76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7"/>
        <bgColor indexed="50"/>
      </patternFill>
    </fill>
    <fill>
      <patternFill patternType="solid">
        <fgColor indexed="50"/>
        <bgColor indexed="57"/>
      </patternFill>
    </fill>
    <fill>
      <patternFill patternType="solid">
        <fgColor indexed="37"/>
        <bgColor indexed="10"/>
      </patternFill>
    </fill>
    <fill>
      <patternFill patternType="solid">
        <fgColor indexed="12"/>
        <bgColor indexed="39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50"/>
      </patternFill>
    </fill>
    <fill>
      <patternFill patternType="solid">
        <fgColor theme="8" tint="-0.249977111117893"/>
        <bgColor indexed="57"/>
      </patternFill>
    </fill>
    <fill>
      <patternFill patternType="solid">
        <fgColor theme="7" tint="0.39997558519241921"/>
        <bgColor indexed="50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1" fillId="8" borderId="18" applyNumberFormat="0" applyAlignment="0" applyProtection="0"/>
    <xf numFmtId="0" fontId="4" fillId="0" borderId="0"/>
    <xf numFmtId="0" fontId="1" fillId="0" borderId="0"/>
  </cellStyleXfs>
  <cellXfs count="145">
    <xf numFmtId="0" fontId="0" fillId="0" borderId="0" xfId="0"/>
    <xf numFmtId="0" fontId="1" fillId="0" borderId="0" xfId="3"/>
    <xf numFmtId="0" fontId="1" fillId="2" borderId="0" xfId="3" applyFill="1"/>
    <xf numFmtId="0" fontId="1" fillId="0" borderId="0" xfId="3" applyAlignment="1">
      <alignment wrapText="1"/>
    </xf>
    <xf numFmtId="165" fontId="1" fillId="2" borderId="1" xfId="2" applyNumberFormat="1" applyFont="1" applyFill="1" applyBorder="1" applyAlignment="1">
      <alignment horizontal="center" vertical="center"/>
    </xf>
    <xf numFmtId="49" fontId="1" fillId="2" borderId="2" xfId="2" applyNumberFormat="1" applyFont="1" applyFill="1" applyBorder="1" applyAlignment="1">
      <alignment horizontal="right" vertical="center"/>
    </xf>
    <xf numFmtId="0" fontId="1" fillId="3" borderId="0" xfId="3" applyFill="1"/>
    <xf numFmtId="0" fontId="4" fillId="0" borderId="0" xfId="2"/>
    <xf numFmtId="0" fontId="1" fillId="2" borderId="0" xfId="2" applyFont="1" applyFill="1"/>
    <xf numFmtId="0" fontId="3" fillId="4" borderId="1" xfId="2" applyFont="1" applyFill="1" applyBorder="1" applyAlignment="1">
      <alignment wrapText="1"/>
    </xf>
    <xf numFmtId="0" fontId="3" fillId="4" borderId="1" xfId="2" applyFont="1" applyFill="1" applyBorder="1" applyAlignment="1">
      <alignment horizontal="left" wrapText="1"/>
    </xf>
    <xf numFmtId="0" fontId="3" fillId="4" borderId="1" xfId="2" applyFont="1" applyFill="1" applyBorder="1" applyAlignment="1">
      <alignment horizontal="center" wrapText="1"/>
    </xf>
    <xf numFmtId="165" fontId="3" fillId="4" borderId="1" xfId="2" applyNumberFormat="1" applyFont="1" applyFill="1" applyBorder="1" applyAlignment="1">
      <alignment horizontal="center" wrapText="1"/>
    </xf>
    <xf numFmtId="0" fontId="3" fillId="4" borderId="1" xfId="2" applyFont="1" applyFill="1" applyBorder="1" applyAlignment="1">
      <alignment horizontal="left" vertical="top" wrapText="1"/>
    </xf>
    <xf numFmtId="166" fontId="3" fillId="4" borderId="1" xfId="2" applyNumberFormat="1" applyFont="1" applyFill="1" applyBorder="1" applyAlignment="1">
      <alignment horizontal="center" wrapText="1"/>
    </xf>
    <xf numFmtId="166" fontId="3" fillId="5" borderId="1" xfId="2" applyNumberFormat="1" applyFont="1" applyFill="1" applyBorder="1" applyAlignment="1">
      <alignment horizontal="center" wrapText="1"/>
    </xf>
    <xf numFmtId="0" fontId="1" fillId="6" borderId="1" xfId="2" applyFont="1" applyFill="1" applyBorder="1" applyAlignment="1">
      <alignment horizontal="center" vertical="center"/>
    </xf>
    <xf numFmtId="49" fontId="1" fillId="6" borderId="1" xfId="2" applyNumberFormat="1" applyFont="1" applyFill="1" applyBorder="1" applyAlignment="1">
      <alignment horizontal="center" vertical="center"/>
    </xf>
    <xf numFmtId="49" fontId="1" fillId="6" borderId="1" xfId="2" applyNumberFormat="1" applyFont="1" applyFill="1" applyBorder="1" applyAlignment="1">
      <alignment horizontal="center" vertical="center" wrapText="1"/>
    </xf>
    <xf numFmtId="167" fontId="1" fillId="6" borderId="1" xfId="2" applyNumberFormat="1" applyFont="1" applyFill="1" applyBorder="1" applyAlignment="1">
      <alignment horizontal="right" vertical="center"/>
    </xf>
    <xf numFmtId="0" fontId="1" fillId="0" borderId="1" xfId="2" applyFont="1" applyBorder="1"/>
    <xf numFmtId="49" fontId="1" fillId="7" borderId="1" xfId="2" applyNumberFormat="1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 wrapText="1"/>
    </xf>
    <xf numFmtId="0" fontId="2" fillId="7" borderId="2" xfId="2" applyFont="1" applyFill="1" applyBorder="1" applyAlignment="1">
      <alignment horizontal="right" vertical="center"/>
    </xf>
    <xf numFmtId="167" fontId="2" fillId="7" borderId="1" xfId="2" applyNumberFormat="1" applyFont="1" applyFill="1" applyBorder="1" applyAlignment="1">
      <alignment horizontal="right" vertical="center"/>
    </xf>
    <xf numFmtId="0" fontId="4" fillId="0" borderId="0" xfId="2" applyAlignment="1">
      <alignment wrapText="1"/>
    </xf>
    <xf numFmtId="0" fontId="2" fillId="6" borderId="1" xfId="2" applyFont="1" applyFill="1" applyBorder="1" applyAlignment="1">
      <alignment horizontal="center" vertical="center"/>
    </xf>
    <xf numFmtId="0" fontId="1" fillId="6" borderId="1" xfId="2" applyFont="1" applyFill="1" applyBorder="1" applyAlignment="1">
      <alignment horizontal="right" vertical="center"/>
    </xf>
    <xf numFmtId="0" fontId="1" fillId="0" borderId="0" xfId="2" applyFont="1"/>
    <xf numFmtId="2" fontId="2" fillId="6" borderId="1" xfId="2" applyNumberFormat="1" applyFont="1" applyFill="1" applyBorder="1" applyAlignment="1">
      <alignment horizontal="center" vertical="center"/>
    </xf>
    <xf numFmtId="168" fontId="1" fillId="6" borderId="1" xfId="2" applyNumberFormat="1" applyFont="1" applyFill="1" applyBorder="1" applyAlignment="1">
      <alignment horizontal="right" vertical="center"/>
    </xf>
    <xf numFmtId="0" fontId="1" fillId="6" borderId="6" xfId="2" applyFont="1" applyFill="1" applyBorder="1"/>
    <xf numFmtId="0" fontId="1" fillId="6" borderId="3" xfId="2" applyFont="1" applyFill="1" applyBorder="1"/>
    <xf numFmtId="0" fontId="1" fillId="6" borderId="7" xfId="2" applyFont="1" applyFill="1" applyBorder="1"/>
    <xf numFmtId="0" fontId="1" fillId="6" borderId="8" xfId="2" applyFont="1" applyFill="1" applyBorder="1"/>
    <xf numFmtId="0" fontId="1" fillId="6" borderId="0" xfId="2" applyFont="1" applyFill="1"/>
    <xf numFmtId="0" fontId="1" fillId="6" borderId="9" xfId="2" applyFont="1" applyFill="1" applyBorder="1"/>
    <xf numFmtId="0" fontId="1" fillId="6" borderId="10" xfId="2" applyFont="1" applyFill="1" applyBorder="1"/>
    <xf numFmtId="0" fontId="1" fillId="6" borderId="4" xfId="2" applyFont="1" applyFill="1" applyBorder="1"/>
    <xf numFmtId="49" fontId="1" fillId="6" borderId="1" xfId="2" applyNumberFormat="1" applyFont="1" applyFill="1" applyBorder="1" applyAlignment="1">
      <alignment horizontal="right"/>
    </xf>
    <xf numFmtId="0" fontId="1" fillId="6" borderId="11" xfId="2" applyFont="1" applyFill="1" applyBorder="1"/>
    <xf numFmtId="0" fontId="1" fillId="6" borderId="12" xfId="2" applyFont="1" applyFill="1" applyBorder="1"/>
    <xf numFmtId="0" fontId="1" fillId="6" borderId="13" xfId="2" applyFont="1" applyFill="1" applyBorder="1"/>
    <xf numFmtId="0" fontId="1" fillId="6" borderId="5" xfId="2" applyFont="1" applyFill="1" applyBorder="1"/>
    <xf numFmtId="49" fontId="1" fillId="6" borderId="1" xfId="2" applyNumberFormat="1" applyFont="1" applyFill="1" applyBorder="1"/>
    <xf numFmtId="0" fontId="1" fillId="6" borderId="14" xfId="2" applyFont="1" applyFill="1" applyBorder="1"/>
    <xf numFmtId="0" fontId="1" fillId="6" borderId="15" xfId="2" applyFont="1" applyFill="1" applyBorder="1"/>
    <xf numFmtId="167" fontId="1" fillId="3" borderId="17" xfId="2" applyNumberFormat="1" applyFont="1" applyFill="1" applyBorder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9" borderId="0" xfId="0" applyFill="1"/>
    <xf numFmtId="169" fontId="0" fillId="9" borderId="0" xfId="0" applyNumberFormat="1" applyFill="1"/>
    <xf numFmtId="0" fontId="7" fillId="9" borderId="0" xfId="0" applyFont="1" applyFill="1"/>
    <xf numFmtId="0" fontId="0" fillId="9" borderId="0" xfId="0" applyFill="1" applyAlignment="1">
      <alignment wrapText="1"/>
    </xf>
    <xf numFmtId="14" fontId="11" fillId="8" borderId="18" xfId="1" applyNumberFormat="1" applyAlignment="1">
      <alignment horizontal="center" vertical="center"/>
    </xf>
    <xf numFmtId="49" fontId="11" fillId="8" borderId="18" xfId="1" applyNumberFormat="1" applyAlignment="1">
      <alignment horizontal="center" vertical="center"/>
    </xf>
    <xf numFmtId="0" fontId="0" fillId="9" borderId="0" xfId="0" applyFill="1" applyAlignment="1">
      <alignment horizontal="center"/>
    </xf>
    <xf numFmtId="0" fontId="9" fillId="9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5" fillId="10" borderId="0" xfId="0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14" fontId="0" fillId="10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14" fontId="0" fillId="10" borderId="0" xfId="0" applyNumberFormat="1" applyFill="1"/>
    <xf numFmtId="0" fontId="1" fillId="11" borderId="1" xfId="3" applyFill="1" applyBorder="1" applyAlignment="1">
      <alignment horizontal="center" vertical="center"/>
    </xf>
    <xf numFmtId="2" fontId="1" fillId="11" borderId="1" xfId="3" applyNumberFormat="1" applyFill="1" applyBorder="1" applyAlignment="1">
      <alignment horizontal="center" vertical="center"/>
    </xf>
    <xf numFmtId="2" fontId="1" fillId="11" borderId="1" xfId="3" applyNumberFormat="1" applyFill="1" applyBorder="1" applyAlignment="1">
      <alignment horizontal="center" vertical="center" wrapText="1"/>
    </xf>
    <xf numFmtId="49" fontId="1" fillId="11" borderId="1" xfId="3" applyNumberForma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 wrapText="1"/>
    </xf>
    <xf numFmtId="44" fontId="1" fillId="11" borderId="1" xfId="0" applyNumberFormat="1" applyFont="1" applyFill="1" applyBorder="1" applyAlignment="1">
      <alignment horizontal="center" vertical="center"/>
    </xf>
    <xf numFmtId="0" fontId="1" fillId="0" borderId="17" xfId="3" applyBorder="1"/>
    <xf numFmtId="0" fontId="1" fillId="0" borderId="17" xfId="0" applyFont="1" applyBorder="1"/>
    <xf numFmtId="169" fontId="0" fillId="10" borderId="0" xfId="0" applyNumberFormat="1" applyFill="1"/>
    <xf numFmtId="2" fontId="1" fillId="0" borderId="0" xfId="3" applyNumberFormat="1"/>
    <xf numFmtId="0" fontId="2" fillId="0" borderId="20" xfId="3" applyFont="1" applyBorder="1"/>
    <xf numFmtId="0" fontId="2" fillId="0" borderId="21" xfId="3" applyFont="1" applyBorder="1"/>
    <xf numFmtId="0" fontId="2" fillId="0" borderId="22" xfId="3" applyFont="1" applyBorder="1"/>
    <xf numFmtId="0" fontId="2" fillId="11" borderId="1" xfId="3" applyFont="1" applyFill="1" applyBorder="1" applyAlignment="1">
      <alignment horizontal="center" vertical="center"/>
    </xf>
    <xf numFmtId="44" fontId="1" fillId="11" borderId="1" xfId="3" applyNumberFormat="1" applyFill="1" applyBorder="1" applyAlignment="1">
      <alignment horizontal="right" vertical="center"/>
    </xf>
    <xf numFmtId="2" fontId="2" fillId="11" borderId="1" xfId="3" applyNumberFormat="1" applyFont="1" applyFill="1" applyBorder="1" applyAlignment="1">
      <alignment horizontal="center" vertical="center"/>
    </xf>
    <xf numFmtId="170" fontId="1" fillId="11" borderId="1" xfId="3" applyNumberFormat="1" applyFill="1" applyBorder="1" applyAlignment="1">
      <alignment horizontal="right" vertical="center"/>
    </xf>
    <xf numFmtId="0" fontId="1" fillId="11" borderId="6" xfId="3" applyFill="1" applyBorder="1"/>
    <xf numFmtId="0" fontId="1" fillId="11" borderId="3" xfId="3" applyFill="1" applyBorder="1"/>
    <xf numFmtId="0" fontId="1" fillId="11" borderId="8" xfId="3" applyFill="1" applyBorder="1"/>
    <xf numFmtId="0" fontId="1" fillId="11" borderId="0" xfId="3" applyFill="1"/>
    <xf numFmtId="0" fontId="1" fillId="11" borderId="10" xfId="3" applyFill="1" applyBorder="1"/>
    <xf numFmtId="0" fontId="1" fillId="11" borderId="12" xfId="3" applyFill="1" applyBorder="1"/>
    <xf numFmtId="0" fontId="1" fillId="11" borderId="13" xfId="3" applyFill="1" applyBorder="1"/>
    <xf numFmtId="0" fontId="3" fillId="12" borderId="16" xfId="3" applyFont="1" applyFill="1" applyBorder="1" applyAlignment="1">
      <alignment wrapText="1"/>
    </xf>
    <xf numFmtId="0" fontId="3" fillId="12" borderId="16" xfId="3" applyFont="1" applyFill="1" applyBorder="1" applyAlignment="1">
      <alignment horizontal="left" wrapText="1"/>
    </xf>
    <xf numFmtId="0" fontId="10" fillId="12" borderId="16" xfId="3" applyFont="1" applyFill="1" applyBorder="1" applyAlignment="1">
      <alignment wrapText="1"/>
    </xf>
    <xf numFmtId="0" fontId="3" fillId="12" borderId="16" xfId="3" applyFont="1" applyFill="1" applyBorder="1" applyAlignment="1">
      <alignment horizontal="center" wrapText="1"/>
    </xf>
    <xf numFmtId="0" fontId="3" fillId="12" borderId="16" xfId="3" applyFont="1" applyFill="1" applyBorder="1" applyAlignment="1">
      <alignment horizontal="left" vertical="top" wrapText="1"/>
    </xf>
    <xf numFmtId="166" fontId="3" fillId="12" borderId="16" xfId="3" applyNumberFormat="1" applyFont="1" applyFill="1" applyBorder="1" applyAlignment="1">
      <alignment horizontal="center" wrapText="1"/>
    </xf>
    <xf numFmtId="166" fontId="3" fillId="13" borderId="16" xfId="3" applyNumberFormat="1" applyFont="1" applyFill="1" applyBorder="1" applyAlignment="1">
      <alignment horizontal="center" wrapText="1"/>
    </xf>
    <xf numFmtId="0" fontId="1" fillId="0" borderId="1" xfId="3" applyBorder="1" applyAlignment="1">
      <alignment horizontal="center" vertical="center"/>
    </xf>
    <xf numFmtId="14" fontId="1" fillId="9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right" vertical="center"/>
    </xf>
    <xf numFmtId="14" fontId="1" fillId="9" borderId="1" xfId="3" applyNumberFormat="1" applyFill="1" applyBorder="1" applyAlignment="1">
      <alignment horizontal="center" vertical="center"/>
    </xf>
    <xf numFmtId="49" fontId="1" fillId="0" borderId="1" xfId="3" applyNumberFormat="1" applyBorder="1" applyAlignment="1">
      <alignment horizontal="center" vertical="center"/>
    </xf>
    <xf numFmtId="49" fontId="1" fillId="9" borderId="2" xfId="3" applyNumberFormat="1" applyFill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3" fillId="14" borderId="16" xfId="3" applyFont="1" applyFill="1" applyBorder="1" applyAlignment="1">
      <alignment horizontal="center" wrapText="1"/>
    </xf>
    <xf numFmtId="2" fontId="1" fillId="15" borderId="0" xfId="3" applyNumberFormat="1" applyFill="1" applyAlignment="1">
      <alignment wrapText="1"/>
    </xf>
    <xf numFmtId="2" fontId="1" fillId="0" borderId="17" xfId="3" applyNumberFormat="1" applyBorder="1"/>
    <xf numFmtId="14" fontId="3" fillId="12" borderId="16" xfId="3" applyNumberFormat="1" applyFont="1" applyFill="1" applyBorder="1" applyAlignment="1">
      <alignment horizontal="center" wrapText="1"/>
    </xf>
    <xf numFmtId="14" fontId="1" fillId="11" borderId="1" xfId="0" applyNumberFormat="1" applyFont="1" applyFill="1" applyBorder="1" applyAlignment="1">
      <alignment horizontal="center" vertical="center"/>
    </xf>
    <xf numFmtId="14" fontId="1" fillId="11" borderId="1" xfId="3" applyNumberForma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14" fontId="1" fillId="0" borderId="0" xfId="3" applyNumberFormat="1" applyAlignment="1">
      <alignment wrapText="1"/>
    </xf>
    <xf numFmtId="14" fontId="1" fillId="11" borderId="1" xfId="3" applyNumberFormat="1" applyFill="1" applyBorder="1" applyAlignment="1">
      <alignment horizontal="right" vertical="center"/>
    </xf>
    <xf numFmtId="14" fontId="1" fillId="11" borderId="3" xfId="3" applyNumberFormat="1" applyFill="1" applyBorder="1"/>
    <xf numFmtId="14" fontId="1" fillId="11" borderId="7" xfId="3" applyNumberFormat="1" applyFill="1" applyBorder="1"/>
    <xf numFmtId="14" fontId="1" fillId="11" borderId="0" xfId="3" applyNumberFormat="1" applyFill="1"/>
    <xf numFmtId="14" fontId="1" fillId="11" borderId="9" xfId="3" applyNumberFormat="1" applyFill="1" applyBorder="1"/>
    <xf numFmtId="14" fontId="1" fillId="11" borderId="11" xfId="3" applyNumberFormat="1" applyFill="1" applyBorder="1"/>
    <xf numFmtId="14" fontId="1" fillId="11" borderId="14" xfId="3" applyNumberFormat="1" applyFill="1" applyBorder="1"/>
    <xf numFmtId="14" fontId="1" fillId="11" borderId="15" xfId="3" applyNumberFormat="1" applyFill="1" applyBorder="1"/>
    <xf numFmtId="14" fontId="1" fillId="0" borderId="0" xfId="3" applyNumberFormat="1"/>
    <xf numFmtId="44" fontId="1" fillId="11" borderId="1" xfId="0" applyNumberFormat="1" applyFont="1" applyFill="1" applyBorder="1" applyAlignment="1">
      <alignment horizontal="center" vertical="center" wrapText="1"/>
    </xf>
    <xf numFmtId="49" fontId="2" fillId="11" borderId="2" xfId="3" applyNumberFormat="1" applyFont="1" applyFill="1" applyBorder="1" applyAlignment="1">
      <alignment horizontal="center" vertical="center"/>
    </xf>
    <xf numFmtId="49" fontId="2" fillId="11" borderId="23" xfId="3" applyNumberFormat="1" applyFont="1" applyFill="1" applyBorder="1" applyAlignment="1">
      <alignment horizontal="center" vertical="center"/>
    </xf>
    <xf numFmtId="14" fontId="1" fillId="11" borderId="2" xfId="3" applyNumberFormat="1" applyFill="1" applyBorder="1" applyAlignment="1">
      <alignment horizontal="center" vertical="center"/>
    </xf>
    <xf numFmtId="14" fontId="1" fillId="11" borderId="23" xfId="3" applyNumberFormat="1" applyFill="1" applyBorder="1" applyAlignment="1">
      <alignment horizontal="center" vertical="center"/>
    </xf>
    <xf numFmtId="0" fontId="1" fillId="11" borderId="2" xfId="3" applyFill="1" applyBorder="1" applyAlignment="1">
      <alignment horizontal="center" vertical="center"/>
    </xf>
    <xf numFmtId="0" fontId="1" fillId="11" borderId="23" xfId="3" applyFill="1" applyBorder="1" applyAlignment="1">
      <alignment horizontal="center" vertical="center"/>
    </xf>
    <xf numFmtId="49" fontId="2" fillId="3" borderId="1" xfId="3" applyNumberFormat="1" applyFont="1" applyFill="1" applyBorder="1" applyAlignment="1">
      <alignment horizontal="right"/>
    </xf>
    <xf numFmtId="49" fontId="1" fillId="3" borderId="1" xfId="3" applyNumberFormat="1" applyFill="1" applyBorder="1" applyAlignment="1">
      <alignment horizontal="center"/>
    </xf>
    <xf numFmtId="49" fontId="2" fillId="3" borderId="1" xfId="3" applyNumberFormat="1" applyFont="1" applyFill="1" applyBorder="1" applyAlignment="1">
      <alignment horizontal="center" vertical="center"/>
    </xf>
    <xf numFmtId="164" fontId="1" fillId="3" borderId="1" xfId="3" applyNumberFormat="1" applyFill="1" applyBorder="1" applyAlignment="1">
      <alignment horizontal="left"/>
    </xf>
    <xf numFmtId="164" fontId="1" fillId="3" borderId="1" xfId="3" applyNumberFormat="1" applyFill="1" applyBorder="1" applyAlignment="1">
      <alignment horizontal="center"/>
    </xf>
    <xf numFmtId="14" fontId="11" fillId="8" borderId="18" xfId="1" applyNumberFormat="1" applyAlignment="1">
      <alignment horizontal="center" vertical="center"/>
    </xf>
    <xf numFmtId="14" fontId="6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19" xfId="0" applyFill="1" applyBorder="1" applyAlignment="1">
      <alignment horizontal="center"/>
    </xf>
    <xf numFmtId="165" fontId="1" fillId="6" borderId="1" xfId="2" applyNumberFormat="1" applyFont="1" applyFill="1" applyBorder="1" applyAlignment="1">
      <alignment horizontal="center"/>
    </xf>
    <xf numFmtId="0" fontId="1" fillId="6" borderId="1" xfId="2" applyFont="1" applyFill="1" applyBorder="1" applyAlignment="1">
      <alignment horizontal="center"/>
    </xf>
    <xf numFmtId="49" fontId="2" fillId="3" borderId="1" xfId="2" applyNumberFormat="1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right"/>
    </xf>
    <xf numFmtId="164" fontId="1" fillId="3" borderId="1" xfId="2" applyNumberFormat="1" applyFont="1" applyFill="1" applyBorder="1" applyAlignment="1">
      <alignment horizontal="left"/>
    </xf>
    <xf numFmtId="49" fontId="1" fillId="3" borderId="1" xfId="2" applyNumberFormat="1" applyFont="1" applyFill="1" applyBorder="1" applyAlignment="1">
      <alignment horizontal="left"/>
    </xf>
    <xf numFmtId="49" fontId="2" fillId="6" borderId="1" xfId="2" applyNumberFormat="1" applyFont="1" applyFill="1" applyBorder="1" applyAlignment="1">
      <alignment horizontal="center" vertical="center"/>
    </xf>
  </cellXfs>
  <cellStyles count="4">
    <cellStyle name="Dane wejściowe" xfId="1" builtinId="20"/>
    <cellStyle name="Excel Built-in Normal" xfId="2" xr:uid="{00000000-0005-0000-0000-000001000000}"/>
    <cellStyle name="Normalny" xfId="0" builtinId="0"/>
    <cellStyle name="Normalny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CF305"/>
      <rgbColor rgb="00FF00FF"/>
      <rgbColor rgb="0000FFFF"/>
      <rgbColor rgb="009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2F2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DD0806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1AD47"/>
      <rgbColor rgb="00FFCC00"/>
      <rgbColor rgb="00FF9900"/>
      <rgbColor rgb="00FF6600"/>
      <rgbColor rgb="00376092"/>
      <rgbColor rgb="00A6A6A6"/>
      <rgbColor rgb="00003366"/>
      <rgbColor rgb="0070AD47"/>
      <rgbColor rgb="000D0D0D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fitToPage="1"/>
  </sheetPr>
  <dimension ref="A1:O34"/>
  <sheetViews>
    <sheetView tabSelected="1" zoomScale="84" zoomScaleNormal="70" workbookViewId="0">
      <selection activeCell="F16" sqref="F16"/>
    </sheetView>
  </sheetViews>
  <sheetFormatPr baseColWidth="10" defaultColWidth="11.5" defaultRowHeight="15" x14ac:dyDescent="0.2"/>
  <cols>
    <col min="1" max="1" width="7" style="1" customWidth="1"/>
    <col min="2" max="2" width="18.1640625" style="1" customWidth="1"/>
    <col min="3" max="3" width="29.5" style="1" customWidth="1"/>
    <col min="4" max="4" width="18.83203125" style="1" customWidth="1"/>
    <col min="5" max="5" width="21.5" style="1" customWidth="1"/>
    <col min="6" max="6" width="27" style="1" customWidth="1"/>
    <col min="7" max="7" width="24.5" style="121" customWidth="1"/>
    <col min="8" max="8" width="21.83203125" style="121" customWidth="1"/>
    <col min="9" max="9" width="25.83203125" style="1" customWidth="1"/>
    <col min="10" max="11" width="12.1640625" style="1" customWidth="1"/>
    <col min="12" max="12" width="12.1640625" style="1" bestFit="1" customWidth="1"/>
    <col min="13" max="13" width="8.83203125" style="75" hidden="1" customWidth="1"/>
    <col min="14" max="14" width="14.5" style="1" hidden="1" customWidth="1"/>
    <col min="15" max="16384" width="11.5" style="1"/>
  </cols>
  <sheetData>
    <row r="1" spans="1:15" x14ac:dyDescent="0.2">
      <c r="A1" s="131" t="s">
        <v>108</v>
      </c>
      <c r="B1" s="131"/>
      <c r="C1" s="131"/>
      <c r="D1" s="131"/>
      <c r="E1" s="131"/>
      <c r="F1" s="131"/>
      <c r="G1" s="131"/>
      <c r="H1" s="131"/>
      <c r="I1" s="131"/>
      <c r="J1" s="2"/>
      <c r="K1" s="2"/>
      <c r="L1" s="2"/>
    </row>
    <row r="2" spans="1:15" x14ac:dyDescent="0.2">
      <c r="A2" s="129" t="s">
        <v>1</v>
      </c>
      <c r="B2" s="129"/>
      <c r="C2" s="132"/>
      <c r="D2" s="132"/>
      <c r="E2" s="132"/>
      <c r="F2" s="132"/>
      <c r="G2" s="132"/>
      <c r="H2" s="132"/>
      <c r="I2" s="132"/>
      <c r="J2" s="2"/>
      <c r="K2" s="2"/>
      <c r="L2" s="2"/>
    </row>
    <row r="3" spans="1:15" x14ac:dyDescent="0.2">
      <c r="A3" s="129" t="s">
        <v>2</v>
      </c>
      <c r="B3" s="129"/>
      <c r="C3" s="133" t="s">
        <v>113</v>
      </c>
      <c r="D3" s="133"/>
      <c r="E3" s="133"/>
      <c r="F3" s="133"/>
      <c r="G3" s="133"/>
      <c r="H3" s="133"/>
      <c r="I3" s="133"/>
      <c r="J3" s="2"/>
      <c r="K3" s="2"/>
      <c r="L3" s="2"/>
    </row>
    <row r="4" spans="1:15" x14ac:dyDescent="0.2">
      <c r="A4" s="129" t="s">
        <v>3</v>
      </c>
      <c r="B4" s="129"/>
      <c r="C4" s="130" t="s">
        <v>119</v>
      </c>
      <c r="D4" s="130"/>
      <c r="E4" s="130"/>
      <c r="F4" s="130"/>
      <c r="G4" s="130"/>
      <c r="H4" s="130"/>
      <c r="I4" s="130"/>
      <c r="J4" s="2"/>
      <c r="K4" s="2"/>
      <c r="L4" s="2"/>
    </row>
    <row r="5" spans="1:15" s="3" customFormat="1" ht="60" x14ac:dyDescent="0.2">
      <c r="A5" s="90" t="s">
        <v>4</v>
      </c>
      <c r="B5" s="91" t="s">
        <v>25</v>
      </c>
      <c r="C5" s="92" t="s">
        <v>24</v>
      </c>
      <c r="D5" s="91" t="s">
        <v>7</v>
      </c>
      <c r="E5" s="93" t="s">
        <v>23</v>
      </c>
      <c r="F5" s="93" t="s">
        <v>22</v>
      </c>
      <c r="G5" s="108" t="s">
        <v>27</v>
      </c>
      <c r="H5" s="108" t="s">
        <v>26</v>
      </c>
      <c r="I5" s="94" t="s">
        <v>12</v>
      </c>
      <c r="J5" s="95" t="s">
        <v>28</v>
      </c>
      <c r="K5" s="96" t="s">
        <v>14</v>
      </c>
      <c r="L5" s="96" t="s">
        <v>29</v>
      </c>
      <c r="M5" s="106"/>
      <c r="N5" s="105" t="s">
        <v>93</v>
      </c>
    </row>
    <row r="6" spans="1:15" ht="34" customHeight="1" x14ac:dyDescent="0.2">
      <c r="A6" s="97">
        <v>1</v>
      </c>
      <c r="B6" s="67"/>
      <c r="C6" s="70" t="s">
        <v>111</v>
      </c>
      <c r="D6" s="98"/>
      <c r="E6" s="99" t="s">
        <v>112</v>
      </c>
      <c r="F6" s="122" t="s">
        <v>114</v>
      </c>
      <c r="G6" s="109">
        <v>45370</v>
      </c>
      <c r="H6" s="109">
        <v>45370</v>
      </c>
      <c r="I6" s="100"/>
      <c r="J6" s="73">
        <v>12.2</v>
      </c>
      <c r="K6" s="73">
        <v>2.8</v>
      </c>
      <c r="L6" s="73">
        <v>15</v>
      </c>
      <c r="M6" s="107">
        <f>K6/J6</f>
        <v>0.23</v>
      </c>
      <c r="N6" s="48" t="str">
        <f t="shared" ref="N6:N25" si="0">LEFT(F6,10)&amp;": "&amp;LEFT(C6,38)</f>
        <v>STALEXPORT: Opłata za przejazd autostradą</v>
      </c>
      <c r="O6" s="1" t="b">
        <f>L6=K6+J6</f>
        <v>1</v>
      </c>
    </row>
    <row r="7" spans="1:15" ht="34" customHeight="1" x14ac:dyDescent="0.2">
      <c r="A7" s="97">
        <v>2</v>
      </c>
      <c r="B7" s="67"/>
      <c r="C7" s="70" t="s">
        <v>111</v>
      </c>
      <c r="D7" s="98"/>
      <c r="E7" s="99" t="s">
        <v>115</v>
      </c>
      <c r="F7" s="122" t="s">
        <v>114</v>
      </c>
      <c r="G7" s="109">
        <v>45370</v>
      </c>
      <c r="H7" s="109">
        <v>45370</v>
      </c>
      <c r="I7" s="100"/>
      <c r="J7" s="73">
        <v>12.2</v>
      </c>
      <c r="K7" s="73">
        <v>2.8</v>
      </c>
      <c r="L7" s="73">
        <v>15</v>
      </c>
      <c r="M7" s="107">
        <f t="shared" ref="M7:M25" si="1">K7/J7</f>
        <v>0.23</v>
      </c>
      <c r="N7" s="48" t="str">
        <f t="shared" si="0"/>
        <v>STALEXPORT: Opłata za przejazd autostradą</v>
      </c>
      <c r="O7" s="1" t="b">
        <f t="shared" ref="O7:O25" si="2">L7=K7+J7</f>
        <v>1</v>
      </c>
    </row>
    <row r="8" spans="1:15" ht="17.5" customHeight="1" x14ac:dyDescent="0.2">
      <c r="A8" s="97">
        <v>3</v>
      </c>
      <c r="B8" s="67"/>
      <c r="C8" s="70" t="s">
        <v>109</v>
      </c>
      <c r="D8" s="101"/>
      <c r="E8" s="102" t="s">
        <v>116</v>
      </c>
      <c r="F8" s="71" t="s">
        <v>110</v>
      </c>
      <c r="G8" s="109">
        <v>45370</v>
      </c>
      <c r="H8" s="109">
        <v>45370</v>
      </c>
      <c r="I8" s="103"/>
      <c r="J8" s="72">
        <v>263.63</v>
      </c>
      <c r="K8" s="72">
        <v>60.64</v>
      </c>
      <c r="L8" s="73">
        <v>324.27</v>
      </c>
      <c r="M8" s="107">
        <f t="shared" si="1"/>
        <v>0.23</v>
      </c>
      <c r="N8" s="48" t="str">
        <f t="shared" si="0"/>
        <v>CIRCLE K: Paliwo do samochodu kamerowego</v>
      </c>
      <c r="O8" s="1" t="b">
        <f t="shared" si="2"/>
        <v>1</v>
      </c>
    </row>
    <row r="9" spans="1:15" ht="16" customHeight="1" x14ac:dyDescent="0.2">
      <c r="A9" s="97">
        <v>4</v>
      </c>
      <c r="B9" s="67"/>
      <c r="C9" s="70" t="s">
        <v>109</v>
      </c>
      <c r="D9" s="101"/>
      <c r="E9" s="102" t="s">
        <v>117</v>
      </c>
      <c r="F9" s="71" t="s">
        <v>118</v>
      </c>
      <c r="G9" s="110">
        <v>45373</v>
      </c>
      <c r="H9" s="110">
        <v>45373</v>
      </c>
      <c r="I9" s="103"/>
      <c r="J9" s="72">
        <v>400.94</v>
      </c>
      <c r="K9" s="72">
        <v>92.22</v>
      </c>
      <c r="L9" s="73">
        <v>493.16</v>
      </c>
      <c r="M9" s="107">
        <f t="shared" si="1"/>
        <v>0.23</v>
      </c>
      <c r="N9" s="48" t="str">
        <f t="shared" si="0"/>
        <v>MOL POLSKA: Paliwo do samochodu kamerowego</v>
      </c>
      <c r="O9" s="1" t="b">
        <f t="shared" si="2"/>
        <v>1</v>
      </c>
    </row>
    <row r="10" spans="1:15" ht="16" x14ac:dyDescent="0.2">
      <c r="A10" s="97">
        <v>5</v>
      </c>
      <c r="B10" s="67"/>
      <c r="C10" s="68"/>
      <c r="D10" s="101"/>
      <c r="E10" s="102"/>
      <c r="F10" s="71"/>
      <c r="G10" s="110"/>
      <c r="H10" s="109"/>
      <c r="I10" s="103"/>
      <c r="J10" s="72"/>
      <c r="K10" s="72"/>
      <c r="L10" s="73">
        <f t="shared" ref="L10:L22" si="3">J10+K10</f>
        <v>0</v>
      </c>
      <c r="M10" s="107" t="e">
        <f t="shared" si="1"/>
        <v>#DIV/0!</v>
      </c>
      <c r="N10" s="48" t="str">
        <f t="shared" si="0"/>
        <v xml:space="preserve">: </v>
      </c>
      <c r="O10" s="1" t="b">
        <f t="shared" si="2"/>
        <v>1</v>
      </c>
    </row>
    <row r="11" spans="1:15" ht="17" customHeight="1" x14ac:dyDescent="0.2">
      <c r="A11" s="97">
        <v>6</v>
      </c>
      <c r="B11" s="67"/>
      <c r="C11" s="68"/>
      <c r="D11" s="101"/>
      <c r="E11" s="102"/>
      <c r="F11" s="71"/>
      <c r="G11" s="110"/>
      <c r="H11" s="109"/>
      <c r="I11" s="103"/>
      <c r="J11" s="72"/>
      <c r="K11" s="72"/>
      <c r="L11" s="73">
        <f t="shared" si="3"/>
        <v>0</v>
      </c>
      <c r="M11" s="107" t="e">
        <f t="shared" si="1"/>
        <v>#DIV/0!</v>
      </c>
      <c r="N11" s="48" t="str">
        <f t="shared" si="0"/>
        <v xml:space="preserve">: </v>
      </c>
      <c r="O11" s="1" t="b">
        <f t="shared" si="2"/>
        <v>1</v>
      </c>
    </row>
    <row r="12" spans="1:15" ht="16" x14ac:dyDescent="0.2">
      <c r="A12" s="97">
        <v>7</v>
      </c>
      <c r="B12" s="67"/>
      <c r="C12" s="68"/>
      <c r="D12" s="101"/>
      <c r="E12" s="102"/>
      <c r="F12" s="71"/>
      <c r="G12" s="110"/>
      <c r="H12" s="109"/>
      <c r="I12" s="103"/>
      <c r="J12" s="72"/>
      <c r="K12" s="72"/>
      <c r="L12" s="73">
        <f t="shared" si="3"/>
        <v>0</v>
      </c>
      <c r="M12" s="107" t="e">
        <f t="shared" si="1"/>
        <v>#DIV/0!</v>
      </c>
      <c r="N12" s="48" t="str">
        <f t="shared" si="0"/>
        <v xml:space="preserve">: </v>
      </c>
      <c r="O12" s="1" t="b">
        <f t="shared" si="2"/>
        <v>1</v>
      </c>
    </row>
    <row r="13" spans="1:15" ht="16" x14ac:dyDescent="0.2">
      <c r="A13" s="97">
        <v>8</v>
      </c>
      <c r="B13" s="67"/>
      <c r="C13" s="68"/>
      <c r="D13" s="101"/>
      <c r="E13" s="102"/>
      <c r="F13" s="71"/>
      <c r="G13" s="110"/>
      <c r="H13" s="109"/>
      <c r="I13" s="103"/>
      <c r="J13" s="72"/>
      <c r="K13" s="72"/>
      <c r="L13" s="73">
        <f t="shared" si="3"/>
        <v>0</v>
      </c>
      <c r="M13" s="107" t="e">
        <f t="shared" si="1"/>
        <v>#DIV/0!</v>
      </c>
      <c r="N13" s="48" t="str">
        <f t="shared" si="0"/>
        <v xml:space="preserve">: </v>
      </c>
      <c r="O13" s="1" t="b">
        <f t="shared" si="2"/>
        <v>1</v>
      </c>
    </row>
    <row r="14" spans="1:15" ht="16" x14ac:dyDescent="0.2">
      <c r="A14" s="97">
        <v>9</v>
      </c>
      <c r="B14" s="67"/>
      <c r="C14" s="68"/>
      <c r="D14" s="101"/>
      <c r="E14" s="102"/>
      <c r="F14" s="71"/>
      <c r="G14" s="110"/>
      <c r="H14" s="109"/>
      <c r="I14" s="103"/>
      <c r="J14" s="72"/>
      <c r="K14" s="72"/>
      <c r="L14" s="73">
        <f t="shared" si="3"/>
        <v>0</v>
      </c>
      <c r="M14" s="107" t="e">
        <f t="shared" si="1"/>
        <v>#DIV/0!</v>
      </c>
      <c r="N14" s="48" t="str">
        <f t="shared" si="0"/>
        <v xml:space="preserve">: </v>
      </c>
      <c r="O14" s="1" t="b">
        <f t="shared" si="2"/>
        <v>1</v>
      </c>
    </row>
    <row r="15" spans="1:15" s="6" customFormat="1" ht="14.5" customHeight="1" x14ac:dyDescent="0.2">
      <c r="A15" s="97">
        <v>10</v>
      </c>
      <c r="B15" s="67"/>
      <c r="C15" s="68"/>
      <c r="D15" s="101"/>
      <c r="E15" s="102"/>
      <c r="F15" s="68"/>
      <c r="G15" s="110"/>
      <c r="H15" s="109"/>
      <c r="I15" s="103"/>
      <c r="J15" s="72"/>
      <c r="K15" s="72"/>
      <c r="L15" s="73">
        <f t="shared" si="3"/>
        <v>0</v>
      </c>
      <c r="M15" s="107" t="e">
        <f t="shared" si="1"/>
        <v>#DIV/0!</v>
      </c>
      <c r="N15" s="48" t="str">
        <f t="shared" si="0"/>
        <v xml:space="preserve">: </v>
      </c>
      <c r="O15" s="1" t="b">
        <f t="shared" si="2"/>
        <v>1</v>
      </c>
    </row>
    <row r="16" spans="1:15" s="3" customFormat="1" ht="16" x14ac:dyDescent="0.2">
      <c r="A16" s="97">
        <v>11</v>
      </c>
      <c r="B16" s="67"/>
      <c r="C16" s="68"/>
      <c r="D16" s="101"/>
      <c r="E16" s="102"/>
      <c r="F16" s="71"/>
      <c r="G16" s="110"/>
      <c r="H16" s="109"/>
      <c r="I16" s="103"/>
      <c r="J16" s="72"/>
      <c r="K16" s="72"/>
      <c r="L16" s="73">
        <f t="shared" si="3"/>
        <v>0</v>
      </c>
      <c r="M16" s="107" t="e">
        <f t="shared" si="1"/>
        <v>#DIV/0!</v>
      </c>
      <c r="N16" s="48" t="str">
        <f t="shared" si="0"/>
        <v xml:space="preserve">: </v>
      </c>
      <c r="O16" s="1" t="b">
        <f t="shared" si="2"/>
        <v>1</v>
      </c>
    </row>
    <row r="17" spans="1:15" ht="16" x14ac:dyDescent="0.2">
      <c r="A17" s="97">
        <v>12</v>
      </c>
      <c r="B17" s="67"/>
      <c r="C17" s="68"/>
      <c r="D17" s="101"/>
      <c r="E17" s="102"/>
      <c r="F17" s="71"/>
      <c r="G17" s="110"/>
      <c r="H17" s="109"/>
      <c r="I17" s="103"/>
      <c r="J17" s="72"/>
      <c r="K17" s="72"/>
      <c r="L17" s="73">
        <f t="shared" si="3"/>
        <v>0</v>
      </c>
      <c r="M17" s="107" t="e">
        <f t="shared" si="1"/>
        <v>#DIV/0!</v>
      </c>
      <c r="N17" s="48" t="str">
        <f t="shared" si="0"/>
        <v xml:space="preserve">: </v>
      </c>
      <c r="O17" s="1" t="b">
        <f t="shared" si="2"/>
        <v>1</v>
      </c>
    </row>
    <row r="18" spans="1:15" ht="16" x14ac:dyDescent="0.2">
      <c r="A18" s="97">
        <v>13</v>
      </c>
      <c r="B18" s="67"/>
      <c r="C18" s="70"/>
      <c r="D18" s="98"/>
      <c r="E18" s="104"/>
      <c r="F18" s="70"/>
      <c r="G18" s="111"/>
      <c r="H18" s="109"/>
      <c r="I18" s="100"/>
      <c r="J18" s="73"/>
      <c r="K18" s="73"/>
      <c r="L18" s="73">
        <f t="shared" si="3"/>
        <v>0</v>
      </c>
      <c r="M18" s="107" t="e">
        <f t="shared" si="1"/>
        <v>#DIV/0!</v>
      </c>
      <c r="N18" s="48" t="str">
        <f t="shared" si="0"/>
        <v xml:space="preserve">: </v>
      </c>
      <c r="O18" s="1" t="b">
        <f t="shared" si="2"/>
        <v>1</v>
      </c>
    </row>
    <row r="19" spans="1:15" ht="16" x14ac:dyDescent="0.2">
      <c r="A19" s="97">
        <v>14</v>
      </c>
      <c r="B19" s="67"/>
      <c r="C19" s="70"/>
      <c r="D19" s="101"/>
      <c r="E19" s="102"/>
      <c r="F19" s="68"/>
      <c r="G19" s="110"/>
      <c r="H19" s="109"/>
      <c r="I19" s="103"/>
      <c r="J19" s="72"/>
      <c r="K19" s="72"/>
      <c r="L19" s="73">
        <f t="shared" si="3"/>
        <v>0</v>
      </c>
      <c r="M19" s="107" t="e">
        <f t="shared" si="1"/>
        <v>#DIV/0!</v>
      </c>
      <c r="N19" s="48" t="str">
        <f t="shared" si="0"/>
        <v xml:space="preserve">: </v>
      </c>
      <c r="O19" s="1" t="b">
        <f t="shared" si="2"/>
        <v>1</v>
      </c>
    </row>
    <row r="20" spans="1:15" ht="16" x14ac:dyDescent="0.2">
      <c r="A20" s="97">
        <v>15</v>
      </c>
      <c r="B20" s="67"/>
      <c r="C20" s="68"/>
      <c r="D20" s="101"/>
      <c r="E20" s="102"/>
      <c r="F20" s="71"/>
      <c r="G20" s="110"/>
      <c r="H20" s="109"/>
      <c r="I20" s="103"/>
      <c r="J20" s="72"/>
      <c r="K20" s="72"/>
      <c r="L20" s="73">
        <f t="shared" si="3"/>
        <v>0</v>
      </c>
      <c r="M20" s="107" t="e">
        <f t="shared" si="1"/>
        <v>#DIV/0!</v>
      </c>
      <c r="N20" s="48" t="str">
        <f t="shared" si="0"/>
        <v xml:space="preserve">: </v>
      </c>
      <c r="O20" s="1" t="b">
        <f t="shared" si="2"/>
        <v>1</v>
      </c>
    </row>
    <row r="21" spans="1:15" ht="16" x14ac:dyDescent="0.2">
      <c r="A21" s="97">
        <v>16</v>
      </c>
      <c r="B21" s="67"/>
      <c r="C21" s="68"/>
      <c r="D21" s="101"/>
      <c r="E21" s="102"/>
      <c r="F21" s="71"/>
      <c r="G21" s="110"/>
      <c r="H21" s="109"/>
      <c r="I21" s="103"/>
      <c r="J21" s="72"/>
      <c r="K21" s="72"/>
      <c r="L21" s="73">
        <f t="shared" si="3"/>
        <v>0</v>
      </c>
      <c r="M21" s="107" t="e">
        <f t="shared" si="1"/>
        <v>#DIV/0!</v>
      </c>
      <c r="N21" s="48" t="str">
        <f t="shared" si="0"/>
        <v xml:space="preserve">: </v>
      </c>
      <c r="O21" s="1" t="b">
        <f t="shared" si="2"/>
        <v>1</v>
      </c>
    </row>
    <row r="22" spans="1:15" ht="16" x14ac:dyDescent="0.2">
      <c r="A22" s="97">
        <v>17</v>
      </c>
      <c r="B22" s="67"/>
      <c r="C22" s="68"/>
      <c r="D22" s="101"/>
      <c r="E22" s="102"/>
      <c r="F22" s="71"/>
      <c r="G22" s="110"/>
      <c r="H22" s="109"/>
      <c r="I22" s="103"/>
      <c r="J22" s="72"/>
      <c r="K22" s="72"/>
      <c r="L22" s="73">
        <f t="shared" si="3"/>
        <v>0</v>
      </c>
      <c r="M22" s="107" t="e">
        <f t="shared" si="1"/>
        <v>#DIV/0!</v>
      </c>
      <c r="N22" s="48" t="str">
        <f t="shared" si="0"/>
        <v xml:space="preserve">: </v>
      </c>
      <c r="O22" s="1" t="b">
        <f t="shared" si="2"/>
        <v>1</v>
      </c>
    </row>
    <row r="23" spans="1:15" ht="16" x14ac:dyDescent="0.2">
      <c r="A23" s="97">
        <v>18</v>
      </c>
      <c r="B23" s="67"/>
      <c r="C23" s="68"/>
      <c r="D23" s="101"/>
      <c r="E23" s="102"/>
      <c r="F23" s="71"/>
      <c r="G23" s="110"/>
      <c r="H23" s="109"/>
      <c r="I23" s="103"/>
      <c r="J23" s="72"/>
      <c r="K23" s="72"/>
      <c r="L23" s="73">
        <f>J23+K23</f>
        <v>0</v>
      </c>
      <c r="M23" s="107" t="e">
        <f t="shared" si="1"/>
        <v>#DIV/0!</v>
      </c>
      <c r="N23" s="48" t="str">
        <f t="shared" si="0"/>
        <v xml:space="preserve">: </v>
      </c>
      <c r="O23" s="1" t="b">
        <f t="shared" si="2"/>
        <v>1</v>
      </c>
    </row>
    <row r="24" spans="1:15" ht="18.5" customHeight="1" x14ac:dyDescent="0.2">
      <c r="A24" s="97">
        <v>19</v>
      </c>
      <c r="B24" s="67"/>
      <c r="C24" s="68"/>
      <c r="D24" s="101"/>
      <c r="E24" s="102"/>
      <c r="F24" s="71"/>
      <c r="G24" s="110"/>
      <c r="H24" s="109"/>
      <c r="I24" s="103"/>
      <c r="J24" s="72"/>
      <c r="K24" s="72"/>
      <c r="L24" s="73">
        <f>J24+K24</f>
        <v>0</v>
      </c>
      <c r="M24" s="107" t="e">
        <f t="shared" si="1"/>
        <v>#DIV/0!</v>
      </c>
      <c r="N24" s="48" t="str">
        <f t="shared" si="0"/>
        <v xml:space="preserve">: </v>
      </c>
      <c r="O24" s="1" t="b">
        <f t="shared" si="2"/>
        <v>1</v>
      </c>
    </row>
    <row r="25" spans="1:15" ht="17.5" customHeight="1" thickBot="1" x14ac:dyDescent="0.25">
      <c r="A25" s="97">
        <v>20</v>
      </c>
      <c r="B25" s="67"/>
      <c r="C25" s="68"/>
      <c r="D25" s="101"/>
      <c r="E25" s="102"/>
      <c r="F25" s="71"/>
      <c r="G25" s="110"/>
      <c r="H25" s="109"/>
      <c r="I25" s="103"/>
      <c r="J25" s="72"/>
      <c r="K25" s="72"/>
      <c r="L25" s="73">
        <f>J25+K25</f>
        <v>0</v>
      </c>
      <c r="M25" s="107" t="e">
        <f t="shared" si="1"/>
        <v>#DIV/0!</v>
      </c>
      <c r="N25" s="48" t="str">
        <f t="shared" si="0"/>
        <v xml:space="preserve">: </v>
      </c>
      <c r="O25" s="1" t="b">
        <f t="shared" si="2"/>
        <v>1</v>
      </c>
    </row>
    <row r="26" spans="1:15" ht="16" thickBot="1" x14ac:dyDescent="0.25">
      <c r="A26" s="3"/>
      <c r="B26" s="3"/>
      <c r="C26" s="3"/>
      <c r="D26" s="3"/>
      <c r="E26" s="3"/>
      <c r="F26" s="3"/>
      <c r="G26" s="112"/>
      <c r="H26" s="112"/>
      <c r="J26" s="76">
        <f>SUM(J6:J25)</f>
        <v>688.97</v>
      </c>
      <c r="K26" s="77">
        <f>SUM(K6:K25)</f>
        <v>158.46</v>
      </c>
      <c r="L26" s="78">
        <f>SUM(L6:L25)</f>
        <v>847.43</v>
      </c>
      <c r="O26" s="1" t="b">
        <f>L26=K26+J26</f>
        <v>1</v>
      </c>
    </row>
    <row r="27" spans="1:15" x14ac:dyDescent="0.2">
      <c r="A27" s="123" t="s">
        <v>17</v>
      </c>
      <c r="B27" s="124"/>
      <c r="C27" s="79"/>
      <c r="D27" s="66"/>
      <c r="E27" s="80"/>
      <c r="F27" s="80"/>
      <c r="G27" s="113"/>
      <c r="H27" s="113"/>
    </row>
    <row r="28" spans="1:15" x14ac:dyDescent="0.2">
      <c r="A28" s="123" t="s">
        <v>18</v>
      </c>
      <c r="B28" s="124"/>
      <c r="C28" s="81">
        <f>L26</f>
        <v>847.43</v>
      </c>
      <c r="D28" s="66"/>
      <c r="E28" s="80"/>
      <c r="F28" s="80"/>
      <c r="G28" s="113"/>
      <c r="H28" s="113"/>
    </row>
    <row r="29" spans="1:15" x14ac:dyDescent="0.2">
      <c r="A29" s="123" t="s">
        <v>19</v>
      </c>
      <c r="B29" s="124"/>
      <c r="C29" s="81">
        <f>C27-C28</f>
        <v>-847.43</v>
      </c>
      <c r="D29" s="66"/>
      <c r="E29" s="82"/>
      <c r="F29" s="82"/>
      <c r="G29" s="113"/>
      <c r="H29" s="113"/>
    </row>
    <row r="30" spans="1:15" x14ac:dyDescent="0.2">
      <c r="A30" s="83"/>
      <c r="B30" s="84"/>
      <c r="C30" s="84"/>
      <c r="D30" s="84"/>
      <c r="E30" s="84"/>
      <c r="F30" s="84"/>
      <c r="G30" s="114"/>
      <c r="H30" s="115"/>
    </row>
    <row r="31" spans="1:15" x14ac:dyDescent="0.2">
      <c r="A31" s="85"/>
      <c r="B31" s="86"/>
      <c r="C31" s="86"/>
      <c r="D31" s="86"/>
      <c r="E31" s="86"/>
      <c r="F31" s="86"/>
      <c r="G31" s="116"/>
      <c r="H31" s="117"/>
    </row>
    <row r="32" spans="1:15" x14ac:dyDescent="0.2">
      <c r="A32" s="85"/>
      <c r="B32" s="86"/>
      <c r="C32" s="86"/>
      <c r="D32" s="87"/>
      <c r="E32" s="87"/>
      <c r="F32" s="87"/>
      <c r="G32" s="116"/>
      <c r="H32" s="117"/>
    </row>
    <row r="33" spans="1:8" ht="29" customHeight="1" x14ac:dyDescent="0.2">
      <c r="A33" s="85"/>
      <c r="B33" s="86"/>
      <c r="C33" s="86"/>
      <c r="D33" s="69" t="s">
        <v>20</v>
      </c>
      <c r="E33" s="125"/>
      <c r="F33" s="126"/>
      <c r="G33" s="118"/>
      <c r="H33" s="117"/>
    </row>
    <row r="34" spans="1:8" ht="37.5" customHeight="1" x14ac:dyDescent="0.2">
      <c r="A34" s="88"/>
      <c r="B34" s="89"/>
      <c r="C34" s="89"/>
      <c r="D34" s="69" t="s">
        <v>21</v>
      </c>
      <c r="E34" s="127"/>
      <c r="F34" s="128"/>
      <c r="G34" s="119"/>
      <c r="H34" s="120"/>
    </row>
  </sheetData>
  <sheetProtection selectLockedCells="1" selectUnlockedCells="1"/>
  <mergeCells count="12">
    <mergeCell ref="A4:B4"/>
    <mergeCell ref="C4:I4"/>
    <mergeCell ref="A1:I1"/>
    <mergeCell ref="A2:B2"/>
    <mergeCell ref="C2:I2"/>
    <mergeCell ref="A3:B3"/>
    <mergeCell ref="C3:I3"/>
    <mergeCell ref="A27:B27"/>
    <mergeCell ref="A28:B28"/>
    <mergeCell ref="A29:B29"/>
    <mergeCell ref="E33:F33"/>
    <mergeCell ref="E34:F34"/>
  </mergeCells>
  <pageMargins left="0.7" right="0.7" top="0.75" bottom="0.75" header="0.3" footer="0.3"/>
  <pageSetup paperSize="9" scale="51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9"/>
  <sheetViews>
    <sheetView topLeftCell="A16" zoomScale="85" zoomScaleNormal="85" workbookViewId="0">
      <selection activeCell="F20" sqref="F20"/>
    </sheetView>
  </sheetViews>
  <sheetFormatPr baseColWidth="10" defaultColWidth="10.83203125" defaultRowHeight="13" x14ac:dyDescent="0.15"/>
  <cols>
    <col min="1" max="1" width="10.83203125" customWidth="1"/>
    <col min="2" max="2" width="7.1640625" customWidth="1"/>
    <col min="3" max="3" width="6" customWidth="1"/>
    <col min="4" max="4" width="37.5" customWidth="1"/>
    <col min="5" max="5" width="15.83203125" customWidth="1"/>
    <col min="6" max="10" width="10.83203125" customWidth="1"/>
    <col min="11" max="11" width="14" customWidth="1"/>
    <col min="12" max="12" width="10.83203125" customWidth="1"/>
    <col min="13" max="13" width="12.5" bestFit="1" customWidth="1"/>
    <col min="14" max="14" width="12.5" customWidth="1"/>
    <col min="15" max="16" width="10.83203125" customWidth="1"/>
    <col min="17" max="18" width="2.1640625" customWidth="1"/>
    <col min="19" max="19" width="10.83203125" customWidth="1"/>
    <col min="20" max="25" width="2.1640625" customWidth="1"/>
    <col min="26" max="26" width="10.83203125" customWidth="1"/>
    <col min="27" max="33" width="3" customWidth="1"/>
  </cols>
  <sheetData>
    <row r="1" spans="1:33" x14ac:dyDescent="0.1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</row>
    <row r="2" spans="1:33" x14ac:dyDescent="0.15">
      <c r="A2" s="51" t="s">
        <v>89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</row>
    <row r="3" spans="1:33" x14ac:dyDescent="0.1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3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 t="s">
        <v>102</v>
      </c>
      <c r="L6" s="51" t="s">
        <v>103</v>
      </c>
      <c r="M6" s="51" t="s">
        <v>105</v>
      </c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 x14ac:dyDescent="0.15">
      <c r="A7" s="51"/>
      <c r="B7" s="136" t="s">
        <v>94</v>
      </c>
      <c r="C7" s="136"/>
      <c r="D7" s="51"/>
      <c r="E7" s="51" t="s">
        <v>95</v>
      </c>
      <c r="F7" s="51"/>
      <c r="G7" s="51" t="s">
        <v>96</v>
      </c>
      <c r="H7" s="51"/>
      <c r="I7" s="51"/>
      <c r="J7" s="51" t="s">
        <v>104</v>
      </c>
      <c r="K7" s="52" t="e">
        <f>O56</f>
        <v>#REF!</v>
      </c>
      <c r="L7" s="52">
        <f>'rozliczenie zaliczki'!L15</f>
        <v>0</v>
      </c>
      <c r="M7" s="52" t="e">
        <f>L7-K7</f>
        <v>#REF!</v>
      </c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 ht="24" customHeight="1" x14ac:dyDescent="0.15">
      <c r="A8" s="51"/>
      <c r="B8" s="134">
        <f ca="1">B10</f>
        <v>45377</v>
      </c>
      <c r="C8" s="134"/>
      <c r="D8" s="51"/>
      <c r="E8" s="55" t="s">
        <v>98</v>
      </c>
      <c r="F8" s="51"/>
      <c r="G8" s="56" t="s">
        <v>107</v>
      </c>
      <c r="H8" s="51"/>
      <c r="I8" s="51"/>
      <c r="J8" s="51" t="s">
        <v>99</v>
      </c>
      <c r="K8" s="52" t="e">
        <f>SUM(O20:O44)</f>
        <v>#REF!</v>
      </c>
      <c r="L8" s="52">
        <f>'rozliczenie zaliczki'!L$15</f>
        <v>0</v>
      </c>
      <c r="M8" s="52" t="e">
        <f>L8-K8</f>
        <v>#REF!</v>
      </c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 x14ac:dyDescent="0.15">
      <c r="A9" s="51"/>
      <c r="B9" s="137" t="s">
        <v>106</v>
      </c>
      <c r="C9" s="137"/>
      <c r="D9" s="51"/>
      <c r="E9" s="53">
        <f>LEN(E8)</f>
        <v>13</v>
      </c>
      <c r="F9" s="51"/>
      <c r="G9" s="57" t="str">
        <f>'rozliczenie zaliczki'!C3</f>
        <v>Arkadiusza Fudali</v>
      </c>
      <c r="H9" s="51"/>
      <c r="I9" s="51"/>
      <c r="J9" s="51" t="s">
        <v>100</v>
      </c>
      <c r="K9" s="52" t="e">
        <f>K8-K10</f>
        <v>#REF!</v>
      </c>
      <c r="L9" s="52">
        <f>'rozliczenie zaliczki'!K$15</f>
        <v>0</v>
      </c>
      <c r="M9" s="52" t="e">
        <f>L9-K9</f>
        <v>#REF!</v>
      </c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 x14ac:dyDescent="0.15">
      <c r="A10" s="51"/>
      <c r="B10" s="135">
        <f ca="1">TODAY()</f>
        <v>45377</v>
      </c>
      <c r="C10" s="135"/>
      <c r="D10" s="51"/>
      <c r="E10" s="51"/>
      <c r="F10" s="51"/>
      <c r="G10" s="57" t="str">
        <f>'rozliczenie zaliczki'!C4</f>
        <v>2nd AC Cam-A</v>
      </c>
      <c r="H10" s="51"/>
      <c r="I10" s="51"/>
      <c r="J10" s="51" t="s">
        <v>101</v>
      </c>
      <c r="K10" s="52">
        <f>'rozliczenie zaliczki'!J26</f>
        <v>688.97</v>
      </c>
      <c r="L10" s="52">
        <f>'rozliczenie zaliczki'!J$15</f>
        <v>0</v>
      </c>
      <c r="M10" s="52">
        <f>L10-K10</f>
        <v>-688.97</v>
      </c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 s="59" customFormat="1" ht="306" x14ac:dyDescent="0.15">
      <c r="A14" s="58" t="s">
        <v>30</v>
      </c>
      <c r="B14" s="58" t="s">
        <v>32</v>
      </c>
      <c r="C14" s="58" t="s">
        <v>34</v>
      </c>
      <c r="D14" s="58" t="s">
        <v>36</v>
      </c>
      <c r="E14" s="58" t="s">
        <v>38</v>
      </c>
      <c r="F14" s="58" t="s">
        <v>40</v>
      </c>
      <c r="G14" s="58" t="s">
        <v>42</v>
      </c>
      <c r="H14" s="58" t="s">
        <v>44</v>
      </c>
      <c r="I14" s="58" t="s">
        <v>46</v>
      </c>
      <c r="J14" s="58" t="s">
        <v>48</v>
      </c>
      <c r="K14" s="58" t="s">
        <v>50</v>
      </c>
      <c r="L14" s="58" t="s">
        <v>52</v>
      </c>
      <c r="M14" s="58" t="s">
        <v>54</v>
      </c>
      <c r="N14" s="58" t="s">
        <v>56</v>
      </c>
      <c r="O14" s="58" t="s">
        <v>58</v>
      </c>
      <c r="P14" s="58" t="s">
        <v>59</v>
      </c>
      <c r="Q14" s="58" t="s">
        <v>61</v>
      </c>
      <c r="R14" s="58" t="s">
        <v>63</v>
      </c>
      <c r="S14" s="58" t="s">
        <v>64</v>
      </c>
      <c r="T14" s="58" t="s">
        <v>66</v>
      </c>
      <c r="U14" s="58" t="s">
        <v>68</v>
      </c>
      <c r="V14" s="58" t="s">
        <v>69</v>
      </c>
      <c r="W14" s="58" t="s">
        <v>71</v>
      </c>
      <c r="X14" s="58" t="s">
        <v>73</v>
      </c>
      <c r="Y14" s="58" t="s">
        <v>74</v>
      </c>
      <c r="Z14" s="58" t="s">
        <v>75</v>
      </c>
      <c r="AA14" s="58" t="s">
        <v>77</v>
      </c>
      <c r="AB14" s="58" t="s">
        <v>79</v>
      </c>
      <c r="AC14" s="58" t="s">
        <v>81</v>
      </c>
      <c r="AD14" s="58" t="s">
        <v>83</v>
      </c>
      <c r="AE14" s="58" t="s">
        <v>84</v>
      </c>
      <c r="AF14" s="58" t="s">
        <v>85</v>
      </c>
      <c r="AG14" s="58" t="s">
        <v>86</v>
      </c>
    </row>
    <row r="15" spans="1:33" s="49" customFormat="1" ht="56" x14ac:dyDescent="0.15">
      <c r="A15" s="54" t="s">
        <v>27</v>
      </c>
      <c r="B15" s="54"/>
      <c r="C15" s="54"/>
      <c r="D15" s="54" t="s">
        <v>24</v>
      </c>
      <c r="E15" s="54" t="s">
        <v>4</v>
      </c>
      <c r="F15" s="54" t="s">
        <v>25</v>
      </c>
      <c r="G15" s="54"/>
      <c r="H15" s="54"/>
      <c r="I15" s="54"/>
      <c r="J15" s="54"/>
      <c r="K15" s="54"/>
      <c r="L15" s="54"/>
      <c r="M15" s="54"/>
      <c r="N15" s="54"/>
      <c r="O15" s="54" t="s">
        <v>29</v>
      </c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 t="s">
        <v>23</v>
      </c>
      <c r="AA15" s="54"/>
      <c r="AB15" s="54"/>
      <c r="AC15" s="54"/>
      <c r="AD15" s="54"/>
      <c r="AE15" s="54"/>
      <c r="AF15" s="54"/>
      <c r="AG15" s="54"/>
    </row>
    <row r="16" spans="1:33" s="49" customFormat="1" ht="409.6" x14ac:dyDescent="0.15">
      <c r="A16" s="54" t="s">
        <v>31</v>
      </c>
      <c r="B16" s="54" t="s">
        <v>33</v>
      </c>
      <c r="C16" s="54" t="s">
        <v>35</v>
      </c>
      <c r="D16" s="54" t="s">
        <v>37</v>
      </c>
      <c r="E16" s="54" t="s">
        <v>39</v>
      </c>
      <c r="F16" s="54" t="s">
        <v>41</v>
      </c>
      <c r="G16" s="54" t="s">
        <v>43</v>
      </c>
      <c r="H16" s="54" t="s">
        <v>45</v>
      </c>
      <c r="I16" s="54" t="s">
        <v>47</v>
      </c>
      <c r="J16" s="54" t="s">
        <v>49</v>
      </c>
      <c r="K16" s="54" t="s">
        <v>51</v>
      </c>
      <c r="L16" s="54" t="s">
        <v>53</v>
      </c>
      <c r="M16" s="54" t="s">
        <v>55</v>
      </c>
      <c r="N16" s="54" t="s">
        <v>57</v>
      </c>
      <c r="O16" s="54" t="s">
        <v>58</v>
      </c>
      <c r="P16" s="54" t="s">
        <v>60</v>
      </c>
      <c r="Q16" s="54" t="s">
        <v>62</v>
      </c>
      <c r="R16" s="54" t="s">
        <v>63</v>
      </c>
      <c r="S16" s="54" t="s">
        <v>65</v>
      </c>
      <c r="T16" s="54" t="s">
        <v>67</v>
      </c>
      <c r="U16" s="54" t="s">
        <v>68</v>
      </c>
      <c r="V16" s="54" t="s">
        <v>70</v>
      </c>
      <c r="W16" s="54" t="s">
        <v>72</v>
      </c>
      <c r="X16" s="54" t="s">
        <v>73</v>
      </c>
      <c r="Y16" s="54" t="s">
        <v>74</v>
      </c>
      <c r="Z16" s="54" t="s">
        <v>76</v>
      </c>
      <c r="AA16" s="54" t="s">
        <v>78</v>
      </c>
      <c r="AB16" s="54" t="s">
        <v>80</v>
      </c>
      <c r="AC16" s="54" t="s">
        <v>82</v>
      </c>
      <c r="AD16" s="54" t="s">
        <v>82</v>
      </c>
      <c r="AE16" s="54" t="s">
        <v>82</v>
      </c>
      <c r="AF16" s="54" t="s">
        <v>82</v>
      </c>
      <c r="AG16" s="54" t="s">
        <v>87</v>
      </c>
    </row>
    <row r="17" spans="1:33" x14ac:dyDescent="0.15">
      <c r="A17" s="49"/>
    </row>
    <row r="19" spans="1:33" x14ac:dyDescent="0.15">
      <c r="A19" s="60" t="s">
        <v>88</v>
      </c>
      <c r="B19" s="61"/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  <row r="20" spans="1:33" x14ac:dyDescent="0.15">
      <c r="A20" s="63">
        <f>'rozliczenie zaliczki'!G6</f>
        <v>45370</v>
      </c>
      <c r="B20" s="61">
        <f ca="1">MONTH(B$8)</f>
        <v>3</v>
      </c>
      <c r="C20" s="61">
        <f ca="1">DAY(B$8)</f>
        <v>26</v>
      </c>
      <c r="D20" s="62" t="str">
        <f>LEFT('rozliczenie zaliczki'!N6,40)</f>
        <v>STALEXPORT: Opłata za przejazd autostrad</v>
      </c>
      <c r="E20" s="62" t="str">
        <f>E$8&amp;"-"&amp;'rozliczenie zaliczki'!$A6</f>
        <v>LOC/MYSZK/001-1</v>
      </c>
      <c r="F20" s="61" t="str">
        <f>LEFT('rozliczenie zaliczki'!B6,6)</f>
        <v/>
      </c>
      <c r="G20" s="64" t="str">
        <f>G$8</f>
        <v>9160004</v>
      </c>
      <c r="H20" s="62"/>
      <c r="I20" s="62"/>
      <c r="J20" s="62"/>
      <c r="K20" s="62"/>
      <c r="L20" s="62"/>
      <c r="M20" s="62"/>
      <c r="N20" s="62" t="s">
        <v>92</v>
      </c>
      <c r="O20" s="62">
        <f>'rozliczenie zaliczki'!L6</f>
        <v>15</v>
      </c>
      <c r="P20" s="61">
        <f>ROUND('rozliczenie zaliczki'!K6/'rozliczenie zaliczki'!J6*100,0)</f>
        <v>23</v>
      </c>
      <c r="Q20" s="62"/>
      <c r="R20" s="62"/>
      <c r="S20" s="62" t="s">
        <v>91</v>
      </c>
      <c r="T20" s="62"/>
      <c r="U20" s="62"/>
      <c r="V20" s="62"/>
      <c r="W20" s="62"/>
      <c r="X20" s="62"/>
      <c r="Y20" s="62"/>
      <c r="Z20" s="62" t="str">
        <f>RIGHT('rozliczenie zaliczki'!E6,15)</f>
        <v>1322477/0578</v>
      </c>
      <c r="AA20" s="62"/>
      <c r="AB20" s="62"/>
      <c r="AC20" s="62"/>
      <c r="AD20" s="62"/>
      <c r="AE20" s="62"/>
      <c r="AF20" s="62"/>
      <c r="AG20" s="62"/>
    </row>
    <row r="21" spans="1:33" x14ac:dyDescent="0.15">
      <c r="A21" s="63">
        <f>'rozliczenie zaliczki'!G7</f>
        <v>45370</v>
      </c>
      <c r="B21" s="61">
        <f ca="1">MONTH(B$8)</f>
        <v>3</v>
      </c>
      <c r="C21" s="61">
        <f ca="1">DAY(B$8)</f>
        <v>26</v>
      </c>
      <c r="D21" s="62" t="str">
        <f>LEFT('rozliczenie zaliczki'!N7,40)</f>
        <v>STALEXPORT: Opłata za przejazd autostrad</v>
      </c>
      <c r="E21" s="62" t="str">
        <f>E$8&amp;"-"&amp;'rozliczenie zaliczki'!$A7</f>
        <v>LOC/MYSZK/001-2</v>
      </c>
      <c r="F21" s="61" t="str">
        <f>LEFT('rozliczenie zaliczki'!B7,6)</f>
        <v/>
      </c>
      <c r="G21" s="64" t="str">
        <f>G$8</f>
        <v>9160004</v>
      </c>
      <c r="H21" s="62"/>
      <c r="I21" s="62"/>
      <c r="J21" s="62"/>
      <c r="K21" s="62"/>
      <c r="L21" s="62"/>
      <c r="M21" s="62"/>
      <c r="N21" s="62" t="s">
        <v>92</v>
      </c>
      <c r="O21" s="62">
        <f>'rozliczenie zaliczki'!L7</f>
        <v>15</v>
      </c>
      <c r="P21" s="61">
        <f>ROUND('rozliczenie zaliczki'!K7/'rozliczenie zaliczki'!J7*100,0)</f>
        <v>23</v>
      </c>
      <c r="Q21" s="62"/>
      <c r="R21" s="62"/>
      <c r="S21" s="62" t="s">
        <v>91</v>
      </c>
      <c r="T21" s="62"/>
      <c r="U21" s="62"/>
      <c r="V21" s="62"/>
      <c r="W21" s="62"/>
      <c r="X21" s="62"/>
      <c r="Y21" s="62"/>
      <c r="Z21" s="62" t="str">
        <f>RIGHT('rozliczenie zaliczki'!E7,15)</f>
        <v>489588/0264</v>
      </c>
      <c r="AA21" s="62"/>
      <c r="AB21" s="62"/>
      <c r="AC21" s="62"/>
      <c r="AD21" s="62"/>
      <c r="AE21" s="62"/>
      <c r="AF21" s="62"/>
      <c r="AG21" s="62"/>
    </row>
    <row r="22" spans="1:33" x14ac:dyDescent="0.15">
      <c r="A22" s="63">
        <f>'rozliczenie zaliczki'!G8</f>
        <v>45370</v>
      </c>
      <c r="B22" s="61">
        <f ca="1">MONTH(B$8)</f>
        <v>3</v>
      </c>
      <c r="C22" s="61">
        <f ca="1">DAY(B$8)</f>
        <v>26</v>
      </c>
      <c r="D22" s="62" t="str">
        <f>LEFT('rozliczenie zaliczki'!N8,40)</f>
        <v>CIRCLE K: Paliwo do samochodu kamerowego</v>
      </c>
      <c r="E22" s="62" t="str">
        <f>E$8&amp;"-"&amp;'rozliczenie zaliczki'!$A8</f>
        <v>LOC/MYSZK/001-3</v>
      </c>
      <c r="F22" s="61" t="str">
        <f>LEFT('rozliczenie zaliczki'!B8,6)</f>
        <v/>
      </c>
      <c r="G22" s="64" t="str">
        <f>G$8</f>
        <v>9160004</v>
      </c>
      <c r="H22" s="62"/>
      <c r="I22" s="62"/>
      <c r="J22" s="62"/>
      <c r="K22" s="62"/>
      <c r="L22" s="62"/>
      <c r="M22" s="62"/>
      <c r="N22" s="62" t="s">
        <v>92</v>
      </c>
      <c r="O22" s="62">
        <f>'rozliczenie zaliczki'!L8</f>
        <v>324.27</v>
      </c>
      <c r="P22" s="61">
        <f>ROUND('rozliczenie zaliczki'!K8/'rozliczenie zaliczki'!J8*100,0)</f>
        <v>23</v>
      </c>
      <c r="Q22" s="62"/>
      <c r="R22" s="62"/>
      <c r="S22" s="62" t="s">
        <v>91</v>
      </c>
      <c r="T22" s="62"/>
      <c r="U22" s="62"/>
      <c r="V22" s="62"/>
      <c r="W22" s="62"/>
      <c r="X22" s="62"/>
      <c r="Y22" s="62"/>
      <c r="Z22" s="62" t="str">
        <f>RIGHT('rozliczenie zaliczki'!E8,15)</f>
        <v>219724075089100</v>
      </c>
      <c r="AA22" s="62"/>
      <c r="AB22" s="62"/>
      <c r="AC22" s="62"/>
      <c r="AD22" s="62"/>
      <c r="AE22" s="62"/>
      <c r="AF22" s="62"/>
      <c r="AG22" s="62"/>
    </row>
    <row r="23" spans="1:33" x14ac:dyDescent="0.15">
      <c r="A23" s="63">
        <f>'rozliczenie zaliczki'!G9</f>
        <v>45373</v>
      </c>
      <c r="B23" s="61">
        <f ca="1">MONTH(B$8)</f>
        <v>3</v>
      </c>
      <c r="C23" s="61">
        <f ca="1">DAY(B$8)</f>
        <v>26</v>
      </c>
      <c r="D23" s="62" t="str">
        <f>LEFT('rozliczenie zaliczki'!N9,40)</f>
        <v>MOL POLSKA: Paliwo do samochodu kamerowe</v>
      </c>
      <c r="E23" s="62" t="str">
        <f>E$8&amp;"-"&amp;'rozliczenie zaliczki'!$A9</f>
        <v>LOC/MYSZK/001-4</v>
      </c>
      <c r="F23" s="61" t="str">
        <f>LEFT('rozliczenie zaliczki'!B9,6)</f>
        <v/>
      </c>
      <c r="G23" s="64" t="str">
        <f>G$8</f>
        <v>9160004</v>
      </c>
      <c r="H23" s="62"/>
      <c r="I23" s="62"/>
      <c r="J23" s="62"/>
      <c r="K23" s="62"/>
      <c r="L23" s="62"/>
      <c r="M23" s="62"/>
      <c r="N23" s="62" t="s">
        <v>92</v>
      </c>
      <c r="O23" s="62">
        <f>'rozliczenie zaliczki'!L9</f>
        <v>493.16</v>
      </c>
      <c r="P23" s="61">
        <f>ROUND('rozliczenie zaliczki'!K9/'rozliczenie zaliczki'!J9*100,0)</f>
        <v>23</v>
      </c>
      <c r="Q23" s="62"/>
      <c r="R23" s="62"/>
      <c r="S23" s="62" t="s">
        <v>91</v>
      </c>
      <c r="T23" s="62"/>
      <c r="U23" s="62"/>
      <c r="V23" s="62"/>
      <c r="W23" s="62"/>
      <c r="X23" s="62"/>
      <c r="Y23" s="62"/>
      <c r="Z23" s="62" t="str">
        <f>RIGHT('rozliczenie zaliczki'!E9,15)</f>
        <v>6262/F/803/24</v>
      </c>
      <c r="AA23" s="62"/>
      <c r="AB23" s="62"/>
      <c r="AC23" s="62"/>
      <c r="AD23" s="62"/>
      <c r="AE23" s="62"/>
      <c r="AF23" s="62"/>
      <c r="AG23" s="62"/>
    </row>
    <row r="24" spans="1:33" x14ac:dyDescent="0.15">
      <c r="A24" s="63">
        <f>'rozliczenie zaliczki'!G10</f>
        <v>0</v>
      </c>
      <c r="B24" s="61">
        <f ca="1">MONTH(B$8)</f>
        <v>3</v>
      </c>
      <c r="C24" s="61">
        <f ca="1">DAY(B$8)</f>
        <v>26</v>
      </c>
      <c r="D24" s="62" t="str">
        <f>LEFT('rozliczenie zaliczki'!N10,40)</f>
        <v xml:space="preserve">: </v>
      </c>
      <c r="E24" s="62" t="str">
        <f>E$8&amp;"-"&amp;'rozliczenie zaliczki'!$A10</f>
        <v>LOC/MYSZK/001-5</v>
      </c>
      <c r="F24" s="61" t="str">
        <f>LEFT('rozliczenie zaliczki'!B10,6)</f>
        <v/>
      </c>
      <c r="G24" s="64" t="str">
        <f>G$8</f>
        <v>9160004</v>
      </c>
      <c r="H24" s="62"/>
      <c r="I24" s="62"/>
      <c r="J24" s="62"/>
      <c r="K24" s="62"/>
      <c r="L24" s="62"/>
      <c r="M24" s="62"/>
      <c r="N24" s="62" t="s">
        <v>92</v>
      </c>
      <c r="O24" s="62">
        <f>'rozliczenie zaliczki'!L10</f>
        <v>0</v>
      </c>
      <c r="P24" s="61" t="e">
        <f>ROUND('rozliczenie zaliczki'!K10/'rozliczenie zaliczki'!J10*100,0)</f>
        <v>#DIV/0!</v>
      </c>
      <c r="Q24" s="62"/>
      <c r="R24" s="62"/>
      <c r="S24" s="62" t="s">
        <v>91</v>
      </c>
      <c r="T24" s="62"/>
      <c r="U24" s="62"/>
      <c r="V24" s="62"/>
      <c r="W24" s="62"/>
      <c r="X24" s="62"/>
      <c r="Y24" s="62"/>
      <c r="Z24" s="62" t="str">
        <f>RIGHT('rozliczenie zaliczki'!E10,15)</f>
        <v/>
      </c>
      <c r="AA24" s="62"/>
      <c r="AB24" s="62"/>
      <c r="AC24" s="62"/>
      <c r="AD24" s="62"/>
      <c r="AE24" s="62"/>
      <c r="AF24" s="62"/>
      <c r="AG24" s="62"/>
    </row>
    <row r="25" spans="1:33" x14ac:dyDescent="0.15">
      <c r="A25" s="63">
        <f>'rozliczenie zaliczki'!G11</f>
        <v>0</v>
      </c>
      <c r="B25" s="61">
        <f t="shared" ref="B25:B44" ca="1" si="0">MONTH(B$8)</f>
        <v>3</v>
      </c>
      <c r="C25" s="61">
        <f t="shared" ref="C25:C40" ca="1" si="1">DAY(B$8)</f>
        <v>26</v>
      </c>
      <c r="D25" s="62" t="str">
        <f>LEFT('rozliczenie zaliczki'!N11,40)</f>
        <v xml:space="preserve">: </v>
      </c>
      <c r="E25" s="62" t="str">
        <f>E$8&amp;"-"&amp;'rozliczenie zaliczki'!$A11</f>
        <v>LOC/MYSZK/001-6</v>
      </c>
      <c r="F25" s="61" t="str">
        <f>LEFT('rozliczenie zaliczki'!B11,6)</f>
        <v/>
      </c>
      <c r="G25" s="64" t="str">
        <f t="shared" ref="G25:G44" si="2">G$8</f>
        <v>9160004</v>
      </c>
      <c r="H25" s="62"/>
      <c r="I25" s="62"/>
      <c r="J25" s="62"/>
      <c r="K25" s="62"/>
      <c r="L25" s="62"/>
      <c r="M25" s="62"/>
      <c r="N25" s="62" t="s">
        <v>92</v>
      </c>
      <c r="O25" s="62">
        <f>'rozliczenie zaliczki'!L11</f>
        <v>0</v>
      </c>
      <c r="P25" s="61" t="e">
        <f>ROUND('rozliczenie zaliczki'!K11/'rozliczenie zaliczki'!J11*100,0)</f>
        <v>#DIV/0!</v>
      </c>
      <c r="Q25" s="62"/>
      <c r="R25" s="62"/>
      <c r="S25" s="62" t="s">
        <v>91</v>
      </c>
      <c r="T25" s="62"/>
      <c r="U25" s="62"/>
      <c r="V25" s="62"/>
      <c r="W25" s="62"/>
      <c r="X25" s="62"/>
      <c r="Y25" s="62"/>
      <c r="Z25" s="62" t="str">
        <f>RIGHT('rozliczenie zaliczki'!E11,15)</f>
        <v/>
      </c>
      <c r="AA25" s="62"/>
      <c r="AB25" s="62"/>
      <c r="AC25" s="62"/>
      <c r="AD25" s="62"/>
      <c r="AE25" s="62"/>
      <c r="AF25" s="62"/>
      <c r="AG25" s="62"/>
    </row>
    <row r="26" spans="1:33" x14ac:dyDescent="0.15">
      <c r="A26" s="63">
        <f>'rozliczenie zaliczki'!G12</f>
        <v>0</v>
      </c>
      <c r="B26" s="61">
        <f t="shared" ca="1" si="0"/>
        <v>3</v>
      </c>
      <c r="C26" s="61">
        <f t="shared" ca="1" si="1"/>
        <v>26</v>
      </c>
      <c r="D26" s="62" t="str">
        <f>LEFT('rozliczenie zaliczki'!N12,40)</f>
        <v xml:space="preserve">: </v>
      </c>
      <c r="E26" s="62" t="str">
        <f>E$8&amp;"-"&amp;'rozliczenie zaliczki'!$A12</f>
        <v>LOC/MYSZK/001-7</v>
      </c>
      <c r="F26" s="61" t="str">
        <f>LEFT('rozliczenie zaliczki'!B12,6)</f>
        <v/>
      </c>
      <c r="G26" s="64" t="str">
        <f t="shared" si="2"/>
        <v>9160004</v>
      </c>
      <c r="H26" s="62"/>
      <c r="I26" s="62"/>
      <c r="J26" s="62"/>
      <c r="K26" s="62"/>
      <c r="L26" s="62"/>
      <c r="M26" s="62"/>
      <c r="N26" s="62" t="s">
        <v>92</v>
      </c>
      <c r="O26" s="62">
        <f>'rozliczenie zaliczki'!L12</f>
        <v>0</v>
      </c>
      <c r="P26" s="61" t="e">
        <f>ROUND('rozliczenie zaliczki'!K12/'rozliczenie zaliczki'!J12*100,0)</f>
        <v>#DIV/0!</v>
      </c>
      <c r="Q26" s="62"/>
      <c r="R26" s="62"/>
      <c r="S26" s="62" t="s">
        <v>91</v>
      </c>
      <c r="T26" s="62"/>
      <c r="U26" s="62"/>
      <c r="V26" s="62"/>
      <c r="W26" s="62"/>
      <c r="X26" s="62"/>
      <c r="Y26" s="62"/>
      <c r="Z26" s="62" t="str">
        <f>RIGHT('rozliczenie zaliczki'!E12,15)</f>
        <v/>
      </c>
      <c r="AA26" s="62"/>
      <c r="AB26" s="62"/>
      <c r="AC26" s="62"/>
      <c r="AD26" s="62"/>
      <c r="AE26" s="62"/>
      <c r="AF26" s="62"/>
      <c r="AG26" s="62"/>
    </row>
    <row r="27" spans="1:33" x14ac:dyDescent="0.15">
      <c r="A27" s="63">
        <f>'rozliczenie zaliczki'!G13</f>
        <v>0</v>
      </c>
      <c r="B27" s="61">
        <f t="shared" ca="1" si="0"/>
        <v>3</v>
      </c>
      <c r="C27" s="61">
        <f t="shared" ca="1" si="1"/>
        <v>26</v>
      </c>
      <c r="D27" s="62" t="str">
        <f>LEFT('rozliczenie zaliczki'!N13,40)</f>
        <v xml:space="preserve">: </v>
      </c>
      <c r="E27" s="62" t="str">
        <f>E$8&amp;"-"&amp;'rozliczenie zaliczki'!$A13</f>
        <v>LOC/MYSZK/001-8</v>
      </c>
      <c r="F27" s="61" t="str">
        <f>LEFT('rozliczenie zaliczki'!B13,6)</f>
        <v/>
      </c>
      <c r="G27" s="64" t="str">
        <f t="shared" si="2"/>
        <v>9160004</v>
      </c>
      <c r="H27" s="62"/>
      <c r="I27" s="62"/>
      <c r="J27" s="62"/>
      <c r="K27" s="62"/>
      <c r="L27" s="62"/>
      <c r="M27" s="62"/>
      <c r="N27" s="62" t="s">
        <v>92</v>
      </c>
      <c r="O27" s="62">
        <f>'rozliczenie zaliczki'!L13</f>
        <v>0</v>
      </c>
      <c r="P27" s="61" t="e">
        <f>ROUND('rozliczenie zaliczki'!K13/'rozliczenie zaliczki'!J13*100,0)</f>
        <v>#DIV/0!</v>
      </c>
      <c r="Q27" s="62"/>
      <c r="R27" s="62"/>
      <c r="S27" s="62" t="s">
        <v>91</v>
      </c>
      <c r="T27" s="62"/>
      <c r="U27" s="62"/>
      <c r="V27" s="62"/>
      <c r="W27" s="62"/>
      <c r="X27" s="62"/>
      <c r="Y27" s="62"/>
      <c r="Z27" s="62" t="str">
        <f>RIGHT('rozliczenie zaliczki'!E13,15)</f>
        <v/>
      </c>
      <c r="AA27" s="62"/>
      <c r="AB27" s="62"/>
      <c r="AC27" s="62"/>
      <c r="AD27" s="62"/>
      <c r="AE27" s="62"/>
      <c r="AF27" s="62"/>
      <c r="AG27" s="62"/>
    </row>
    <row r="28" spans="1:33" x14ac:dyDescent="0.15">
      <c r="A28" s="63">
        <f>'rozliczenie zaliczki'!G14</f>
        <v>0</v>
      </c>
      <c r="B28" s="61">
        <f t="shared" ca="1" si="0"/>
        <v>3</v>
      </c>
      <c r="C28" s="61">
        <f t="shared" ca="1" si="1"/>
        <v>26</v>
      </c>
      <c r="D28" s="62" t="str">
        <f>LEFT('rozliczenie zaliczki'!N14,40)</f>
        <v xml:space="preserve">: </v>
      </c>
      <c r="E28" s="62" t="str">
        <f>E$8&amp;"-"&amp;'rozliczenie zaliczki'!$A14</f>
        <v>LOC/MYSZK/001-9</v>
      </c>
      <c r="F28" s="61" t="str">
        <f>LEFT('rozliczenie zaliczki'!B14,6)</f>
        <v/>
      </c>
      <c r="G28" s="64" t="str">
        <f t="shared" si="2"/>
        <v>9160004</v>
      </c>
      <c r="H28" s="62"/>
      <c r="I28" s="62"/>
      <c r="J28" s="62"/>
      <c r="K28" s="62"/>
      <c r="L28" s="62"/>
      <c r="M28" s="62"/>
      <c r="N28" s="62" t="s">
        <v>92</v>
      </c>
      <c r="O28" s="62">
        <f>'rozliczenie zaliczki'!L14</f>
        <v>0</v>
      </c>
      <c r="P28" s="61" t="e">
        <f>ROUND('rozliczenie zaliczki'!K14/'rozliczenie zaliczki'!J14*100,0)</f>
        <v>#DIV/0!</v>
      </c>
      <c r="Q28" s="62"/>
      <c r="R28" s="62"/>
      <c r="S28" s="62" t="s">
        <v>91</v>
      </c>
      <c r="T28" s="62"/>
      <c r="U28" s="62"/>
      <c r="V28" s="62"/>
      <c r="W28" s="62"/>
      <c r="X28" s="62"/>
      <c r="Y28" s="62"/>
      <c r="Z28" s="62" t="str">
        <f>RIGHT('rozliczenie zaliczki'!E14,15)</f>
        <v/>
      </c>
      <c r="AA28" s="62"/>
      <c r="AB28" s="62"/>
      <c r="AC28" s="62"/>
      <c r="AD28" s="62"/>
      <c r="AE28" s="62"/>
      <c r="AF28" s="62"/>
      <c r="AG28" s="62"/>
    </row>
    <row r="29" spans="1:33" x14ac:dyDescent="0.15">
      <c r="A29" s="63">
        <f>'rozliczenie zaliczki'!G15</f>
        <v>0</v>
      </c>
      <c r="B29" s="61">
        <f t="shared" ca="1" si="0"/>
        <v>3</v>
      </c>
      <c r="C29" s="61">
        <f t="shared" ca="1" si="1"/>
        <v>26</v>
      </c>
      <c r="D29" s="62" t="str">
        <f>LEFT('rozliczenie zaliczki'!N15,40)</f>
        <v xml:space="preserve">: </v>
      </c>
      <c r="E29" s="62" t="str">
        <f>E$8&amp;"-"&amp;'rozliczenie zaliczki'!$A15</f>
        <v>LOC/MYSZK/001-10</v>
      </c>
      <c r="F29" s="61" t="str">
        <f>LEFT('rozliczenie zaliczki'!B15,6)</f>
        <v/>
      </c>
      <c r="G29" s="64" t="str">
        <f t="shared" si="2"/>
        <v>9160004</v>
      </c>
      <c r="H29" s="62"/>
      <c r="I29" s="62"/>
      <c r="J29" s="62"/>
      <c r="K29" s="62"/>
      <c r="L29" s="62"/>
      <c r="M29" s="62"/>
      <c r="N29" s="62" t="s">
        <v>92</v>
      </c>
      <c r="O29" s="62">
        <f>'rozliczenie zaliczki'!L15</f>
        <v>0</v>
      </c>
      <c r="P29" s="61" t="e">
        <f>ROUND('rozliczenie zaliczki'!K15/'rozliczenie zaliczki'!J15*100,0)</f>
        <v>#DIV/0!</v>
      </c>
      <c r="Q29" s="62"/>
      <c r="R29" s="62"/>
      <c r="S29" s="62" t="s">
        <v>91</v>
      </c>
      <c r="T29" s="62"/>
      <c r="U29" s="62"/>
      <c r="V29" s="62"/>
      <c r="W29" s="62"/>
      <c r="X29" s="62"/>
      <c r="Y29" s="62"/>
      <c r="Z29" s="62" t="str">
        <f>RIGHT('rozliczenie zaliczki'!E15,15)</f>
        <v/>
      </c>
      <c r="AA29" s="62"/>
      <c r="AB29" s="62"/>
      <c r="AC29" s="62"/>
      <c r="AD29" s="62"/>
      <c r="AE29" s="62"/>
      <c r="AF29" s="62"/>
      <c r="AG29" s="62"/>
    </row>
    <row r="30" spans="1:33" x14ac:dyDescent="0.15">
      <c r="A30" s="63">
        <f>'rozliczenie zaliczki'!G16</f>
        <v>0</v>
      </c>
      <c r="B30" s="61">
        <f t="shared" ca="1" si="0"/>
        <v>3</v>
      </c>
      <c r="C30" s="61">
        <f t="shared" ca="1" si="1"/>
        <v>26</v>
      </c>
      <c r="D30" s="62" t="str">
        <f>LEFT('rozliczenie zaliczki'!N16,40)</f>
        <v xml:space="preserve">: </v>
      </c>
      <c r="E30" s="62" t="str">
        <f>E$8&amp;"-"&amp;'rozliczenie zaliczki'!$A16</f>
        <v>LOC/MYSZK/001-11</v>
      </c>
      <c r="F30" s="61" t="str">
        <f>LEFT('rozliczenie zaliczki'!B16,6)</f>
        <v/>
      </c>
      <c r="G30" s="64" t="str">
        <f t="shared" si="2"/>
        <v>9160004</v>
      </c>
      <c r="H30" s="62"/>
      <c r="I30" s="62"/>
      <c r="J30" s="62"/>
      <c r="K30" s="62"/>
      <c r="L30" s="62"/>
      <c r="M30" s="62"/>
      <c r="N30" s="62" t="s">
        <v>92</v>
      </c>
      <c r="O30" s="62">
        <f>'rozliczenie zaliczki'!L16</f>
        <v>0</v>
      </c>
      <c r="P30" s="61" t="e">
        <f>ROUND('rozliczenie zaliczki'!K16/'rozliczenie zaliczki'!J16*100,0)</f>
        <v>#DIV/0!</v>
      </c>
      <c r="Q30" s="62"/>
      <c r="R30" s="62"/>
      <c r="S30" s="62" t="s">
        <v>91</v>
      </c>
      <c r="T30" s="62"/>
      <c r="U30" s="62"/>
      <c r="V30" s="62"/>
      <c r="W30" s="62"/>
      <c r="X30" s="62"/>
      <c r="Y30" s="62"/>
      <c r="Z30" s="62" t="str">
        <f>RIGHT('rozliczenie zaliczki'!E16,15)</f>
        <v/>
      </c>
      <c r="AA30" s="62"/>
      <c r="AB30" s="62"/>
      <c r="AC30" s="62"/>
      <c r="AD30" s="62"/>
      <c r="AE30" s="62"/>
      <c r="AF30" s="62"/>
      <c r="AG30" s="62"/>
    </row>
    <row r="31" spans="1:33" x14ac:dyDescent="0.15">
      <c r="A31" s="63">
        <f>'rozliczenie zaliczki'!G17</f>
        <v>0</v>
      </c>
      <c r="B31" s="61">
        <f t="shared" ca="1" si="0"/>
        <v>3</v>
      </c>
      <c r="C31" s="61">
        <f t="shared" ca="1" si="1"/>
        <v>26</v>
      </c>
      <c r="D31" s="62" t="str">
        <f>LEFT('rozliczenie zaliczki'!N17,40)</f>
        <v xml:space="preserve">: </v>
      </c>
      <c r="E31" s="62" t="str">
        <f>E$8&amp;"-"&amp;'rozliczenie zaliczki'!$A17</f>
        <v>LOC/MYSZK/001-12</v>
      </c>
      <c r="F31" s="61" t="str">
        <f>LEFT('rozliczenie zaliczki'!B17,6)</f>
        <v/>
      </c>
      <c r="G31" s="64" t="str">
        <f t="shared" si="2"/>
        <v>9160004</v>
      </c>
      <c r="H31" s="62"/>
      <c r="I31" s="62"/>
      <c r="J31" s="62"/>
      <c r="K31" s="62"/>
      <c r="L31" s="62"/>
      <c r="M31" s="62"/>
      <c r="N31" s="62" t="s">
        <v>92</v>
      </c>
      <c r="O31" s="62">
        <f>'rozliczenie zaliczki'!L17</f>
        <v>0</v>
      </c>
      <c r="P31" s="61" t="e">
        <f>ROUND('rozliczenie zaliczki'!K17/'rozliczenie zaliczki'!J17*100,0)</f>
        <v>#DIV/0!</v>
      </c>
      <c r="Q31" s="62"/>
      <c r="R31" s="62"/>
      <c r="S31" s="62" t="s">
        <v>91</v>
      </c>
      <c r="T31" s="62"/>
      <c r="U31" s="62"/>
      <c r="V31" s="62"/>
      <c r="W31" s="62"/>
      <c r="X31" s="62"/>
      <c r="Y31" s="62"/>
      <c r="Z31" s="62" t="str">
        <f>RIGHT('rozliczenie zaliczki'!E17,15)</f>
        <v/>
      </c>
      <c r="AA31" s="62"/>
      <c r="AB31" s="62"/>
      <c r="AC31" s="62"/>
      <c r="AD31" s="62"/>
      <c r="AE31" s="62"/>
      <c r="AF31" s="62"/>
      <c r="AG31" s="62"/>
    </row>
    <row r="32" spans="1:33" x14ac:dyDescent="0.15">
      <c r="A32" s="63">
        <f>'rozliczenie zaliczki'!G18</f>
        <v>0</v>
      </c>
      <c r="B32" s="61">
        <f t="shared" ca="1" si="0"/>
        <v>3</v>
      </c>
      <c r="C32" s="61">
        <f t="shared" ca="1" si="1"/>
        <v>26</v>
      </c>
      <c r="D32" s="62" t="str">
        <f>LEFT('rozliczenie zaliczki'!N18,40)</f>
        <v xml:space="preserve">: </v>
      </c>
      <c r="E32" s="62" t="str">
        <f>E$8&amp;"-"&amp;'rozliczenie zaliczki'!$A18</f>
        <v>LOC/MYSZK/001-13</v>
      </c>
      <c r="F32" s="61" t="str">
        <f>LEFT('rozliczenie zaliczki'!B18,6)</f>
        <v/>
      </c>
      <c r="G32" s="64" t="str">
        <f t="shared" si="2"/>
        <v>9160004</v>
      </c>
      <c r="H32" s="62"/>
      <c r="I32" s="62"/>
      <c r="J32" s="62"/>
      <c r="K32" s="62"/>
      <c r="L32" s="62"/>
      <c r="M32" s="62"/>
      <c r="N32" s="62" t="s">
        <v>92</v>
      </c>
      <c r="O32" s="62">
        <f>'rozliczenie zaliczki'!L18</f>
        <v>0</v>
      </c>
      <c r="P32" s="61" t="e">
        <f>ROUND('rozliczenie zaliczki'!K18/'rozliczenie zaliczki'!J18*100,0)</f>
        <v>#DIV/0!</v>
      </c>
      <c r="Q32" s="62"/>
      <c r="R32" s="62"/>
      <c r="S32" s="62" t="s">
        <v>91</v>
      </c>
      <c r="T32" s="62"/>
      <c r="U32" s="62"/>
      <c r="V32" s="62"/>
      <c r="W32" s="62"/>
      <c r="X32" s="62"/>
      <c r="Y32" s="62"/>
      <c r="Z32" s="62" t="str">
        <f>RIGHT('rozliczenie zaliczki'!E18,15)</f>
        <v/>
      </c>
      <c r="AA32" s="62"/>
      <c r="AB32" s="62"/>
      <c r="AC32" s="62"/>
      <c r="AD32" s="62"/>
      <c r="AE32" s="62"/>
      <c r="AF32" s="62"/>
      <c r="AG32" s="62"/>
    </row>
    <row r="33" spans="1:33" x14ac:dyDescent="0.15">
      <c r="A33" s="63">
        <f>'rozliczenie zaliczki'!G19</f>
        <v>0</v>
      </c>
      <c r="B33" s="61">
        <f t="shared" ca="1" si="0"/>
        <v>3</v>
      </c>
      <c r="C33" s="61">
        <f t="shared" ca="1" si="1"/>
        <v>26</v>
      </c>
      <c r="D33" s="62" t="str">
        <f>LEFT('rozliczenie zaliczki'!N19,40)</f>
        <v xml:space="preserve">: </v>
      </c>
      <c r="E33" s="62" t="str">
        <f>E$8&amp;"-"&amp;'rozliczenie zaliczki'!$A19</f>
        <v>LOC/MYSZK/001-14</v>
      </c>
      <c r="F33" s="61" t="str">
        <f>LEFT('rozliczenie zaliczki'!B19,6)</f>
        <v/>
      </c>
      <c r="G33" s="64" t="str">
        <f t="shared" si="2"/>
        <v>9160004</v>
      </c>
      <c r="H33" s="62"/>
      <c r="I33" s="62"/>
      <c r="J33" s="62"/>
      <c r="K33" s="62"/>
      <c r="L33" s="62"/>
      <c r="M33" s="62"/>
      <c r="N33" s="62" t="s">
        <v>92</v>
      </c>
      <c r="O33" s="62">
        <f>'rozliczenie zaliczki'!L19</f>
        <v>0</v>
      </c>
      <c r="P33" s="61" t="e">
        <f>ROUND('rozliczenie zaliczki'!K19/'rozliczenie zaliczki'!J19*100,0)</f>
        <v>#DIV/0!</v>
      </c>
      <c r="Q33" s="62"/>
      <c r="R33" s="62"/>
      <c r="S33" s="62" t="s">
        <v>91</v>
      </c>
      <c r="T33" s="62"/>
      <c r="U33" s="62"/>
      <c r="V33" s="62"/>
      <c r="W33" s="62"/>
      <c r="X33" s="62"/>
      <c r="Y33" s="62"/>
      <c r="Z33" s="62" t="str">
        <f>RIGHT('rozliczenie zaliczki'!E19,15)</f>
        <v/>
      </c>
      <c r="AA33" s="62"/>
      <c r="AB33" s="62"/>
      <c r="AC33" s="62"/>
      <c r="AD33" s="62"/>
      <c r="AE33" s="62"/>
      <c r="AF33" s="62"/>
      <c r="AG33" s="62"/>
    </row>
    <row r="34" spans="1:33" x14ac:dyDescent="0.15">
      <c r="A34" s="63">
        <f>'rozliczenie zaliczki'!G20</f>
        <v>0</v>
      </c>
      <c r="B34" s="61">
        <f t="shared" ca="1" si="0"/>
        <v>3</v>
      </c>
      <c r="C34" s="61">
        <f t="shared" ca="1" si="1"/>
        <v>26</v>
      </c>
      <c r="D34" s="62" t="str">
        <f>LEFT('rozliczenie zaliczki'!N20,40)</f>
        <v xml:space="preserve">: </v>
      </c>
      <c r="E34" s="62" t="str">
        <f>E$8&amp;"-"&amp;'rozliczenie zaliczki'!$A20</f>
        <v>LOC/MYSZK/001-15</v>
      </c>
      <c r="F34" s="61" t="str">
        <f>LEFT('rozliczenie zaliczki'!B20,6)</f>
        <v/>
      </c>
      <c r="G34" s="64" t="str">
        <f t="shared" si="2"/>
        <v>9160004</v>
      </c>
      <c r="H34" s="62"/>
      <c r="I34" s="62"/>
      <c r="J34" s="62"/>
      <c r="K34" s="62"/>
      <c r="L34" s="62"/>
      <c r="M34" s="62"/>
      <c r="N34" s="62" t="s">
        <v>92</v>
      </c>
      <c r="O34" s="62">
        <f>'rozliczenie zaliczki'!L20</f>
        <v>0</v>
      </c>
      <c r="P34" s="61" t="e">
        <f>ROUND('rozliczenie zaliczki'!K20/'rozliczenie zaliczki'!J20*100,0)</f>
        <v>#DIV/0!</v>
      </c>
      <c r="Q34" s="62"/>
      <c r="R34" s="62"/>
      <c r="S34" s="62" t="s">
        <v>91</v>
      </c>
      <c r="T34" s="62"/>
      <c r="U34" s="62"/>
      <c r="V34" s="62"/>
      <c r="W34" s="62"/>
      <c r="X34" s="62"/>
      <c r="Y34" s="62"/>
      <c r="Z34" s="62" t="str">
        <f>RIGHT('rozliczenie zaliczki'!E20,15)</f>
        <v/>
      </c>
      <c r="AA34" s="62"/>
      <c r="AB34" s="62"/>
      <c r="AC34" s="62"/>
      <c r="AD34" s="62"/>
      <c r="AE34" s="62"/>
      <c r="AF34" s="62"/>
      <c r="AG34" s="62"/>
    </row>
    <row r="35" spans="1:33" x14ac:dyDescent="0.15">
      <c r="A35" s="63">
        <f>'rozliczenie zaliczki'!G21</f>
        <v>0</v>
      </c>
      <c r="B35" s="61">
        <f t="shared" ca="1" si="0"/>
        <v>3</v>
      </c>
      <c r="C35" s="61">
        <f t="shared" ca="1" si="1"/>
        <v>26</v>
      </c>
      <c r="D35" s="62" t="str">
        <f>LEFT('rozliczenie zaliczki'!N21,40)</f>
        <v xml:space="preserve">: </v>
      </c>
      <c r="E35" s="62" t="str">
        <f>E$8&amp;"-"&amp;'rozliczenie zaliczki'!$A21</f>
        <v>LOC/MYSZK/001-16</v>
      </c>
      <c r="F35" s="61" t="str">
        <f>LEFT('rozliczenie zaliczki'!B21,6)</f>
        <v/>
      </c>
      <c r="G35" s="64" t="str">
        <f t="shared" si="2"/>
        <v>9160004</v>
      </c>
      <c r="H35" s="62"/>
      <c r="I35" s="62"/>
      <c r="J35" s="62"/>
      <c r="K35" s="62"/>
      <c r="L35" s="62"/>
      <c r="M35" s="62"/>
      <c r="N35" s="62" t="s">
        <v>92</v>
      </c>
      <c r="O35" s="62">
        <f>'rozliczenie zaliczki'!L21</f>
        <v>0</v>
      </c>
      <c r="P35" s="61" t="e">
        <f>ROUND('rozliczenie zaliczki'!K21/'rozliczenie zaliczki'!J21*100,0)</f>
        <v>#DIV/0!</v>
      </c>
      <c r="Q35" s="62"/>
      <c r="R35" s="62"/>
      <c r="S35" s="62" t="s">
        <v>91</v>
      </c>
      <c r="T35" s="62"/>
      <c r="U35" s="62"/>
      <c r="V35" s="62"/>
      <c r="W35" s="62"/>
      <c r="X35" s="62"/>
      <c r="Y35" s="62"/>
      <c r="Z35" s="62" t="str">
        <f>RIGHT('rozliczenie zaliczki'!E21,15)</f>
        <v/>
      </c>
      <c r="AA35" s="62"/>
      <c r="AB35" s="62"/>
      <c r="AC35" s="62"/>
      <c r="AD35" s="62"/>
      <c r="AE35" s="62"/>
      <c r="AF35" s="62"/>
      <c r="AG35" s="62"/>
    </row>
    <row r="36" spans="1:33" x14ac:dyDescent="0.15">
      <c r="A36" s="63">
        <f>'rozliczenie zaliczki'!G22</f>
        <v>0</v>
      </c>
      <c r="B36" s="61">
        <f t="shared" ca="1" si="0"/>
        <v>3</v>
      </c>
      <c r="C36" s="61">
        <f t="shared" ca="1" si="1"/>
        <v>26</v>
      </c>
      <c r="D36" s="62" t="str">
        <f>LEFT('rozliczenie zaliczki'!N22,40)</f>
        <v xml:space="preserve">: </v>
      </c>
      <c r="E36" s="62" t="str">
        <f>E$8&amp;"-"&amp;'rozliczenie zaliczki'!$A22</f>
        <v>LOC/MYSZK/001-17</v>
      </c>
      <c r="F36" s="61" t="str">
        <f>LEFT('rozliczenie zaliczki'!B22,6)</f>
        <v/>
      </c>
      <c r="G36" s="64" t="str">
        <f t="shared" si="2"/>
        <v>9160004</v>
      </c>
      <c r="H36" s="62"/>
      <c r="I36" s="62"/>
      <c r="J36" s="62"/>
      <c r="K36" s="62"/>
      <c r="L36" s="62"/>
      <c r="M36" s="62"/>
      <c r="N36" s="62" t="s">
        <v>92</v>
      </c>
      <c r="O36" s="62">
        <f>'rozliczenie zaliczki'!L22</f>
        <v>0</v>
      </c>
      <c r="P36" s="61" t="e">
        <f>ROUND('rozliczenie zaliczki'!K22/'rozliczenie zaliczki'!J22*100,0)</f>
        <v>#DIV/0!</v>
      </c>
      <c r="Q36" s="62"/>
      <c r="R36" s="62"/>
      <c r="S36" s="62" t="s">
        <v>91</v>
      </c>
      <c r="T36" s="62"/>
      <c r="U36" s="62"/>
      <c r="V36" s="62"/>
      <c r="W36" s="62"/>
      <c r="X36" s="62"/>
      <c r="Y36" s="62"/>
      <c r="Z36" s="62" t="str">
        <f>RIGHT('rozliczenie zaliczki'!E22,15)</f>
        <v/>
      </c>
      <c r="AA36" s="62"/>
      <c r="AB36" s="62"/>
      <c r="AC36" s="62"/>
      <c r="AD36" s="62"/>
      <c r="AE36" s="62"/>
      <c r="AF36" s="62"/>
      <c r="AG36" s="62"/>
    </row>
    <row r="37" spans="1:33" x14ac:dyDescent="0.15">
      <c r="A37" s="63">
        <f>'rozliczenie zaliczki'!G23</f>
        <v>0</v>
      </c>
      <c r="B37" s="61">
        <f t="shared" ca="1" si="0"/>
        <v>3</v>
      </c>
      <c r="C37" s="61">
        <f t="shared" ca="1" si="1"/>
        <v>26</v>
      </c>
      <c r="D37" s="62" t="str">
        <f>LEFT('rozliczenie zaliczki'!N23,40)</f>
        <v xml:space="preserve">: </v>
      </c>
      <c r="E37" s="62" t="str">
        <f>E$8&amp;"-"&amp;'rozliczenie zaliczki'!$A23</f>
        <v>LOC/MYSZK/001-18</v>
      </c>
      <c r="F37" s="61" t="str">
        <f>LEFT('rozliczenie zaliczki'!B23,6)</f>
        <v/>
      </c>
      <c r="G37" s="64" t="str">
        <f t="shared" si="2"/>
        <v>9160004</v>
      </c>
      <c r="H37" s="62"/>
      <c r="I37" s="62"/>
      <c r="J37" s="62"/>
      <c r="K37" s="62"/>
      <c r="L37" s="62"/>
      <c r="M37" s="62"/>
      <c r="N37" s="62" t="s">
        <v>92</v>
      </c>
      <c r="O37" s="62">
        <f>'rozliczenie zaliczki'!L23</f>
        <v>0</v>
      </c>
      <c r="P37" s="61" t="e">
        <f>ROUND('rozliczenie zaliczki'!K23/'rozliczenie zaliczki'!J23*100,0)</f>
        <v>#DIV/0!</v>
      </c>
      <c r="Q37" s="62"/>
      <c r="R37" s="62"/>
      <c r="S37" s="62" t="s">
        <v>91</v>
      </c>
      <c r="T37" s="62"/>
      <c r="U37" s="62"/>
      <c r="V37" s="62"/>
      <c r="W37" s="62"/>
      <c r="X37" s="62"/>
      <c r="Y37" s="62"/>
      <c r="Z37" s="62" t="str">
        <f>RIGHT('rozliczenie zaliczki'!E23,15)</f>
        <v/>
      </c>
      <c r="AA37" s="62"/>
      <c r="AB37" s="62"/>
      <c r="AC37" s="62"/>
      <c r="AD37" s="62"/>
      <c r="AE37" s="62"/>
      <c r="AF37" s="62"/>
      <c r="AG37" s="62"/>
    </row>
    <row r="38" spans="1:33" x14ac:dyDescent="0.15">
      <c r="A38" s="63">
        <f>'rozliczenie zaliczki'!G24</f>
        <v>0</v>
      </c>
      <c r="B38" s="61">
        <f t="shared" ca="1" si="0"/>
        <v>3</v>
      </c>
      <c r="C38" s="61">
        <f t="shared" ca="1" si="1"/>
        <v>26</v>
      </c>
      <c r="D38" s="62" t="str">
        <f>LEFT('rozliczenie zaliczki'!N24,40)</f>
        <v xml:space="preserve">: </v>
      </c>
      <c r="E38" s="62" t="str">
        <f>E$8&amp;"-"&amp;'rozliczenie zaliczki'!$A24</f>
        <v>LOC/MYSZK/001-19</v>
      </c>
      <c r="F38" s="61" t="str">
        <f>LEFT('rozliczenie zaliczki'!B24,6)</f>
        <v/>
      </c>
      <c r="G38" s="64" t="str">
        <f t="shared" si="2"/>
        <v>9160004</v>
      </c>
      <c r="H38" s="62"/>
      <c r="I38" s="62"/>
      <c r="J38" s="62"/>
      <c r="K38" s="62"/>
      <c r="L38" s="62"/>
      <c r="M38" s="62"/>
      <c r="N38" s="62" t="s">
        <v>92</v>
      </c>
      <c r="O38" s="62">
        <f>'rozliczenie zaliczki'!L24</f>
        <v>0</v>
      </c>
      <c r="P38" s="61" t="e">
        <f>ROUND('rozliczenie zaliczki'!K24/'rozliczenie zaliczki'!J24*100,0)</f>
        <v>#DIV/0!</v>
      </c>
      <c r="Q38" s="62"/>
      <c r="R38" s="62"/>
      <c r="S38" s="62" t="s">
        <v>91</v>
      </c>
      <c r="T38" s="62"/>
      <c r="U38" s="62"/>
      <c r="V38" s="62"/>
      <c r="W38" s="62"/>
      <c r="X38" s="62"/>
      <c r="Y38" s="62"/>
      <c r="Z38" s="62" t="str">
        <f>RIGHT('rozliczenie zaliczki'!E24,15)</f>
        <v/>
      </c>
      <c r="AA38" s="62"/>
      <c r="AB38" s="62"/>
      <c r="AC38" s="62"/>
      <c r="AD38" s="62"/>
      <c r="AE38" s="62"/>
      <c r="AF38" s="62"/>
      <c r="AG38" s="62"/>
    </row>
    <row r="39" spans="1:33" x14ac:dyDescent="0.15">
      <c r="A39" s="63">
        <f>'rozliczenie zaliczki'!G25</f>
        <v>0</v>
      </c>
      <c r="B39" s="61">
        <f t="shared" ca="1" si="0"/>
        <v>3</v>
      </c>
      <c r="C39" s="61">
        <f t="shared" ca="1" si="1"/>
        <v>26</v>
      </c>
      <c r="D39" s="62" t="str">
        <f>LEFT('rozliczenie zaliczki'!N25,40)</f>
        <v xml:space="preserve">: </v>
      </c>
      <c r="E39" s="62" t="str">
        <f>E$8&amp;"-"&amp;'rozliczenie zaliczki'!$A25</f>
        <v>LOC/MYSZK/001-20</v>
      </c>
      <c r="F39" s="61" t="str">
        <f>LEFT('rozliczenie zaliczki'!B25,6)</f>
        <v/>
      </c>
      <c r="G39" s="64" t="str">
        <f t="shared" si="2"/>
        <v>9160004</v>
      </c>
      <c r="H39" s="62"/>
      <c r="I39" s="62"/>
      <c r="J39" s="62"/>
      <c r="K39" s="62"/>
      <c r="L39" s="62"/>
      <c r="M39" s="62"/>
      <c r="N39" s="62" t="s">
        <v>92</v>
      </c>
      <c r="O39" s="62">
        <f>'rozliczenie zaliczki'!L25</f>
        <v>0</v>
      </c>
      <c r="P39" s="61" t="e">
        <f>ROUND('rozliczenie zaliczki'!K25/'rozliczenie zaliczki'!J25*100,0)</f>
        <v>#DIV/0!</v>
      </c>
      <c r="Q39" s="62"/>
      <c r="R39" s="62"/>
      <c r="S39" s="62" t="s">
        <v>91</v>
      </c>
      <c r="T39" s="62"/>
      <c r="U39" s="62"/>
      <c r="V39" s="62"/>
      <c r="W39" s="62"/>
      <c r="X39" s="62"/>
      <c r="Y39" s="62"/>
      <c r="Z39" s="62" t="str">
        <f>RIGHT('rozliczenie zaliczki'!E25,15)</f>
        <v/>
      </c>
      <c r="AA39" s="62"/>
      <c r="AB39" s="62"/>
      <c r="AC39" s="62"/>
      <c r="AD39" s="62"/>
      <c r="AE39" s="62"/>
      <c r="AF39" s="62"/>
      <c r="AG39" s="62"/>
    </row>
    <row r="40" spans="1:33" x14ac:dyDescent="0.15">
      <c r="A40" s="63" t="e">
        <f>'rozliczenie zaliczki'!#REF!</f>
        <v>#REF!</v>
      </c>
      <c r="B40" s="61">
        <f t="shared" ca="1" si="0"/>
        <v>3</v>
      </c>
      <c r="C40" s="61">
        <f t="shared" ca="1" si="1"/>
        <v>26</v>
      </c>
      <c r="D40" s="62" t="e">
        <f>LEFT('rozliczenie zaliczki'!#REF!,40)</f>
        <v>#REF!</v>
      </c>
      <c r="E40" s="62" t="e">
        <f>E$8&amp;"-"&amp;'rozliczenie zaliczki'!#REF!</f>
        <v>#REF!</v>
      </c>
      <c r="F40" s="61" t="e">
        <f>'rozliczenie zaliczki'!#REF!</f>
        <v>#REF!</v>
      </c>
      <c r="G40" s="64" t="str">
        <f t="shared" si="2"/>
        <v>9160004</v>
      </c>
      <c r="H40" s="62"/>
      <c r="I40" s="62"/>
      <c r="J40" s="62"/>
      <c r="K40" s="62"/>
      <c r="L40" s="62"/>
      <c r="M40" s="62"/>
      <c r="N40" s="62" t="s">
        <v>92</v>
      </c>
      <c r="O40" s="62" t="e">
        <f>'rozliczenie zaliczki'!#REF!</f>
        <v>#REF!</v>
      </c>
      <c r="P40" s="61" t="e">
        <f>ROUND('rozliczenie zaliczki'!#REF!/'rozliczenie zaliczki'!#REF!*100,0)</f>
        <v>#REF!</v>
      </c>
      <c r="Q40" s="62"/>
      <c r="R40" s="62"/>
      <c r="S40" s="62" t="s">
        <v>91</v>
      </c>
      <c r="T40" s="62"/>
      <c r="U40" s="62"/>
      <c r="V40" s="62"/>
      <c r="W40" s="62"/>
      <c r="X40" s="62"/>
      <c r="Y40" s="62"/>
      <c r="Z40" s="62" t="e">
        <f>RIGHT('rozliczenie zaliczki'!#REF!,15)</f>
        <v>#REF!</v>
      </c>
      <c r="AA40" s="62"/>
      <c r="AB40" s="62"/>
      <c r="AC40" s="62"/>
      <c r="AD40" s="62"/>
      <c r="AE40" s="62"/>
      <c r="AF40" s="62"/>
      <c r="AG40" s="62"/>
    </row>
    <row r="41" spans="1:33" x14ac:dyDescent="0.15">
      <c r="A41" s="63" t="e">
        <f>'rozliczenie zaliczki'!#REF!</f>
        <v>#REF!</v>
      </c>
      <c r="B41" s="61">
        <f t="shared" ca="1" si="0"/>
        <v>3</v>
      </c>
      <c r="C41" s="61">
        <f ca="1">DAY(B$8)</f>
        <v>26</v>
      </c>
      <c r="D41" s="62" t="e">
        <f>LEFT('rozliczenie zaliczki'!#REF!,40)</f>
        <v>#REF!</v>
      </c>
      <c r="E41" s="62" t="e">
        <f>E$8&amp;"-"&amp;'rozliczenie zaliczki'!#REF!</f>
        <v>#REF!</v>
      </c>
      <c r="F41" s="61" t="e">
        <f>'rozliczenie zaliczki'!#REF!</f>
        <v>#REF!</v>
      </c>
      <c r="G41" s="64" t="str">
        <f t="shared" si="2"/>
        <v>9160004</v>
      </c>
      <c r="H41" s="62"/>
      <c r="I41" s="62"/>
      <c r="J41" s="62"/>
      <c r="K41" s="62"/>
      <c r="L41" s="62"/>
      <c r="M41" s="62"/>
      <c r="N41" s="62" t="s">
        <v>92</v>
      </c>
      <c r="O41" s="62" t="e">
        <f>'rozliczenie zaliczki'!#REF!</f>
        <v>#REF!</v>
      </c>
      <c r="P41" s="61">
        <v>0</v>
      </c>
      <c r="Q41" s="62"/>
      <c r="R41" s="62"/>
      <c r="S41" s="62" t="s">
        <v>91</v>
      </c>
      <c r="T41" s="62"/>
      <c r="U41" s="62"/>
      <c r="V41" s="62"/>
      <c r="W41" s="62"/>
      <c r="X41" s="62"/>
      <c r="Y41" s="62"/>
      <c r="Z41" s="62" t="e">
        <f>RIGHT('rozliczenie zaliczki'!#REF!,15)</f>
        <v>#REF!</v>
      </c>
      <c r="AA41" s="62"/>
      <c r="AB41" s="62"/>
      <c r="AC41" s="62"/>
      <c r="AD41" s="62"/>
      <c r="AE41" s="62"/>
      <c r="AF41" s="62"/>
      <c r="AG41" s="62"/>
    </row>
    <row r="42" spans="1:33" x14ac:dyDescent="0.15">
      <c r="A42" s="63" t="e">
        <f>'rozliczenie zaliczki'!#REF!</f>
        <v>#REF!</v>
      </c>
      <c r="B42" s="61">
        <f t="shared" ca="1" si="0"/>
        <v>3</v>
      </c>
      <c r="C42" s="61">
        <f ca="1">DAY(B$8)</f>
        <v>26</v>
      </c>
      <c r="D42" s="62" t="e">
        <f>LEFT('rozliczenie zaliczki'!#REF!,40)</f>
        <v>#REF!</v>
      </c>
      <c r="E42" s="62" t="e">
        <f>E$8&amp;"-"&amp;'rozliczenie zaliczki'!#REF!</f>
        <v>#REF!</v>
      </c>
      <c r="F42" s="61" t="e">
        <f>'rozliczenie zaliczki'!#REF!</f>
        <v>#REF!</v>
      </c>
      <c r="G42" s="64" t="str">
        <f t="shared" si="2"/>
        <v>9160004</v>
      </c>
      <c r="H42" s="62"/>
      <c r="I42" s="62"/>
      <c r="J42" s="62"/>
      <c r="K42" s="62"/>
      <c r="L42" s="62"/>
      <c r="M42" s="62"/>
      <c r="N42" s="62" t="s">
        <v>92</v>
      </c>
      <c r="O42" s="62" t="e">
        <f>'rozliczenie zaliczki'!#REF!</f>
        <v>#REF!</v>
      </c>
      <c r="P42" s="61">
        <v>0</v>
      </c>
      <c r="Q42" s="62"/>
      <c r="R42" s="62"/>
      <c r="S42" s="62" t="s">
        <v>91</v>
      </c>
      <c r="T42" s="62"/>
      <c r="U42" s="62"/>
      <c r="V42" s="62"/>
      <c r="W42" s="62"/>
      <c r="X42" s="62"/>
      <c r="Y42" s="62"/>
      <c r="Z42" s="62" t="e">
        <f>RIGHT('rozliczenie zaliczki'!#REF!,15)</f>
        <v>#REF!</v>
      </c>
      <c r="AA42" s="62"/>
      <c r="AB42" s="62"/>
      <c r="AC42" s="62"/>
      <c r="AD42" s="62"/>
      <c r="AE42" s="62"/>
      <c r="AF42" s="62"/>
      <c r="AG42" s="62"/>
    </row>
    <row r="43" spans="1:33" x14ac:dyDescent="0.15">
      <c r="A43" s="63" t="e">
        <f>'rozliczenie zaliczki'!#REF!</f>
        <v>#REF!</v>
      </c>
      <c r="B43" s="61">
        <f t="shared" ca="1" si="0"/>
        <v>3</v>
      </c>
      <c r="C43" s="61">
        <f ca="1">DAY(B$8)</f>
        <v>26</v>
      </c>
      <c r="D43" s="62" t="e">
        <f>LEFT('rozliczenie zaliczki'!#REF!,40)</f>
        <v>#REF!</v>
      </c>
      <c r="E43" s="62" t="e">
        <f>E$8&amp;"-"&amp;'rozliczenie zaliczki'!#REF!</f>
        <v>#REF!</v>
      </c>
      <c r="F43" s="61" t="e">
        <f>'rozliczenie zaliczki'!#REF!</f>
        <v>#REF!</v>
      </c>
      <c r="G43" s="64" t="str">
        <f t="shared" si="2"/>
        <v>9160004</v>
      </c>
      <c r="H43" s="62"/>
      <c r="I43" s="62"/>
      <c r="J43" s="62"/>
      <c r="K43" s="62"/>
      <c r="L43" s="62"/>
      <c r="M43" s="62"/>
      <c r="N43" s="62" t="s">
        <v>92</v>
      </c>
      <c r="O43" s="62" t="e">
        <f>'rozliczenie zaliczki'!#REF!</f>
        <v>#REF!</v>
      </c>
      <c r="P43" s="61" t="e">
        <f>ROUND('rozliczenie zaliczki'!#REF!/'rozliczenie zaliczki'!#REF!*100,0)</f>
        <v>#REF!</v>
      </c>
      <c r="Q43" s="62"/>
      <c r="R43" s="62"/>
      <c r="S43" s="62" t="s">
        <v>91</v>
      </c>
      <c r="T43" s="62"/>
      <c r="U43" s="62"/>
      <c r="V43" s="62"/>
      <c r="W43" s="62"/>
      <c r="X43" s="62"/>
      <c r="Y43" s="62"/>
      <c r="Z43" s="62" t="e">
        <f>RIGHT('rozliczenie zaliczki'!#REF!,15)</f>
        <v>#REF!</v>
      </c>
      <c r="AA43" s="62"/>
      <c r="AB43" s="62"/>
      <c r="AC43" s="62"/>
      <c r="AD43" s="62"/>
      <c r="AE43" s="62"/>
      <c r="AF43" s="62"/>
      <c r="AG43" s="62"/>
    </row>
    <row r="44" spans="1:33" x14ac:dyDescent="0.15">
      <c r="A44" s="63" t="e">
        <f>'rozliczenie zaliczki'!#REF!</f>
        <v>#REF!</v>
      </c>
      <c r="B44" s="61">
        <f t="shared" ca="1" si="0"/>
        <v>3</v>
      </c>
      <c r="C44" s="61">
        <f ca="1">DAY(B$8)</f>
        <v>26</v>
      </c>
      <c r="D44" s="62" t="e">
        <f>LEFT('rozliczenie zaliczki'!#REF!,40)</f>
        <v>#REF!</v>
      </c>
      <c r="E44" s="62" t="e">
        <f>E$8&amp;"-"&amp;'rozliczenie zaliczki'!#REF!</f>
        <v>#REF!</v>
      </c>
      <c r="F44" s="61" t="e">
        <f>'rozliczenie zaliczki'!#REF!</f>
        <v>#REF!</v>
      </c>
      <c r="G44" s="64" t="str">
        <f t="shared" si="2"/>
        <v>9160004</v>
      </c>
      <c r="H44" s="62"/>
      <c r="I44" s="62"/>
      <c r="J44" s="62"/>
      <c r="K44" s="62"/>
      <c r="L44" s="62"/>
      <c r="M44" s="62"/>
      <c r="N44" s="62" t="s">
        <v>92</v>
      </c>
      <c r="O44" s="62" t="e">
        <f>'rozliczenie zaliczki'!#REF!</f>
        <v>#REF!</v>
      </c>
      <c r="P44" s="61" t="e">
        <f>ROUND('rozliczenie zaliczki'!#REF!/'rozliczenie zaliczki'!#REF!*100,0)</f>
        <v>#REF!</v>
      </c>
      <c r="Q44" s="62"/>
      <c r="R44" s="62"/>
      <c r="S44" s="62" t="s">
        <v>91</v>
      </c>
      <c r="T44" s="62"/>
      <c r="U44" s="62"/>
      <c r="V44" s="62"/>
      <c r="W44" s="62"/>
      <c r="X44" s="62"/>
      <c r="Y44" s="62"/>
      <c r="Z44" s="62" t="e">
        <f>RIGHT('rozliczenie zaliczki'!#REF!,15)</f>
        <v>#REF!</v>
      </c>
      <c r="AA44" s="62"/>
      <c r="AB44" s="62"/>
      <c r="AC44" s="62"/>
      <c r="AD44" s="62"/>
      <c r="AE44" s="62"/>
      <c r="AF44" s="62"/>
      <c r="AG44" s="62"/>
    </row>
    <row r="45" spans="1:33" x14ac:dyDescent="0.15">
      <c r="A45" s="63"/>
      <c r="B45" s="61"/>
      <c r="C45" s="61"/>
      <c r="D45" s="62"/>
      <c r="E45" s="62"/>
      <c r="F45" s="61"/>
      <c r="G45" s="64"/>
      <c r="H45" s="62"/>
      <c r="I45" s="62"/>
      <c r="J45" s="62"/>
      <c r="K45" s="62"/>
      <c r="L45" s="62"/>
      <c r="M45" s="62"/>
      <c r="N45" s="62"/>
      <c r="O45" s="62"/>
      <c r="P45" s="61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</row>
    <row r="46" spans="1:33" x14ac:dyDescent="0.15">
      <c r="A46" s="63"/>
      <c r="B46" s="61"/>
      <c r="C46" s="61"/>
      <c r="D46" s="62"/>
      <c r="E46" s="62"/>
      <c r="F46" s="61"/>
      <c r="G46" s="64"/>
      <c r="H46" s="62"/>
      <c r="I46" s="62"/>
      <c r="J46" s="62"/>
      <c r="K46" s="62"/>
      <c r="L46" s="62"/>
      <c r="M46" s="62"/>
      <c r="N46" s="62"/>
      <c r="O46" s="62"/>
      <c r="P46" s="61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</row>
    <row r="47" spans="1:33" x14ac:dyDescent="0.15">
      <c r="A47" s="63"/>
      <c r="B47" s="61"/>
      <c r="C47" s="61"/>
      <c r="D47" s="62"/>
      <c r="E47" s="62"/>
      <c r="F47" s="61"/>
      <c r="G47" s="64"/>
      <c r="H47" s="62"/>
      <c r="I47" s="62"/>
      <c r="J47" s="62"/>
      <c r="K47" s="62"/>
      <c r="L47" s="62"/>
      <c r="M47" s="62"/>
      <c r="N47" s="62"/>
      <c r="O47" s="62"/>
      <c r="P47" s="61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</row>
    <row r="48" spans="1:33" x14ac:dyDescent="0.15">
      <c r="A48" s="63"/>
      <c r="B48" s="61"/>
      <c r="C48" s="61"/>
      <c r="D48" s="62"/>
      <c r="E48" s="62"/>
      <c r="F48" s="61"/>
      <c r="G48" s="64"/>
      <c r="H48" s="62"/>
      <c r="I48" s="62"/>
      <c r="J48" s="62"/>
      <c r="K48" s="62"/>
      <c r="L48" s="62"/>
      <c r="M48" s="62"/>
      <c r="N48" s="62"/>
      <c r="O48" s="62"/>
      <c r="P48" s="61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</row>
    <row r="49" spans="1:33" x14ac:dyDescent="0.15">
      <c r="A49" s="63"/>
      <c r="B49" s="61"/>
      <c r="C49" s="61"/>
      <c r="D49" s="62"/>
      <c r="E49" s="62"/>
      <c r="F49" s="61"/>
      <c r="G49" s="64"/>
      <c r="H49" s="62"/>
      <c r="I49" s="62"/>
      <c r="J49" s="62"/>
      <c r="K49" s="62"/>
      <c r="L49" s="62"/>
      <c r="M49" s="62"/>
      <c r="N49" s="62"/>
      <c r="O49" s="62"/>
      <c r="P49" s="61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</row>
    <row r="50" spans="1:33" x14ac:dyDescent="0.15">
      <c r="A50" s="63"/>
      <c r="B50" s="61"/>
      <c r="C50" s="61"/>
      <c r="D50" s="62"/>
      <c r="E50" s="62"/>
      <c r="F50" s="61"/>
      <c r="G50" s="64"/>
      <c r="H50" s="62"/>
      <c r="I50" s="62"/>
      <c r="J50" s="62"/>
      <c r="K50" s="62"/>
      <c r="L50" s="62"/>
      <c r="M50" s="62"/>
      <c r="N50" s="62"/>
      <c r="O50" s="62"/>
      <c r="P50" s="61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</row>
    <row r="51" spans="1:33" x14ac:dyDescent="0.15">
      <c r="A51" s="63"/>
      <c r="B51" s="61"/>
      <c r="C51" s="61"/>
      <c r="D51" s="62"/>
      <c r="E51" s="62"/>
      <c r="F51" s="61"/>
      <c r="G51" s="64"/>
      <c r="H51" s="62"/>
      <c r="I51" s="62"/>
      <c r="J51" s="62"/>
      <c r="K51" s="62"/>
      <c r="L51" s="62"/>
      <c r="M51" s="62"/>
      <c r="N51" s="62"/>
      <c r="O51" s="62"/>
      <c r="P51" s="61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</row>
    <row r="52" spans="1:33" x14ac:dyDescent="0.15">
      <c r="A52" s="63"/>
      <c r="B52" s="61"/>
      <c r="C52" s="61"/>
      <c r="D52" s="62"/>
      <c r="E52" s="62"/>
      <c r="F52" s="61"/>
      <c r="G52" s="64"/>
      <c r="H52" s="62"/>
      <c r="I52" s="62"/>
      <c r="J52" s="62"/>
      <c r="K52" s="62"/>
      <c r="L52" s="62"/>
      <c r="M52" s="62"/>
      <c r="N52" s="62"/>
      <c r="O52" s="62"/>
      <c r="P52" s="61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</row>
    <row r="53" spans="1:33" x14ac:dyDescent="0.15">
      <c r="A53" s="63"/>
      <c r="B53" s="61"/>
      <c r="C53" s="61"/>
      <c r="D53" s="62"/>
      <c r="E53" s="62"/>
      <c r="F53" s="61"/>
      <c r="G53" s="64"/>
      <c r="H53" s="62"/>
      <c r="I53" s="62"/>
      <c r="J53" s="62"/>
      <c r="K53" s="62"/>
      <c r="L53" s="62"/>
      <c r="M53" s="62"/>
      <c r="N53" s="62"/>
      <c r="O53" s="62"/>
      <c r="P53" s="61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</row>
    <row r="54" spans="1:33" x14ac:dyDescent="0.15">
      <c r="A54" s="63"/>
      <c r="B54" s="61"/>
      <c r="C54" s="61"/>
      <c r="D54" s="62"/>
      <c r="E54" s="62"/>
      <c r="F54" s="61"/>
      <c r="G54" s="64"/>
      <c r="H54" s="62"/>
      <c r="I54" s="62"/>
      <c r="J54" s="62"/>
      <c r="K54" s="62"/>
      <c r="L54" s="62"/>
      <c r="M54" s="62"/>
      <c r="N54" s="62"/>
      <c r="O54" s="62"/>
      <c r="P54" s="61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</row>
    <row r="55" spans="1:33" x14ac:dyDescent="0.15">
      <c r="A55" s="63"/>
      <c r="B55" s="61"/>
      <c r="C55" s="61"/>
      <c r="D55" s="62"/>
      <c r="E55" s="62"/>
      <c r="F55" s="61"/>
      <c r="G55" s="64"/>
      <c r="H55" s="62"/>
      <c r="I55" s="62"/>
      <c r="J55" s="62"/>
      <c r="K55" s="62"/>
      <c r="L55" s="62"/>
      <c r="M55" s="62"/>
      <c r="N55" s="62"/>
      <c r="O55" s="62"/>
      <c r="P55" s="61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</row>
    <row r="56" spans="1:33" x14ac:dyDescent="0.15">
      <c r="A56" s="63">
        <f t="array" ref="A56">'rozliczenie zaliczki'!C2:C2</f>
        <v>0</v>
      </c>
      <c r="B56" s="61">
        <f ca="1">MONTH(B$8)</f>
        <v>3</v>
      </c>
      <c r="C56" s="61">
        <f ca="1">DAY(B$8)</f>
        <v>26</v>
      </c>
      <c r="D56" s="62" t="s">
        <v>97</v>
      </c>
      <c r="E56" s="65" t="str">
        <f>E$8</f>
        <v>LOC/MYSZK/001</v>
      </c>
      <c r="F56" s="62"/>
      <c r="G56" s="64" t="str">
        <f>G$8</f>
        <v>9160004</v>
      </c>
      <c r="H56" s="62"/>
      <c r="I56" s="62"/>
      <c r="J56" s="62"/>
      <c r="K56" s="62"/>
      <c r="L56" s="62"/>
      <c r="M56" s="62"/>
      <c r="N56" s="62" t="s">
        <v>92</v>
      </c>
      <c r="O56" s="74" t="e">
        <f>K8</f>
        <v>#REF!</v>
      </c>
      <c r="P56" s="62"/>
      <c r="Q56" s="62"/>
      <c r="R56" s="62"/>
      <c r="S56" s="60" t="s">
        <v>90</v>
      </c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</row>
    <row r="57" spans="1:33" x14ac:dyDescent="0.15">
      <c r="B57" s="50"/>
      <c r="C57" s="50"/>
    </row>
    <row r="58" spans="1:33" x14ac:dyDescent="0.15">
      <c r="B58" s="50"/>
      <c r="C58" s="50"/>
    </row>
    <row r="59" spans="1:33" x14ac:dyDescent="0.15">
      <c r="B59" s="50"/>
      <c r="C59" s="50"/>
    </row>
  </sheetData>
  <mergeCells count="4">
    <mergeCell ref="B8:C8"/>
    <mergeCell ref="B10:C10"/>
    <mergeCell ref="B7:C7"/>
    <mergeCell ref="B9:C9"/>
  </mergeCells>
  <phoneticPr fontId="8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baseColWidth="10" defaultColWidth="8.5" defaultRowHeight="13" x14ac:dyDescent="0.15"/>
  <cols>
    <col min="1" max="1" width="7.5" style="7" customWidth="1"/>
    <col min="2" max="10" width="8.5" style="7"/>
    <col min="11" max="11" width="28.1640625" style="7" customWidth="1"/>
    <col min="12" max="12" width="67.5" style="7" customWidth="1"/>
    <col min="13" max="16384" width="8.5" style="7"/>
  </cols>
  <sheetData>
    <row r="1" spans="1:12" ht="15" x14ac:dyDescent="0.2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8"/>
      <c r="K1" s="8"/>
      <c r="L1" s="8"/>
    </row>
    <row r="2" spans="1:12" ht="15" x14ac:dyDescent="0.2">
      <c r="A2" s="141" t="s">
        <v>1</v>
      </c>
      <c r="B2" s="141"/>
      <c r="C2" s="142"/>
      <c r="D2" s="142"/>
      <c r="E2" s="142"/>
      <c r="F2" s="142"/>
      <c r="G2" s="142"/>
      <c r="H2" s="142"/>
      <c r="I2" s="142"/>
      <c r="J2" s="8"/>
      <c r="K2" s="8"/>
      <c r="L2" s="8"/>
    </row>
    <row r="3" spans="1:12" ht="15" x14ac:dyDescent="0.2">
      <c r="A3" s="141" t="s">
        <v>2</v>
      </c>
      <c r="B3" s="141"/>
      <c r="C3" s="143"/>
      <c r="D3" s="143"/>
      <c r="E3" s="143"/>
      <c r="F3" s="143"/>
      <c r="G3" s="143"/>
      <c r="H3" s="143"/>
      <c r="I3" s="143"/>
      <c r="J3" s="8"/>
      <c r="K3" s="8"/>
      <c r="L3" s="8"/>
    </row>
    <row r="4" spans="1:12" ht="15" x14ac:dyDescent="0.2">
      <c r="A4" s="141" t="s">
        <v>3</v>
      </c>
      <c r="B4" s="141"/>
      <c r="C4" s="143"/>
      <c r="D4" s="143"/>
      <c r="E4" s="143"/>
      <c r="F4" s="143"/>
      <c r="G4" s="143"/>
      <c r="H4" s="143"/>
      <c r="I4" s="143"/>
      <c r="J4" s="8"/>
      <c r="K4" s="8"/>
      <c r="L4" s="8"/>
    </row>
    <row r="5" spans="1:12" ht="180" x14ac:dyDescent="0.15">
      <c r="A5" s="9" t="s">
        <v>4</v>
      </c>
      <c r="B5" s="10" t="s">
        <v>5</v>
      </c>
      <c r="C5" s="9" t="s">
        <v>6</v>
      </c>
      <c r="D5" s="10" t="s">
        <v>7</v>
      </c>
      <c r="E5" s="11" t="s">
        <v>8</v>
      </c>
      <c r="F5" s="11" t="s">
        <v>9</v>
      </c>
      <c r="G5" s="12" t="s">
        <v>10</v>
      </c>
      <c r="H5" s="12" t="s">
        <v>11</v>
      </c>
      <c r="I5" s="13" t="s">
        <v>12</v>
      </c>
      <c r="J5" s="14" t="s">
        <v>13</v>
      </c>
      <c r="K5" s="15" t="s">
        <v>14</v>
      </c>
      <c r="L5" s="15" t="s">
        <v>15</v>
      </c>
    </row>
    <row r="6" spans="1:12" ht="15" x14ac:dyDescent="0.2">
      <c r="A6" s="16">
        <v>1</v>
      </c>
      <c r="B6" s="17"/>
      <c r="C6" s="18"/>
      <c r="D6" s="4"/>
      <c r="E6" s="18"/>
      <c r="F6" s="18"/>
      <c r="G6" s="18"/>
      <c r="H6" s="19"/>
      <c r="I6" s="5"/>
      <c r="J6" s="20"/>
      <c r="K6" s="20"/>
      <c r="L6" s="20"/>
    </row>
    <row r="7" spans="1:12" ht="15" x14ac:dyDescent="0.2">
      <c r="A7" s="16">
        <v>2</v>
      </c>
      <c r="B7" s="17"/>
      <c r="C7" s="18"/>
      <c r="D7" s="4"/>
      <c r="E7" s="17"/>
      <c r="F7" s="19"/>
      <c r="G7" s="19"/>
      <c r="H7" s="19"/>
      <c r="I7" s="5"/>
      <c r="J7" s="20"/>
      <c r="K7" s="20"/>
      <c r="L7" s="20"/>
    </row>
    <row r="8" spans="1:12" ht="15" x14ac:dyDescent="0.2">
      <c r="A8" s="16">
        <v>3</v>
      </c>
      <c r="B8" s="17"/>
      <c r="C8" s="18"/>
      <c r="D8" s="4"/>
      <c r="E8" s="17"/>
      <c r="F8" s="19"/>
      <c r="G8" s="19"/>
      <c r="H8" s="19"/>
      <c r="I8" s="5"/>
      <c r="J8" s="20"/>
      <c r="K8" s="20"/>
      <c r="L8" s="20"/>
    </row>
    <row r="9" spans="1:12" ht="15" x14ac:dyDescent="0.2">
      <c r="A9" s="16">
        <v>4</v>
      </c>
      <c r="B9" s="17"/>
      <c r="C9" s="18"/>
      <c r="D9" s="4"/>
      <c r="E9" s="17"/>
      <c r="F9" s="19"/>
      <c r="G9" s="19"/>
      <c r="H9" s="19"/>
      <c r="I9" s="5"/>
      <c r="J9" s="20"/>
      <c r="K9" s="20"/>
      <c r="L9" s="20"/>
    </row>
    <row r="10" spans="1:12" ht="15" x14ac:dyDescent="0.2">
      <c r="A10" s="16">
        <v>5</v>
      </c>
      <c r="B10" s="17"/>
      <c r="C10" s="18"/>
      <c r="D10" s="4"/>
      <c r="E10" s="17"/>
      <c r="F10" s="19"/>
      <c r="G10" s="19"/>
      <c r="H10" s="19"/>
      <c r="I10" s="5"/>
      <c r="J10" s="20"/>
      <c r="K10" s="20"/>
      <c r="L10" s="20"/>
    </row>
    <row r="11" spans="1:12" ht="15" x14ac:dyDescent="0.2">
      <c r="A11" s="16">
        <v>6</v>
      </c>
      <c r="B11" s="17"/>
      <c r="C11" s="18"/>
      <c r="D11" s="4"/>
      <c r="E11" s="17"/>
      <c r="F11" s="19"/>
      <c r="G11" s="19"/>
      <c r="H11" s="19"/>
      <c r="I11" s="5"/>
      <c r="J11" s="20"/>
      <c r="K11" s="20"/>
      <c r="L11" s="20"/>
    </row>
    <row r="12" spans="1:12" ht="15" x14ac:dyDescent="0.2">
      <c r="A12" s="16">
        <v>7</v>
      </c>
      <c r="B12" s="17"/>
      <c r="C12" s="18"/>
      <c r="D12" s="4"/>
      <c r="E12" s="17"/>
      <c r="F12" s="19"/>
      <c r="G12" s="19"/>
      <c r="H12" s="19"/>
      <c r="I12" s="5"/>
      <c r="J12" s="20"/>
      <c r="K12" s="20"/>
      <c r="L12" s="20"/>
    </row>
    <row r="13" spans="1:12" ht="15" x14ac:dyDescent="0.2">
      <c r="A13" s="16">
        <v>8</v>
      </c>
      <c r="B13" s="17"/>
      <c r="C13" s="18"/>
      <c r="D13" s="4"/>
      <c r="E13" s="17"/>
      <c r="F13" s="19"/>
      <c r="G13" s="19"/>
      <c r="H13" s="19"/>
      <c r="I13" s="5"/>
      <c r="J13" s="20"/>
      <c r="K13" s="20"/>
      <c r="L13" s="20"/>
    </row>
    <row r="14" spans="1:12" ht="15" x14ac:dyDescent="0.2">
      <c r="A14" s="16">
        <v>9</v>
      </c>
      <c r="B14" s="17"/>
      <c r="C14" s="18"/>
      <c r="D14" s="4"/>
      <c r="E14" s="17"/>
      <c r="F14" s="19"/>
      <c r="G14" s="19"/>
      <c r="H14" s="19"/>
      <c r="I14" s="5"/>
      <c r="J14" s="20"/>
      <c r="K14" s="20"/>
      <c r="L14" s="20"/>
    </row>
    <row r="15" spans="1:12" ht="15" x14ac:dyDescent="0.2">
      <c r="A15" s="16">
        <v>10</v>
      </c>
      <c r="B15" s="17"/>
      <c r="C15" s="18"/>
      <c r="D15" s="4"/>
      <c r="E15" s="17"/>
      <c r="F15" s="19"/>
      <c r="G15" s="19"/>
      <c r="H15" s="19"/>
      <c r="I15" s="5"/>
      <c r="J15" s="20"/>
      <c r="K15" s="20"/>
      <c r="L15" s="20"/>
    </row>
    <row r="16" spans="1:12" ht="15" x14ac:dyDescent="0.2">
      <c r="A16" s="16">
        <v>11</v>
      </c>
      <c r="B16" s="17"/>
      <c r="C16" s="18"/>
      <c r="D16" s="4"/>
      <c r="E16" s="17"/>
      <c r="F16" s="19"/>
      <c r="G16" s="19"/>
      <c r="H16" s="19"/>
      <c r="I16" s="5"/>
      <c r="J16" s="20"/>
      <c r="K16" s="20"/>
      <c r="L16" s="20"/>
    </row>
    <row r="17" spans="1:12" ht="15" x14ac:dyDescent="0.2">
      <c r="A17" s="16">
        <v>12</v>
      </c>
      <c r="B17" s="17"/>
      <c r="C17" s="18"/>
      <c r="D17" s="4"/>
      <c r="E17" s="17"/>
      <c r="F17" s="19"/>
      <c r="G17" s="19"/>
      <c r="H17" s="19"/>
      <c r="I17" s="5"/>
      <c r="J17" s="20"/>
      <c r="K17" s="20"/>
      <c r="L17" s="20"/>
    </row>
    <row r="18" spans="1:12" ht="15" x14ac:dyDescent="0.2">
      <c r="A18" s="16">
        <v>13</v>
      </c>
      <c r="B18" s="17"/>
      <c r="C18" s="18"/>
      <c r="D18" s="4"/>
      <c r="E18" s="17"/>
      <c r="F18" s="19"/>
      <c r="G18" s="19"/>
      <c r="H18" s="19"/>
      <c r="I18" s="5"/>
      <c r="J18" s="20"/>
      <c r="K18" s="20"/>
      <c r="L18" s="20"/>
    </row>
    <row r="19" spans="1:12" ht="15" x14ac:dyDescent="0.2">
      <c r="A19" s="16">
        <v>14</v>
      </c>
      <c r="B19" s="17"/>
      <c r="C19" s="18"/>
      <c r="D19" s="4"/>
      <c r="E19" s="17"/>
      <c r="F19" s="19"/>
      <c r="G19" s="19"/>
      <c r="H19" s="19"/>
      <c r="I19" s="5"/>
      <c r="J19" s="20"/>
      <c r="K19" s="20"/>
      <c r="L19" s="20"/>
    </row>
    <row r="20" spans="1:12" ht="15" x14ac:dyDescent="0.15">
      <c r="A20" s="21" t="s">
        <v>16</v>
      </c>
      <c r="B20" s="22"/>
      <c r="C20" s="23"/>
      <c r="D20" s="22"/>
      <c r="E20" s="22"/>
      <c r="F20" s="22"/>
      <c r="G20" s="22"/>
      <c r="H20" s="22"/>
      <c r="I20" s="24"/>
      <c r="J20" s="25">
        <f>SUM(J6:J19)</f>
        <v>0</v>
      </c>
      <c r="K20" s="25">
        <f>SUM(K6:K19)</f>
        <v>0</v>
      </c>
      <c r="L20" s="25">
        <f>SUM(L6:L19)</f>
        <v>0</v>
      </c>
    </row>
    <row r="21" spans="1:12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1:12" ht="15" x14ac:dyDescent="0.2">
      <c r="A22" s="144" t="s">
        <v>17</v>
      </c>
      <c r="B22" s="144"/>
      <c r="C22" s="27"/>
      <c r="D22" s="16"/>
      <c r="E22" s="16"/>
      <c r="F22" s="19"/>
      <c r="G22" s="19"/>
      <c r="H22" s="19"/>
      <c r="I22" s="28"/>
      <c r="J22" s="29"/>
      <c r="K22" s="29"/>
      <c r="L22" s="29"/>
    </row>
    <row r="23" spans="1:12" ht="15" x14ac:dyDescent="0.2">
      <c r="A23" s="144" t="s">
        <v>18</v>
      </c>
      <c r="B23" s="144"/>
      <c r="C23" s="30">
        <f>L20</f>
        <v>0</v>
      </c>
      <c r="D23" s="16"/>
      <c r="E23" s="16"/>
      <c r="F23" s="19"/>
      <c r="G23" s="19"/>
      <c r="H23" s="19"/>
      <c r="I23" s="28"/>
      <c r="J23" s="29"/>
      <c r="K23" s="29"/>
      <c r="L23" s="29"/>
    </row>
    <row r="24" spans="1:12" ht="15" x14ac:dyDescent="0.2">
      <c r="A24" s="144" t="s">
        <v>19</v>
      </c>
      <c r="B24" s="144"/>
      <c r="C24" s="30">
        <f>C22-C23</f>
        <v>0</v>
      </c>
      <c r="D24" s="16"/>
      <c r="E24" s="16"/>
      <c r="F24" s="31"/>
      <c r="G24" s="31"/>
      <c r="H24" s="31"/>
      <c r="I24" s="28"/>
      <c r="J24" s="29"/>
      <c r="K24" s="29"/>
      <c r="L24" s="29"/>
    </row>
    <row r="25" spans="1:12" ht="15" x14ac:dyDescent="0.2">
      <c r="A25" s="32"/>
      <c r="B25" s="33"/>
      <c r="C25" s="33"/>
      <c r="D25" s="33"/>
      <c r="E25" s="33"/>
      <c r="F25" s="33"/>
      <c r="G25" s="33"/>
      <c r="H25" s="33"/>
      <c r="I25" s="34"/>
      <c r="J25" s="29"/>
      <c r="K25" s="29"/>
      <c r="L25" s="29"/>
    </row>
    <row r="26" spans="1:12" ht="15" x14ac:dyDescent="0.2">
      <c r="A26" s="35"/>
      <c r="B26" s="36"/>
      <c r="C26" s="36"/>
      <c r="D26" s="36"/>
      <c r="E26" s="36"/>
      <c r="F26" s="36"/>
      <c r="G26" s="36"/>
      <c r="H26" s="36"/>
      <c r="I26" s="37"/>
      <c r="J26" s="29"/>
      <c r="K26" s="29"/>
      <c r="L26" s="29"/>
    </row>
    <row r="27" spans="1:12" ht="15" x14ac:dyDescent="0.2">
      <c r="A27" s="35"/>
      <c r="B27" s="36"/>
      <c r="C27" s="36"/>
      <c r="D27" s="36"/>
      <c r="E27" s="38"/>
      <c r="F27" s="38"/>
      <c r="G27" s="38"/>
      <c r="H27" s="36"/>
      <c r="I27" s="37"/>
      <c r="J27" s="29"/>
      <c r="K27" s="29"/>
      <c r="L27" s="29"/>
    </row>
    <row r="28" spans="1:12" ht="15" x14ac:dyDescent="0.2">
      <c r="A28" s="35"/>
      <c r="B28" s="36"/>
      <c r="C28" s="36"/>
      <c r="D28" s="39"/>
      <c r="E28" s="40" t="s">
        <v>20</v>
      </c>
      <c r="F28" s="138"/>
      <c r="G28" s="138"/>
      <c r="H28" s="41"/>
      <c r="I28" s="37"/>
      <c r="J28" s="29"/>
      <c r="K28" s="29"/>
      <c r="L28" s="29"/>
    </row>
    <row r="29" spans="1:12" ht="15" x14ac:dyDescent="0.2">
      <c r="A29" s="42"/>
      <c r="B29" s="43"/>
      <c r="C29" s="43"/>
      <c r="D29" s="44"/>
      <c r="E29" s="45" t="s">
        <v>21</v>
      </c>
      <c r="F29" s="139"/>
      <c r="G29" s="139"/>
      <c r="H29" s="46"/>
      <c r="I29" s="47"/>
      <c r="J29" s="29"/>
      <c r="K29" s="29"/>
      <c r="L29" s="29"/>
    </row>
  </sheetData>
  <sheetProtection selectLockedCells="1" selectUnlockedCells="1"/>
  <mergeCells count="12">
    <mergeCell ref="F28:G28"/>
    <mergeCell ref="F29:G29"/>
    <mergeCell ref="A1:I1"/>
    <mergeCell ref="A2:B2"/>
    <mergeCell ref="C2:I2"/>
    <mergeCell ref="A3:B3"/>
    <mergeCell ref="C3:I3"/>
    <mergeCell ref="A4:B4"/>
    <mergeCell ref="C4:I4"/>
    <mergeCell ref="A22:B22"/>
    <mergeCell ref="A23:B23"/>
    <mergeCell ref="A24:B24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rozliczenie zaliczki</vt:lpstr>
      <vt:lpstr>to Sesam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Roksana Kniaziowska</cp:lastModifiedBy>
  <cp:lastPrinted>2024-03-25T16:08:10Z</cp:lastPrinted>
  <dcterms:created xsi:type="dcterms:W3CDTF">2022-06-24T16:42:58Z</dcterms:created>
  <dcterms:modified xsi:type="dcterms:W3CDTF">2024-03-26T09:57:10Z</dcterms:modified>
</cp:coreProperties>
</file>