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fersoto_estudiantec_cr/Documents/Fernanda Araya/Universidades/TEC/TEC_[2018-2023]_Mecatrónica/2023 I - Proyecto Final de Graduación PFG/4.1 - Materiales y Motores/"/>
    </mc:Choice>
  </mc:AlternateContent>
  <xr:revisionPtr revIDLastSave="251" documentId="13_ncr:1_{42C38FE0-7A1B-4A2F-AC08-D11BB55E8221}" xr6:coauthVersionLast="47" xr6:coauthVersionMax="47" xr10:uidLastSave="{3020CE11-BA06-41BE-BB3B-863C1932DA8C}"/>
  <bookViews>
    <workbookView xWindow="-23148" yWindow="-2448" windowWidth="23256" windowHeight="12456" firstSheet="6" activeTab="8" xr2:uid="{DBF447CD-EFAB-4D8B-B4C2-BFD93A0D1BBB}"/>
  </bookViews>
  <sheets>
    <sheet name="Presupuesto" sheetId="2" r:id="rId1"/>
    <sheet name="Presupuesto FSDE" sheetId="4" r:id="rId2"/>
    <sheet name="Objetivos -&gt; Actividades" sheetId="3" r:id="rId3"/>
    <sheet name="Seleccion de Conceptos" sheetId="6" r:id="rId4"/>
    <sheet name="Gantt" sheetId="1" r:id="rId5"/>
    <sheet name="Motor Erronea" sheetId="8" r:id="rId6"/>
    <sheet name="Peso Prob." sheetId="5" r:id="rId7"/>
    <sheet name="Motores Final" sheetId="7" r:id="rId8"/>
    <sheet name="Teorico vs Experimental" sheetId="9" r:id="rId9"/>
    <sheet name="1_Traccion" sheetId="11" r:id="rId10"/>
    <sheet name="2_Flexion" sheetId="10" r:id="rId11"/>
    <sheet name="3_Torsio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1" l="1"/>
  <c r="M17" i="12" l="1"/>
  <c r="D10" i="12"/>
  <c r="D9" i="12"/>
  <c r="D8" i="12"/>
  <c r="D7" i="12"/>
  <c r="L15" i="9"/>
  <c r="BB8" i="5" l="1"/>
  <c r="BA8" i="5"/>
  <c r="AE23" i="5"/>
  <c r="BB7" i="5" s="1"/>
  <c r="U23" i="5"/>
  <c r="BB6" i="5" s="1"/>
  <c r="J23" i="5"/>
  <c r="BB5" i="5" s="1"/>
  <c r="T6" i="5"/>
  <c r="T7" i="5"/>
  <c r="T8" i="5"/>
  <c r="T9" i="5"/>
  <c r="T10" i="5"/>
  <c r="T11" i="5"/>
  <c r="T12" i="5"/>
  <c r="T13" i="5"/>
  <c r="T14" i="5"/>
  <c r="T15" i="5"/>
  <c r="T16" i="5"/>
  <c r="AO16" i="5" s="1"/>
  <c r="T17" i="5"/>
  <c r="T18" i="5"/>
  <c r="T19" i="5"/>
  <c r="T20" i="5"/>
  <c r="T21" i="5"/>
  <c r="T22" i="5"/>
  <c r="T23" i="5"/>
  <c r="BA6" i="5" s="1"/>
  <c r="T5" i="5"/>
  <c r="AE7" i="5"/>
  <c r="AV9" i="5" s="1"/>
  <c r="AE22" i="5"/>
  <c r="AV22" i="5" s="1"/>
  <c r="AE21" i="5"/>
  <c r="AV20" i="5" s="1"/>
  <c r="AE20" i="5"/>
  <c r="AV18" i="5" s="1"/>
  <c r="AE19" i="5"/>
  <c r="AV21" i="5" s="1"/>
  <c r="AE18" i="5"/>
  <c r="AV19" i="5" s="1"/>
  <c r="AE17" i="5"/>
  <c r="AV17" i="5" s="1"/>
  <c r="AE16" i="5"/>
  <c r="AV16" i="5" s="1"/>
  <c r="AE15" i="5"/>
  <c r="AV14" i="5" s="1"/>
  <c r="AE14" i="5"/>
  <c r="AV12" i="5" s="1"/>
  <c r="AE13" i="5"/>
  <c r="AV15" i="5" s="1"/>
  <c r="AE12" i="5"/>
  <c r="AV13" i="5" s="1"/>
  <c r="AE11" i="5"/>
  <c r="AV11" i="5" s="1"/>
  <c r="AE10" i="5"/>
  <c r="AV10" i="5" s="1"/>
  <c r="AE9" i="5"/>
  <c r="AV8" i="5" s="1"/>
  <c r="AE8" i="5"/>
  <c r="AV6" i="5" s="1"/>
  <c r="AE6" i="5"/>
  <c r="AV7" i="5" s="1"/>
  <c r="AE5" i="5"/>
  <c r="AV5" i="5" s="1"/>
  <c r="U5" i="5"/>
  <c r="AP5" i="5" s="1"/>
  <c r="U6" i="5"/>
  <c r="AP7" i="5" s="1"/>
  <c r="U7" i="5"/>
  <c r="AP9" i="5" s="1"/>
  <c r="U8" i="5"/>
  <c r="AP6" i="5" s="1"/>
  <c r="U9" i="5"/>
  <c r="AP8" i="5" s="1"/>
  <c r="U10" i="5"/>
  <c r="AP10" i="5" s="1"/>
  <c r="U11" i="5"/>
  <c r="AP11" i="5" s="1"/>
  <c r="U12" i="5"/>
  <c r="AP13" i="5" s="1"/>
  <c r="U13" i="5"/>
  <c r="AP15" i="5" s="1"/>
  <c r="U14" i="5"/>
  <c r="AP12" i="5" s="1"/>
  <c r="U15" i="5"/>
  <c r="AP14" i="5" s="1"/>
  <c r="U16" i="5"/>
  <c r="AP16" i="5" s="1"/>
  <c r="U17" i="5"/>
  <c r="AP17" i="5" s="1"/>
  <c r="U18" i="5"/>
  <c r="AP19" i="5" s="1"/>
  <c r="U19" i="5"/>
  <c r="AP21" i="5" s="1"/>
  <c r="U20" i="5"/>
  <c r="AP18" i="5" s="1"/>
  <c r="U21" i="5"/>
  <c r="AP20" i="5" s="1"/>
  <c r="U22" i="5"/>
  <c r="AP22" i="5" s="1"/>
  <c r="J22" i="5"/>
  <c r="AJ22" i="5" s="1"/>
  <c r="J21" i="5"/>
  <c r="AJ20" i="5" s="1"/>
  <c r="J20" i="5"/>
  <c r="AJ18" i="5" s="1"/>
  <c r="J16" i="5"/>
  <c r="AJ16" i="5" s="1"/>
  <c r="J15" i="5"/>
  <c r="AJ14" i="5" s="1"/>
  <c r="J14" i="5"/>
  <c r="AJ12" i="5" s="1"/>
  <c r="J12" i="5"/>
  <c r="AJ13" i="5" s="1"/>
  <c r="J19" i="5"/>
  <c r="AJ21" i="5" s="1"/>
  <c r="J18" i="5"/>
  <c r="AJ19" i="5" s="1"/>
  <c r="J17" i="5"/>
  <c r="AJ17" i="5" s="1"/>
  <c r="J13" i="5"/>
  <c r="AJ15" i="5" s="1"/>
  <c r="J11" i="5"/>
  <c r="AJ11" i="5" s="1"/>
  <c r="J9" i="5"/>
  <c r="AJ8" i="5" s="1"/>
  <c r="J10" i="5"/>
  <c r="AJ10" i="5" s="1"/>
  <c r="J8" i="5"/>
  <c r="AJ6" i="5" s="1"/>
  <c r="J6" i="5"/>
  <c r="AJ7" i="5" s="1"/>
  <c r="J7" i="5"/>
  <c r="AJ9" i="5" s="1"/>
  <c r="J5" i="5"/>
  <c r="AJ5" i="5" s="1"/>
  <c r="Y248" i="7"/>
  <c r="AZ56" i="7" s="1"/>
  <c r="BM56" i="7" s="1"/>
  <c r="X248" i="7"/>
  <c r="AZ55" i="7" s="1"/>
  <c r="BM55" i="7" s="1"/>
  <c r="W248" i="7"/>
  <c r="AZ54" i="7" s="1"/>
  <c r="BM54" i="7" s="1"/>
  <c r="V248" i="7"/>
  <c r="AZ53" i="7" s="1"/>
  <c r="BM53" i="7" s="1"/>
  <c r="BS36" i="7" s="1"/>
  <c r="U248" i="7"/>
  <c r="AZ52" i="7" s="1"/>
  <c r="BM52" i="7" s="1"/>
  <c r="T248" i="7"/>
  <c r="AZ51" i="7" s="1"/>
  <c r="BM51" i="7" s="1"/>
  <c r="S248" i="7"/>
  <c r="AZ50" i="7" s="1"/>
  <c r="BM50" i="7" s="1"/>
  <c r="R248" i="7"/>
  <c r="AZ49" i="7" s="1"/>
  <c r="BM49" i="7" s="1"/>
  <c r="Q248" i="7"/>
  <c r="AZ48" i="7" s="1"/>
  <c r="BM48" i="7" s="1"/>
  <c r="P248" i="7"/>
  <c r="AZ47" i="7" s="1"/>
  <c r="BM47" i="7" s="1"/>
  <c r="O248" i="7"/>
  <c r="AZ46" i="7" s="1"/>
  <c r="BM46" i="7" s="1"/>
  <c r="N248" i="7"/>
  <c r="AZ45" i="7" s="1"/>
  <c r="BM45" i="7" s="1"/>
  <c r="M248" i="7"/>
  <c r="AZ44" i="7" s="1"/>
  <c r="BM44" i="7" s="1"/>
  <c r="L248" i="7"/>
  <c r="AZ43" i="7" s="1"/>
  <c r="BM43" i="7" s="1"/>
  <c r="K248" i="7"/>
  <c r="AZ42" i="7" s="1"/>
  <c r="BM42" i="7" s="1"/>
  <c r="BS33" i="7" s="1"/>
  <c r="J248" i="7"/>
  <c r="AZ41" i="7" s="1"/>
  <c r="BM41" i="7" s="1"/>
  <c r="I248" i="7"/>
  <c r="AZ40" i="7" s="1"/>
  <c r="BM40" i="7" s="1"/>
  <c r="H248" i="7"/>
  <c r="AZ39" i="7" s="1"/>
  <c r="BM39" i="7" s="1"/>
  <c r="G248" i="7"/>
  <c r="AZ38" i="7" s="1"/>
  <c r="BM38" i="7" s="1"/>
  <c r="F248" i="7"/>
  <c r="AZ37" i="7" s="1"/>
  <c r="BM37" i="7" s="1"/>
  <c r="E248" i="7"/>
  <c r="AZ36" i="7" s="1"/>
  <c r="BM36" i="7" s="1"/>
  <c r="D248" i="7"/>
  <c r="AZ35" i="7" s="1"/>
  <c r="BM35" i="7" s="1"/>
  <c r="C248" i="7"/>
  <c r="AZ34" i="7" s="1"/>
  <c r="BM34" i="7" s="1"/>
  <c r="C186" i="7"/>
  <c r="AU34" i="7" s="1"/>
  <c r="BK34" i="7" s="1"/>
  <c r="Y186" i="7"/>
  <c r="AU56" i="7" s="1"/>
  <c r="BK56" i="7" s="1"/>
  <c r="BS39" i="7" s="1"/>
  <c r="X186" i="7"/>
  <c r="AU55" i="7" s="1"/>
  <c r="BK55" i="7" s="1"/>
  <c r="BS38" i="7" s="1"/>
  <c r="W186" i="7"/>
  <c r="AU54" i="7" s="1"/>
  <c r="BK54" i="7" s="1"/>
  <c r="V186" i="7"/>
  <c r="AU53" i="7" s="1"/>
  <c r="BK53" i="7" s="1"/>
  <c r="U186" i="7"/>
  <c r="AU52" i="7" s="1"/>
  <c r="BK52" i="7" s="1"/>
  <c r="T186" i="7"/>
  <c r="AU51" i="7" s="1"/>
  <c r="BK51" i="7" s="1"/>
  <c r="S186" i="7"/>
  <c r="AU50" i="7" s="1"/>
  <c r="BK50" i="7" s="1"/>
  <c r="R186" i="7"/>
  <c r="AU49" i="7" s="1"/>
  <c r="BK49" i="7" s="1"/>
  <c r="Q186" i="7"/>
  <c r="AU48" i="7" s="1"/>
  <c r="BK48" i="7" s="1"/>
  <c r="P186" i="7"/>
  <c r="AU47" i="7" s="1"/>
  <c r="BK47" i="7" s="1"/>
  <c r="O186" i="7"/>
  <c r="AU46" i="7" s="1"/>
  <c r="BK46" i="7" s="1"/>
  <c r="N186" i="7"/>
  <c r="AU45" i="7" s="1"/>
  <c r="BK45" i="7" s="1"/>
  <c r="M186" i="7"/>
  <c r="AU44" i="7" s="1"/>
  <c r="BK44" i="7" s="1"/>
  <c r="L186" i="7"/>
  <c r="AU43" i="7" s="1"/>
  <c r="BK43" i="7" s="1"/>
  <c r="K186" i="7"/>
  <c r="AU42" i="7" s="1"/>
  <c r="BK42" i="7" s="1"/>
  <c r="J186" i="7"/>
  <c r="AU41" i="7" s="1"/>
  <c r="BK41" i="7" s="1"/>
  <c r="I186" i="7"/>
  <c r="AU40" i="7" s="1"/>
  <c r="BK40" i="7" s="1"/>
  <c r="H186" i="7"/>
  <c r="AU39" i="7" s="1"/>
  <c r="BK39" i="7" s="1"/>
  <c r="G186" i="7"/>
  <c r="AU38" i="7" s="1"/>
  <c r="BK38" i="7" s="1"/>
  <c r="F186" i="7"/>
  <c r="AU37" i="7" s="1"/>
  <c r="BK37" i="7" s="1"/>
  <c r="E186" i="7"/>
  <c r="AU36" i="7" s="1"/>
  <c r="BK36" i="7" s="1"/>
  <c r="D186" i="7"/>
  <c r="AU35" i="7" s="1"/>
  <c r="BK35" i="7" s="1"/>
  <c r="Y124" i="7"/>
  <c r="AP56" i="7" s="1"/>
  <c r="BI56" i="7" s="1"/>
  <c r="X124" i="7"/>
  <c r="AP55" i="7" s="1"/>
  <c r="BI55" i="7" s="1"/>
  <c r="W124" i="7"/>
  <c r="AP54" i="7" s="1"/>
  <c r="BI54" i="7" s="1"/>
  <c r="V124" i="7"/>
  <c r="AP53" i="7" s="1"/>
  <c r="BI53" i="7" s="1"/>
  <c r="U124" i="7"/>
  <c r="AP52" i="7" s="1"/>
  <c r="BI52" i="7" s="1"/>
  <c r="T124" i="7"/>
  <c r="AP51" i="7" s="1"/>
  <c r="BI51" i="7" s="1"/>
  <c r="S124" i="7"/>
  <c r="AP50" i="7" s="1"/>
  <c r="BI50" i="7" s="1"/>
  <c r="R124" i="7"/>
  <c r="AP49" i="7" s="1"/>
  <c r="BI49" i="7" s="1"/>
  <c r="Q124" i="7"/>
  <c r="AP48" i="7" s="1"/>
  <c r="BI48" i="7" s="1"/>
  <c r="P124" i="7"/>
  <c r="AP47" i="7" s="1"/>
  <c r="BI47" i="7" s="1"/>
  <c r="O124" i="7"/>
  <c r="AP46" i="7" s="1"/>
  <c r="BI46" i="7" s="1"/>
  <c r="N124" i="7"/>
  <c r="AP45" i="7" s="1"/>
  <c r="BI45" i="7" s="1"/>
  <c r="M124" i="7"/>
  <c r="AP44" i="7" s="1"/>
  <c r="BI44" i="7" s="1"/>
  <c r="L124" i="7"/>
  <c r="AP43" i="7" s="1"/>
  <c r="BI43" i="7" s="1"/>
  <c r="K124" i="7"/>
  <c r="AP42" i="7" s="1"/>
  <c r="BI42" i="7" s="1"/>
  <c r="J124" i="7"/>
  <c r="AP41" i="7" s="1"/>
  <c r="BI41" i="7" s="1"/>
  <c r="I124" i="7"/>
  <c r="AP40" i="7" s="1"/>
  <c r="BI40" i="7" s="1"/>
  <c r="H124" i="7"/>
  <c r="AP39" i="7" s="1"/>
  <c r="BI39" i="7" s="1"/>
  <c r="G124" i="7"/>
  <c r="AP38" i="7" s="1"/>
  <c r="BI38" i="7" s="1"/>
  <c r="F124" i="7"/>
  <c r="AP37" i="7" s="1"/>
  <c r="BI37" i="7" s="1"/>
  <c r="E124" i="7"/>
  <c r="AP36" i="7" s="1"/>
  <c r="BI36" i="7" s="1"/>
  <c r="D124" i="7"/>
  <c r="AP35" i="7" s="1"/>
  <c r="BI35" i="7" s="1"/>
  <c r="C124" i="7"/>
  <c r="AP34" i="7" s="1"/>
  <c r="BI34" i="7" s="1"/>
  <c r="D62" i="7"/>
  <c r="AK35" i="7" s="1"/>
  <c r="BG35" i="7" s="1"/>
  <c r="E62" i="7"/>
  <c r="AK36" i="7" s="1"/>
  <c r="BG36" i="7" s="1"/>
  <c r="F62" i="7"/>
  <c r="AK37" i="7" s="1"/>
  <c r="BG37" i="7" s="1"/>
  <c r="G62" i="7"/>
  <c r="AK38" i="7" s="1"/>
  <c r="BG38" i="7" s="1"/>
  <c r="H62" i="7"/>
  <c r="AK39" i="7" s="1"/>
  <c r="BG39" i="7" s="1"/>
  <c r="I62" i="7"/>
  <c r="AK40" i="7" s="1"/>
  <c r="BG40" i="7" s="1"/>
  <c r="J62" i="7"/>
  <c r="AK41" i="7" s="1"/>
  <c r="BG41" i="7" s="1"/>
  <c r="K62" i="7"/>
  <c r="AK42" i="7" s="1"/>
  <c r="BG42" i="7" s="1"/>
  <c r="L62" i="7"/>
  <c r="AK43" i="7" s="1"/>
  <c r="BG43" i="7" s="1"/>
  <c r="M62" i="7"/>
  <c r="AK44" i="7" s="1"/>
  <c r="BG44" i="7" s="1"/>
  <c r="N62" i="7"/>
  <c r="AK45" i="7" s="1"/>
  <c r="BG45" i="7" s="1"/>
  <c r="BS32" i="7" s="1"/>
  <c r="O62" i="7"/>
  <c r="AK46" i="7" s="1"/>
  <c r="BG46" i="7" s="1"/>
  <c r="P62" i="7"/>
  <c r="AK47" i="7" s="1"/>
  <c r="BG47" i="7" s="1"/>
  <c r="Q62" i="7"/>
  <c r="AK48" i="7" s="1"/>
  <c r="BG48" i="7" s="1"/>
  <c r="R62" i="7"/>
  <c r="AK49" i="7" s="1"/>
  <c r="BG49" i="7" s="1"/>
  <c r="S62" i="7"/>
  <c r="AK50" i="7" s="1"/>
  <c r="BG50" i="7" s="1"/>
  <c r="T62" i="7"/>
  <c r="AK51" i="7" s="1"/>
  <c r="BG51" i="7" s="1"/>
  <c r="BS34" i="7" s="1"/>
  <c r="U62" i="7"/>
  <c r="AK52" i="7" s="1"/>
  <c r="BG52" i="7" s="1"/>
  <c r="BS35" i="7" s="1"/>
  <c r="V62" i="7"/>
  <c r="AK53" i="7" s="1"/>
  <c r="BG53" i="7" s="1"/>
  <c r="W62" i="7"/>
  <c r="AK54" i="7" s="1"/>
  <c r="BG54" i="7" s="1"/>
  <c r="BS37" i="7" s="1"/>
  <c r="X62" i="7"/>
  <c r="AK55" i="7" s="1"/>
  <c r="BG55" i="7" s="1"/>
  <c r="Y62" i="7"/>
  <c r="AK56" i="7" s="1"/>
  <c r="BG56" i="7" s="1"/>
  <c r="C62" i="7"/>
  <c r="AK34" i="7" s="1"/>
  <c r="BG34" i="7" s="1"/>
  <c r="J5" i="9"/>
  <c r="I5" i="9"/>
  <c r="J4" i="9"/>
  <c r="I4" i="9"/>
  <c r="AD23" i="5"/>
  <c r="BA7" i="5" s="1"/>
  <c r="I23" i="5"/>
  <c r="BA5" i="5" s="1"/>
  <c r="CA33" i="7" l="1"/>
  <c r="CA35" i="7"/>
  <c r="CA34" i="7"/>
  <c r="CB38" i="7"/>
  <c r="CB39" i="7"/>
  <c r="CB35" i="7"/>
  <c r="CB37" i="7"/>
  <c r="CA37" i="7"/>
  <c r="CB36" i="7"/>
  <c r="CB33" i="7"/>
  <c r="CB32" i="7"/>
  <c r="CA32" i="7"/>
  <c r="CB34" i="7"/>
  <c r="CA36" i="7"/>
  <c r="CA38" i="7"/>
  <c r="CA39" i="7"/>
  <c r="J24" i="8"/>
  <c r="I24" i="8"/>
  <c r="H24" i="8"/>
  <c r="G24" i="8"/>
  <c r="F24" i="8"/>
  <c r="E24" i="8"/>
  <c r="J23" i="8"/>
  <c r="I23" i="8"/>
  <c r="H23" i="8"/>
  <c r="G23" i="8"/>
  <c r="F23" i="8"/>
  <c r="E23" i="8"/>
  <c r="S9" i="8"/>
  <c r="Y247" i="7"/>
  <c r="AY56" i="7" s="1"/>
  <c r="X247" i="7"/>
  <c r="AY55" i="7" s="1"/>
  <c r="W247" i="7"/>
  <c r="AY54" i="7" s="1"/>
  <c r="V247" i="7"/>
  <c r="AY53" i="7" s="1"/>
  <c r="U247" i="7"/>
  <c r="AY52" i="7" s="1"/>
  <c r="T247" i="7"/>
  <c r="AY51" i="7" s="1"/>
  <c r="S247" i="7"/>
  <c r="AY50" i="7" s="1"/>
  <c r="R247" i="7"/>
  <c r="AY49" i="7" s="1"/>
  <c r="Q247" i="7"/>
  <c r="AY48" i="7" s="1"/>
  <c r="P247" i="7"/>
  <c r="AY47" i="7" s="1"/>
  <c r="O247" i="7"/>
  <c r="AY46" i="7" s="1"/>
  <c r="N247" i="7"/>
  <c r="AY45" i="7" s="1"/>
  <c r="M247" i="7"/>
  <c r="AY44" i="7" s="1"/>
  <c r="L247" i="7"/>
  <c r="AY43" i="7" s="1"/>
  <c r="K247" i="7"/>
  <c r="AY42" i="7" s="1"/>
  <c r="J247" i="7"/>
  <c r="AY41" i="7" s="1"/>
  <c r="I247" i="7"/>
  <c r="AY40" i="7" s="1"/>
  <c r="H247" i="7"/>
  <c r="AY39" i="7" s="1"/>
  <c r="G247" i="7"/>
  <c r="AY38" i="7" s="1"/>
  <c r="F247" i="7"/>
  <c r="AY37" i="7" s="1"/>
  <c r="E247" i="7"/>
  <c r="AY36" i="7" s="1"/>
  <c r="D247" i="7"/>
  <c r="AY35" i="7" s="1"/>
  <c r="C247" i="7"/>
  <c r="AY34" i="7" s="1"/>
  <c r="Y246" i="7"/>
  <c r="AX56" i="7" s="1"/>
  <c r="BL56" i="7" s="1"/>
  <c r="X246" i="7"/>
  <c r="AX55" i="7" s="1"/>
  <c r="BL55" i="7" s="1"/>
  <c r="W246" i="7"/>
  <c r="AX54" i="7" s="1"/>
  <c r="BL54" i="7" s="1"/>
  <c r="V246" i="7"/>
  <c r="AX53" i="7" s="1"/>
  <c r="BL53" i="7" s="1"/>
  <c r="U246" i="7"/>
  <c r="AX52" i="7" s="1"/>
  <c r="BL52" i="7" s="1"/>
  <c r="T246" i="7"/>
  <c r="AX51" i="7" s="1"/>
  <c r="BL51" i="7" s="1"/>
  <c r="S246" i="7"/>
  <c r="AX50" i="7" s="1"/>
  <c r="BL50" i="7" s="1"/>
  <c r="R246" i="7"/>
  <c r="AX49" i="7" s="1"/>
  <c r="BL49" i="7" s="1"/>
  <c r="Q246" i="7"/>
  <c r="AX48" i="7" s="1"/>
  <c r="BL48" i="7" s="1"/>
  <c r="P246" i="7"/>
  <c r="AX47" i="7" s="1"/>
  <c r="BL47" i="7" s="1"/>
  <c r="O246" i="7"/>
  <c r="AX46" i="7" s="1"/>
  <c r="BL46" i="7" s="1"/>
  <c r="N246" i="7"/>
  <c r="AX45" i="7" s="1"/>
  <c r="BL45" i="7" s="1"/>
  <c r="M246" i="7"/>
  <c r="AX44" i="7" s="1"/>
  <c r="BL44" i="7" s="1"/>
  <c r="L246" i="7"/>
  <c r="AX43" i="7" s="1"/>
  <c r="BL43" i="7" s="1"/>
  <c r="K246" i="7"/>
  <c r="AX42" i="7" s="1"/>
  <c r="BL42" i="7" s="1"/>
  <c r="J246" i="7"/>
  <c r="AX41" i="7" s="1"/>
  <c r="BL41" i="7" s="1"/>
  <c r="I246" i="7"/>
  <c r="AX40" i="7" s="1"/>
  <c r="BL40" i="7" s="1"/>
  <c r="H246" i="7"/>
  <c r="AX39" i="7" s="1"/>
  <c r="BL39" i="7" s="1"/>
  <c r="G246" i="7"/>
  <c r="AX38" i="7" s="1"/>
  <c r="BL38" i="7" s="1"/>
  <c r="F246" i="7"/>
  <c r="AX37" i="7" s="1"/>
  <c r="BL37" i="7" s="1"/>
  <c r="E246" i="7"/>
  <c r="AX36" i="7" s="1"/>
  <c r="BL36" i="7" s="1"/>
  <c r="D246" i="7"/>
  <c r="AX35" i="7" s="1"/>
  <c r="BL35" i="7" s="1"/>
  <c r="C246" i="7"/>
  <c r="AX34" i="7" s="1"/>
  <c r="BL34" i="7" s="1"/>
  <c r="Y245" i="7"/>
  <c r="AW56" i="7" s="1"/>
  <c r="X245" i="7"/>
  <c r="AW55" i="7" s="1"/>
  <c r="W245" i="7"/>
  <c r="AW54" i="7" s="1"/>
  <c r="V245" i="7"/>
  <c r="AW53" i="7" s="1"/>
  <c r="U245" i="7"/>
  <c r="AW52" i="7" s="1"/>
  <c r="T245" i="7"/>
  <c r="AW51" i="7" s="1"/>
  <c r="S245" i="7"/>
  <c r="AW50" i="7" s="1"/>
  <c r="R245" i="7"/>
  <c r="AW49" i="7" s="1"/>
  <c r="Q245" i="7"/>
  <c r="AW48" i="7" s="1"/>
  <c r="P245" i="7"/>
  <c r="AW47" i="7" s="1"/>
  <c r="O245" i="7"/>
  <c r="AW46" i="7" s="1"/>
  <c r="N245" i="7"/>
  <c r="AW45" i="7" s="1"/>
  <c r="M245" i="7"/>
  <c r="AW44" i="7" s="1"/>
  <c r="L245" i="7"/>
  <c r="AW43" i="7" s="1"/>
  <c r="K245" i="7"/>
  <c r="AW42" i="7" s="1"/>
  <c r="J245" i="7"/>
  <c r="AW41" i="7" s="1"/>
  <c r="I245" i="7"/>
  <c r="AW40" i="7" s="1"/>
  <c r="H245" i="7"/>
  <c r="AW39" i="7" s="1"/>
  <c r="G245" i="7"/>
  <c r="AW38" i="7" s="1"/>
  <c r="F245" i="7"/>
  <c r="AW37" i="7" s="1"/>
  <c r="E245" i="7"/>
  <c r="AW36" i="7" s="1"/>
  <c r="D245" i="7"/>
  <c r="AW35" i="7" s="1"/>
  <c r="C245" i="7"/>
  <c r="AW34" i="7" s="1"/>
  <c r="Y244" i="7"/>
  <c r="AV56" i="7" s="1"/>
  <c r="X244" i="7"/>
  <c r="AV55" i="7" s="1"/>
  <c r="W244" i="7"/>
  <c r="AV54" i="7" s="1"/>
  <c r="V244" i="7"/>
  <c r="AV53" i="7" s="1"/>
  <c r="U244" i="7"/>
  <c r="AV52" i="7" s="1"/>
  <c r="T244" i="7"/>
  <c r="AV51" i="7" s="1"/>
  <c r="S244" i="7"/>
  <c r="AV50" i="7" s="1"/>
  <c r="R244" i="7"/>
  <c r="AV49" i="7" s="1"/>
  <c r="Q244" i="7"/>
  <c r="AV48" i="7" s="1"/>
  <c r="P244" i="7"/>
  <c r="AV47" i="7" s="1"/>
  <c r="O244" i="7"/>
  <c r="AV46" i="7" s="1"/>
  <c r="N244" i="7"/>
  <c r="AV45" i="7" s="1"/>
  <c r="M244" i="7"/>
  <c r="AV44" i="7" s="1"/>
  <c r="L244" i="7"/>
  <c r="AV43" i="7" s="1"/>
  <c r="K244" i="7"/>
  <c r="AV42" i="7" s="1"/>
  <c r="J244" i="7"/>
  <c r="AV41" i="7" s="1"/>
  <c r="I244" i="7"/>
  <c r="AV40" i="7" s="1"/>
  <c r="H244" i="7"/>
  <c r="AV39" i="7" s="1"/>
  <c r="G244" i="7"/>
  <c r="AV38" i="7" s="1"/>
  <c r="F244" i="7"/>
  <c r="AV37" i="7" s="1"/>
  <c r="E244" i="7"/>
  <c r="AV36" i="7" s="1"/>
  <c r="D244" i="7"/>
  <c r="AV35" i="7" s="1"/>
  <c r="C244" i="7"/>
  <c r="AV34" i="7" s="1"/>
  <c r="Y123" i="7"/>
  <c r="AO56" i="7" s="1"/>
  <c r="X123" i="7"/>
  <c r="AO55" i="7" s="1"/>
  <c r="W123" i="7"/>
  <c r="AO54" i="7" s="1"/>
  <c r="V123" i="7"/>
  <c r="AO53" i="7" s="1"/>
  <c r="U123" i="7"/>
  <c r="AO52" i="7" s="1"/>
  <c r="T123" i="7"/>
  <c r="AO51" i="7" s="1"/>
  <c r="S123" i="7"/>
  <c r="AO50" i="7" s="1"/>
  <c r="R123" i="7"/>
  <c r="Q123" i="7"/>
  <c r="AO48" i="7" s="1"/>
  <c r="P123" i="7"/>
  <c r="AO47" i="7" s="1"/>
  <c r="O123" i="7"/>
  <c r="AO46" i="7" s="1"/>
  <c r="N123" i="7"/>
  <c r="AO49" i="7" s="1"/>
  <c r="M123" i="7"/>
  <c r="AO44" i="7" s="1"/>
  <c r="L123" i="7"/>
  <c r="AO43" i="7" s="1"/>
  <c r="K123" i="7"/>
  <c r="AO42" i="7" s="1"/>
  <c r="J123" i="7"/>
  <c r="AO41" i="7" s="1"/>
  <c r="I123" i="7"/>
  <c r="AO40" i="7" s="1"/>
  <c r="H123" i="7"/>
  <c r="AO39" i="7" s="1"/>
  <c r="G123" i="7"/>
  <c r="AO38" i="7" s="1"/>
  <c r="F123" i="7"/>
  <c r="AO37" i="7" s="1"/>
  <c r="E123" i="7"/>
  <c r="AO36" i="7" s="1"/>
  <c r="D123" i="7"/>
  <c r="AO35" i="7" s="1"/>
  <c r="C123" i="7"/>
  <c r="AO34" i="7" s="1"/>
  <c r="Y122" i="7"/>
  <c r="AN56" i="7" s="1"/>
  <c r="BH56" i="7" s="1"/>
  <c r="X122" i="7"/>
  <c r="AN55" i="7" s="1"/>
  <c r="BH55" i="7" s="1"/>
  <c r="W122" i="7"/>
  <c r="AN54" i="7" s="1"/>
  <c r="BH54" i="7" s="1"/>
  <c r="V122" i="7"/>
  <c r="AN53" i="7" s="1"/>
  <c r="BH53" i="7" s="1"/>
  <c r="U122" i="7"/>
  <c r="AN52" i="7" s="1"/>
  <c r="BH52" i="7" s="1"/>
  <c r="T122" i="7"/>
  <c r="AN51" i="7" s="1"/>
  <c r="BH51" i="7" s="1"/>
  <c r="S122" i="7"/>
  <c r="AN50" i="7" s="1"/>
  <c r="BH50" i="7" s="1"/>
  <c r="R122" i="7"/>
  <c r="Q122" i="7"/>
  <c r="AN48" i="7" s="1"/>
  <c r="BH48" i="7" s="1"/>
  <c r="P122" i="7"/>
  <c r="AN47" i="7" s="1"/>
  <c r="BH47" i="7" s="1"/>
  <c r="O122" i="7"/>
  <c r="AN46" i="7" s="1"/>
  <c r="BH46" i="7" s="1"/>
  <c r="N122" i="7"/>
  <c r="AN49" i="7" s="1"/>
  <c r="BH49" i="7" s="1"/>
  <c r="M122" i="7"/>
  <c r="AN44" i="7" s="1"/>
  <c r="BH44" i="7" s="1"/>
  <c r="L122" i="7"/>
  <c r="AN43" i="7" s="1"/>
  <c r="BH43" i="7" s="1"/>
  <c r="K122" i="7"/>
  <c r="AN42" i="7" s="1"/>
  <c r="BH42" i="7" s="1"/>
  <c r="J122" i="7"/>
  <c r="AN41" i="7" s="1"/>
  <c r="BH41" i="7" s="1"/>
  <c r="I122" i="7"/>
  <c r="AN40" i="7" s="1"/>
  <c r="BH40" i="7" s="1"/>
  <c r="H122" i="7"/>
  <c r="AN39" i="7" s="1"/>
  <c r="BH39" i="7" s="1"/>
  <c r="G122" i="7"/>
  <c r="AN38" i="7" s="1"/>
  <c r="BH38" i="7" s="1"/>
  <c r="F122" i="7"/>
  <c r="AN37" i="7" s="1"/>
  <c r="BH37" i="7" s="1"/>
  <c r="E122" i="7"/>
  <c r="AN36" i="7" s="1"/>
  <c r="BH36" i="7" s="1"/>
  <c r="D122" i="7"/>
  <c r="AN35" i="7" s="1"/>
  <c r="BH35" i="7" s="1"/>
  <c r="C122" i="7"/>
  <c r="AN34" i="7" s="1"/>
  <c r="BH34" i="7" s="1"/>
  <c r="Y121" i="7"/>
  <c r="AM56" i="7" s="1"/>
  <c r="X121" i="7"/>
  <c r="AM55" i="7" s="1"/>
  <c r="W121" i="7"/>
  <c r="AM54" i="7" s="1"/>
  <c r="V121" i="7"/>
  <c r="AM53" i="7" s="1"/>
  <c r="U121" i="7"/>
  <c r="AM52" i="7" s="1"/>
  <c r="T121" i="7"/>
  <c r="AM51" i="7" s="1"/>
  <c r="S121" i="7"/>
  <c r="AM50" i="7" s="1"/>
  <c r="R121" i="7"/>
  <c r="Q121" i="7"/>
  <c r="AM48" i="7" s="1"/>
  <c r="P121" i="7"/>
  <c r="AM47" i="7" s="1"/>
  <c r="O121" i="7"/>
  <c r="AM46" i="7" s="1"/>
  <c r="N121" i="7"/>
  <c r="AM49" i="7" s="1"/>
  <c r="M121" i="7"/>
  <c r="AM44" i="7" s="1"/>
  <c r="L121" i="7"/>
  <c r="AM43" i="7" s="1"/>
  <c r="K121" i="7"/>
  <c r="AM42" i="7" s="1"/>
  <c r="J121" i="7"/>
  <c r="AM41" i="7" s="1"/>
  <c r="I121" i="7"/>
  <c r="AM40" i="7" s="1"/>
  <c r="H121" i="7"/>
  <c r="AM39" i="7" s="1"/>
  <c r="G121" i="7"/>
  <c r="AM38" i="7" s="1"/>
  <c r="F121" i="7"/>
  <c r="AM37" i="7" s="1"/>
  <c r="E121" i="7"/>
  <c r="AM36" i="7" s="1"/>
  <c r="D121" i="7"/>
  <c r="AM35" i="7" s="1"/>
  <c r="C121" i="7"/>
  <c r="AM34" i="7" s="1"/>
  <c r="Y120" i="7"/>
  <c r="AL56" i="7" s="1"/>
  <c r="X120" i="7"/>
  <c r="AL55" i="7" s="1"/>
  <c r="W120" i="7"/>
  <c r="AL54" i="7" s="1"/>
  <c r="V120" i="7"/>
  <c r="AL53" i="7" s="1"/>
  <c r="U120" i="7"/>
  <c r="AL52" i="7" s="1"/>
  <c r="T120" i="7"/>
  <c r="AL51" i="7" s="1"/>
  <c r="S120" i="7"/>
  <c r="AL50" i="7" s="1"/>
  <c r="R120" i="7"/>
  <c r="Q120" i="7"/>
  <c r="AL48" i="7" s="1"/>
  <c r="P120" i="7"/>
  <c r="AL47" i="7" s="1"/>
  <c r="O120" i="7"/>
  <c r="AL46" i="7" s="1"/>
  <c r="N120" i="7"/>
  <c r="AL45" i="7" s="1"/>
  <c r="M120" i="7"/>
  <c r="AL44" i="7" s="1"/>
  <c r="L120" i="7"/>
  <c r="AL43" i="7" s="1"/>
  <c r="K120" i="7"/>
  <c r="AL42" i="7" s="1"/>
  <c r="J120" i="7"/>
  <c r="AL41" i="7" s="1"/>
  <c r="I120" i="7"/>
  <c r="AL40" i="7" s="1"/>
  <c r="H120" i="7"/>
  <c r="AL39" i="7" s="1"/>
  <c r="G120" i="7"/>
  <c r="AL38" i="7" s="1"/>
  <c r="F120" i="7"/>
  <c r="AL37" i="7" s="1"/>
  <c r="E120" i="7"/>
  <c r="AL36" i="7" s="1"/>
  <c r="D120" i="7"/>
  <c r="AL35" i="7" s="1"/>
  <c r="C120" i="7"/>
  <c r="AL34" i="7" s="1"/>
  <c r="Y185" i="7"/>
  <c r="AT56" i="7" s="1"/>
  <c r="X185" i="7"/>
  <c r="AT55" i="7" s="1"/>
  <c r="W185" i="7"/>
  <c r="AT54" i="7" s="1"/>
  <c r="V185" i="7"/>
  <c r="AT53" i="7" s="1"/>
  <c r="U185" i="7"/>
  <c r="AT52" i="7" s="1"/>
  <c r="T185" i="7"/>
  <c r="AT51" i="7" s="1"/>
  <c r="S185" i="7"/>
  <c r="AT50" i="7" s="1"/>
  <c r="R185" i="7"/>
  <c r="AT49" i="7" s="1"/>
  <c r="Q185" i="7"/>
  <c r="AT48" i="7" s="1"/>
  <c r="P185" i="7"/>
  <c r="AT47" i="7" s="1"/>
  <c r="O185" i="7"/>
  <c r="AT46" i="7" s="1"/>
  <c r="N185" i="7"/>
  <c r="AT45" i="7" s="1"/>
  <c r="M185" i="7"/>
  <c r="AT44" i="7" s="1"/>
  <c r="L185" i="7"/>
  <c r="AT43" i="7" s="1"/>
  <c r="K185" i="7"/>
  <c r="AT42" i="7" s="1"/>
  <c r="J185" i="7"/>
  <c r="AT41" i="7" s="1"/>
  <c r="I185" i="7"/>
  <c r="AT40" i="7" s="1"/>
  <c r="H185" i="7"/>
  <c r="AT39" i="7" s="1"/>
  <c r="G185" i="7"/>
  <c r="AT38" i="7" s="1"/>
  <c r="F185" i="7"/>
  <c r="AT37" i="7" s="1"/>
  <c r="E185" i="7"/>
  <c r="AT36" i="7" s="1"/>
  <c r="D185" i="7"/>
  <c r="AT35" i="7" s="1"/>
  <c r="C185" i="7"/>
  <c r="AT34" i="7" s="1"/>
  <c r="Y184" i="7"/>
  <c r="AS56" i="7" s="1"/>
  <c r="BJ56" i="7" s="1"/>
  <c r="X184" i="7"/>
  <c r="AS55" i="7" s="1"/>
  <c r="BJ55" i="7" s="1"/>
  <c r="W184" i="7"/>
  <c r="AS54" i="7" s="1"/>
  <c r="BJ54" i="7" s="1"/>
  <c r="V184" i="7"/>
  <c r="AS53" i="7" s="1"/>
  <c r="BJ53" i="7" s="1"/>
  <c r="U184" i="7"/>
  <c r="AS52" i="7" s="1"/>
  <c r="BJ52" i="7" s="1"/>
  <c r="T184" i="7"/>
  <c r="AS51" i="7" s="1"/>
  <c r="BJ51" i="7" s="1"/>
  <c r="S184" i="7"/>
  <c r="AS50" i="7" s="1"/>
  <c r="BJ50" i="7" s="1"/>
  <c r="R184" i="7"/>
  <c r="AS49" i="7" s="1"/>
  <c r="BJ49" i="7" s="1"/>
  <c r="Q184" i="7"/>
  <c r="AS48" i="7" s="1"/>
  <c r="BJ48" i="7" s="1"/>
  <c r="P184" i="7"/>
  <c r="AS47" i="7" s="1"/>
  <c r="BJ47" i="7" s="1"/>
  <c r="O184" i="7"/>
  <c r="AS46" i="7" s="1"/>
  <c r="BJ46" i="7" s="1"/>
  <c r="N184" i="7"/>
  <c r="AS45" i="7" s="1"/>
  <c r="BJ45" i="7" s="1"/>
  <c r="M184" i="7"/>
  <c r="AS44" i="7" s="1"/>
  <c r="BJ44" i="7" s="1"/>
  <c r="L184" i="7"/>
  <c r="AS43" i="7" s="1"/>
  <c r="BJ43" i="7" s="1"/>
  <c r="K184" i="7"/>
  <c r="AS42" i="7" s="1"/>
  <c r="BJ42" i="7" s="1"/>
  <c r="J184" i="7"/>
  <c r="AS41" i="7" s="1"/>
  <c r="BJ41" i="7" s="1"/>
  <c r="I184" i="7"/>
  <c r="AS40" i="7" s="1"/>
  <c r="BJ40" i="7" s="1"/>
  <c r="H184" i="7"/>
  <c r="AS39" i="7" s="1"/>
  <c r="BJ39" i="7" s="1"/>
  <c r="G184" i="7"/>
  <c r="AS38" i="7" s="1"/>
  <c r="BJ38" i="7" s="1"/>
  <c r="F184" i="7"/>
  <c r="AS37" i="7" s="1"/>
  <c r="BJ37" i="7" s="1"/>
  <c r="E184" i="7"/>
  <c r="AS36" i="7" s="1"/>
  <c r="BJ36" i="7" s="1"/>
  <c r="D184" i="7"/>
  <c r="AS35" i="7" s="1"/>
  <c r="BJ35" i="7" s="1"/>
  <c r="C184" i="7"/>
  <c r="AS34" i="7" s="1"/>
  <c r="BJ34" i="7" s="1"/>
  <c r="Y183" i="7"/>
  <c r="AR56" i="7" s="1"/>
  <c r="X183" i="7"/>
  <c r="AR55" i="7" s="1"/>
  <c r="W183" i="7"/>
  <c r="AR54" i="7" s="1"/>
  <c r="V183" i="7"/>
  <c r="AR53" i="7" s="1"/>
  <c r="U183" i="7"/>
  <c r="AR52" i="7" s="1"/>
  <c r="T183" i="7"/>
  <c r="AR51" i="7" s="1"/>
  <c r="S183" i="7"/>
  <c r="AR50" i="7" s="1"/>
  <c r="R183" i="7"/>
  <c r="AR49" i="7" s="1"/>
  <c r="Q183" i="7"/>
  <c r="AR48" i="7" s="1"/>
  <c r="P183" i="7"/>
  <c r="AR47" i="7" s="1"/>
  <c r="O183" i="7"/>
  <c r="AR46" i="7" s="1"/>
  <c r="N183" i="7"/>
  <c r="AR45" i="7" s="1"/>
  <c r="M183" i="7"/>
  <c r="AR44" i="7" s="1"/>
  <c r="L183" i="7"/>
  <c r="AR43" i="7" s="1"/>
  <c r="K183" i="7"/>
  <c r="AR42" i="7" s="1"/>
  <c r="J183" i="7"/>
  <c r="AR41" i="7" s="1"/>
  <c r="I183" i="7"/>
  <c r="AR40" i="7" s="1"/>
  <c r="H183" i="7"/>
  <c r="AR39" i="7" s="1"/>
  <c r="G183" i="7"/>
  <c r="AR38" i="7" s="1"/>
  <c r="F183" i="7"/>
  <c r="AR37" i="7" s="1"/>
  <c r="E183" i="7"/>
  <c r="AR36" i="7" s="1"/>
  <c r="D183" i="7"/>
  <c r="AR35" i="7" s="1"/>
  <c r="C183" i="7"/>
  <c r="AR34" i="7" s="1"/>
  <c r="Y182" i="7"/>
  <c r="AQ56" i="7" s="1"/>
  <c r="X182" i="7"/>
  <c r="AQ55" i="7" s="1"/>
  <c r="W182" i="7"/>
  <c r="AQ54" i="7" s="1"/>
  <c r="V182" i="7"/>
  <c r="AQ53" i="7" s="1"/>
  <c r="U182" i="7"/>
  <c r="AQ52" i="7" s="1"/>
  <c r="T182" i="7"/>
  <c r="AQ51" i="7" s="1"/>
  <c r="S182" i="7"/>
  <c r="AQ50" i="7" s="1"/>
  <c r="R182" i="7"/>
  <c r="AQ49" i="7" s="1"/>
  <c r="Q182" i="7"/>
  <c r="AQ48" i="7" s="1"/>
  <c r="P182" i="7"/>
  <c r="AQ47" i="7" s="1"/>
  <c r="O182" i="7"/>
  <c r="AQ46" i="7" s="1"/>
  <c r="N182" i="7"/>
  <c r="AQ45" i="7" s="1"/>
  <c r="M182" i="7"/>
  <c r="AQ44" i="7" s="1"/>
  <c r="L182" i="7"/>
  <c r="AQ43" i="7" s="1"/>
  <c r="K182" i="7"/>
  <c r="AQ42" i="7" s="1"/>
  <c r="J182" i="7"/>
  <c r="AQ41" i="7" s="1"/>
  <c r="I182" i="7"/>
  <c r="AQ40" i="7" s="1"/>
  <c r="H182" i="7"/>
  <c r="AQ39" i="7" s="1"/>
  <c r="G182" i="7"/>
  <c r="AQ38" i="7" s="1"/>
  <c r="F182" i="7"/>
  <c r="AQ37" i="7" s="1"/>
  <c r="E182" i="7"/>
  <c r="AQ36" i="7" s="1"/>
  <c r="D182" i="7"/>
  <c r="AQ35" i="7" s="1"/>
  <c r="C182" i="7"/>
  <c r="AQ34" i="7" s="1"/>
  <c r="Y61" i="7"/>
  <c r="AJ56" i="7" s="1"/>
  <c r="X61" i="7"/>
  <c r="AJ55" i="7" s="1"/>
  <c r="W61" i="7"/>
  <c r="AJ54" i="7" s="1"/>
  <c r="V61" i="7"/>
  <c r="AJ53" i="7" s="1"/>
  <c r="U61" i="7"/>
  <c r="AJ52" i="7" s="1"/>
  <c r="T61" i="7"/>
  <c r="AJ51" i="7" s="1"/>
  <c r="S61" i="7"/>
  <c r="AJ50" i="7" s="1"/>
  <c r="R61" i="7"/>
  <c r="AJ49" i="7" s="1"/>
  <c r="Q61" i="7"/>
  <c r="AJ48" i="7" s="1"/>
  <c r="P61" i="7"/>
  <c r="AJ47" i="7" s="1"/>
  <c r="O61" i="7"/>
  <c r="AJ46" i="7" s="1"/>
  <c r="N61" i="7"/>
  <c r="AJ45" i="7" s="1"/>
  <c r="M61" i="7"/>
  <c r="AJ44" i="7" s="1"/>
  <c r="L61" i="7"/>
  <c r="AJ43" i="7" s="1"/>
  <c r="K61" i="7"/>
  <c r="AJ42" i="7" s="1"/>
  <c r="J61" i="7"/>
  <c r="AJ41" i="7" s="1"/>
  <c r="I61" i="7"/>
  <c r="AJ40" i="7" s="1"/>
  <c r="H61" i="7"/>
  <c r="AJ39" i="7" s="1"/>
  <c r="G61" i="7"/>
  <c r="AJ38" i="7" s="1"/>
  <c r="F61" i="7"/>
  <c r="AJ37" i="7" s="1"/>
  <c r="E61" i="7"/>
  <c r="AJ36" i="7" s="1"/>
  <c r="D61" i="7"/>
  <c r="AJ35" i="7" s="1"/>
  <c r="C61" i="7"/>
  <c r="AJ34" i="7" s="1"/>
  <c r="Y60" i="7"/>
  <c r="AI56" i="7" s="1"/>
  <c r="BF56" i="7" s="1"/>
  <c r="X60" i="7"/>
  <c r="AI55" i="7" s="1"/>
  <c r="BF55" i="7" s="1"/>
  <c r="W60" i="7"/>
  <c r="AI54" i="7" s="1"/>
  <c r="BF54" i="7" s="1"/>
  <c r="V60" i="7"/>
  <c r="AI53" i="7" s="1"/>
  <c r="BF53" i="7" s="1"/>
  <c r="U60" i="7"/>
  <c r="AI52" i="7" s="1"/>
  <c r="BF52" i="7" s="1"/>
  <c r="T60" i="7"/>
  <c r="AI51" i="7" s="1"/>
  <c r="BF51" i="7" s="1"/>
  <c r="S60" i="7"/>
  <c r="AI50" i="7" s="1"/>
  <c r="BF50" i="7" s="1"/>
  <c r="R60" i="7"/>
  <c r="AI49" i="7" s="1"/>
  <c r="BF49" i="7" s="1"/>
  <c r="Q60" i="7"/>
  <c r="AI48" i="7" s="1"/>
  <c r="BF48" i="7" s="1"/>
  <c r="P60" i="7"/>
  <c r="AI47" i="7" s="1"/>
  <c r="BF47" i="7" s="1"/>
  <c r="O60" i="7"/>
  <c r="AI46" i="7" s="1"/>
  <c r="BF46" i="7" s="1"/>
  <c r="N60" i="7"/>
  <c r="AI45" i="7" s="1"/>
  <c r="BF45" i="7" s="1"/>
  <c r="M60" i="7"/>
  <c r="AI44" i="7" s="1"/>
  <c r="BF44" i="7" s="1"/>
  <c r="L60" i="7"/>
  <c r="AI43" i="7" s="1"/>
  <c r="BF43" i="7" s="1"/>
  <c r="K60" i="7"/>
  <c r="AI42" i="7" s="1"/>
  <c r="BF42" i="7" s="1"/>
  <c r="J60" i="7"/>
  <c r="AI41" i="7" s="1"/>
  <c r="BF41" i="7" s="1"/>
  <c r="I60" i="7"/>
  <c r="AI40" i="7" s="1"/>
  <c r="BF40" i="7" s="1"/>
  <c r="H60" i="7"/>
  <c r="AI39" i="7" s="1"/>
  <c r="BF39" i="7" s="1"/>
  <c r="G60" i="7"/>
  <c r="AI38" i="7" s="1"/>
  <c r="BF38" i="7" s="1"/>
  <c r="F60" i="7"/>
  <c r="AI37" i="7" s="1"/>
  <c r="BF37" i="7" s="1"/>
  <c r="E60" i="7"/>
  <c r="AI36" i="7" s="1"/>
  <c r="BF36" i="7" s="1"/>
  <c r="D60" i="7"/>
  <c r="AI35" i="7" s="1"/>
  <c r="BF35" i="7" s="1"/>
  <c r="C60" i="7"/>
  <c r="AI34" i="7" s="1"/>
  <c r="BF34" i="7" s="1"/>
  <c r="Y59" i="7"/>
  <c r="AH56" i="7" s="1"/>
  <c r="X59" i="7"/>
  <c r="AH55" i="7" s="1"/>
  <c r="W59" i="7"/>
  <c r="AH54" i="7" s="1"/>
  <c r="V59" i="7"/>
  <c r="AH53" i="7" s="1"/>
  <c r="U59" i="7"/>
  <c r="AH52" i="7" s="1"/>
  <c r="T59" i="7"/>
  <c r="AH51" i="7" s="1"/>
  <c r="S59" i="7"/>
  <c r="AH50" i="7" s="1"/>
  <c r="R59" i="7"/>
  <c r="AH49" i="7" s="1"/>
  <c r="Q59" i="7"/>
  <c r="AH48" i="7" s="1"/>
  <c r="P59" i="7"/>
  <c r="AH47" i="7" s="1"/>
  <c r="O59" i="7"/>
  <c r="AH46" i="7" s="1"/>
  <c r="N59" i="7"/>
  <c r="AH45" i="7" s="1"/>
  <c r="M59" i="7"/>
  <c r="AH44" i="7" s="1"/>
  <c r="L59" i="7"/>
  <c r="AH43" i="7" s="1"/>
  <c r="K59" i="7"/>
  <c r="AH42" i="7" s="1"/>
  <c r="J59" i="7"/>
  <c r="AH41" i="7" s="1"/>
  <c r="I59" i="7"/>
  <c r="AH40" i="7" s="1"/>
  <c r="H59" i="7"/>
  <c r="AH39" i="7" s="1"/>
  <c r="G59" i="7"/>
  <c r="AH38" i="7" s="1"/>
  <c r="F59" i="7"/>
  <c r="AH37" i="7" s="1"/>
  <c r="E59" i="7"/>
  <c r="AH36" i="7" s="1"/>
  <c r="D59" i="7"/>
  <c r="AH35" i="7" s="1"/>
  <c r="C59" i="7"/>
  <c r="AH34" i="7" s="1"/>
  <c r="Y58" i="7"/>
  <c r="AG56" i="7" s="1"/>
  <c r="X58" i="7"/>
  <c r="AG55" i="7" s="1"/>
  <c r="W58" i="7"/>
  <c r="AG54" i="7" s="1"/>
  <c r="V58" i="7"/>
  <c r="AG53" i="7" s="1"/>
  <c r="U58" i="7"/>
  <c r="AG52" i="7" s="1"/>
  <c r="T58" i="7"/>
  <c r="AG51" i="7" s="1"/>
  <c r="S58" i="7"/>
  <c r="AG50" i="7" s="1"/>
  <c r="R58" i="7"/>
  <c r="AG49" i="7" s="1"/>
  <c r="Q58" i="7"/>
  <c r="AG48" i="7" s="1"/>
  <c r="P58" i="7"/>
  <c r="AG47" i="7" s="1"/>
  <c r="O58" i="7"/>
  <c r="AG46" i="7" s="1"/>
  <c r="N58" i="7"/>
  <c r="AG45" i="7" s="1"/>
  <c r="M58" i="7"/>
  <c r="AG44" i="7" s="1"/>
  <c r="L58" i="7"/>
  <c r="AG43" i="7" s="1"/>
  <c r="K58" i="7"/>
  <c r="AG42" i="7" s="1"/>
  <c r="J58" i="7"/>
  <c r="AG41" i="7" s="1"/>
  <c r="I58" i="7"/>
  <c r="AG40" i="7" s="1"/>
  <c r="H58" i="7"/>
  <c r="AG39" i="7" s="1"/>
  <c r="G58" i="7"/>
  <c r="AG38" i="7" s="1"/>
  <c r="F58" i="7"/>
  <c r="AG37" i="7" s="1"/>
  <c r="E58" i="7"/>
  <c r="AG36" i="7" s="1"/>
  <c r="D58" i="7"/>
  <c r="AG35" i="7" s="1"/>
  <c r="C58" i="7"/>
  <c r="AG34" i="7" s="1"/>
  <c r="I6" i="5"/>
  <c r="AI7" i="5" s="1"/>
  <c r="I7" i="5"/>
  <c r="AI9" i="5" s="1"/>
  <c r="I22" i="5"/>
  <c r="AI22" i="5" s="1"/>
  <c r="AK21" i="5" s="1"/>
  <c r="I21" i="5"/>
  <c r="AI20" i="5" s="1"/>
  <c r="AK19" i="5" s="1"/>
  <c r="I20" i="5"/>
  <c r="AI18" i="5" s="1"/>
  <c r="I19" i="5"/>
  <c r="AI21" i="5" s="1"/>
  <c r="I18" i="5"/>
  <c r="AI19" i="5" s="1"/>
  <c r="I17" i="5"/>
  <c r="AI17" i="5" s="1"/>
  <c r="I16" i="5"/>
  <c r="AI16" i="5" s="1"/>
  <c r="I15" i="5"/>
  <c r="AI14" i="5" s="1"/>
  <c r="I14" i="5"/>
  <c r="AI12" i="5" s="1"/>
  <c r="AK11" i="5" s="1"/>
  <c r="I13" i="5"/>
  <c r="AI15" i="5" s="1"/>
  <c r="I12" i="5"/>
  <c r="AI13" i="5" s="1"/>
  <c r="I11" i="5"/>
  <c r="AI11" i="5" s="1"/>
  <c r="I10" i="5"/>
  <c r="AI10" i="5" s="1"/>
  <c r="I9" i="5"/>
  <c r="AI8" i="5" s="1"/>
  <c r="I8" i="5"/>
  <c r="AI6" i="5" s="1"/>
  <c r="I5" i="5"/>
  <c r="AI5" i="5" s="1"/>
  <c r="AO7" i="5"/>
  <c r="AO9" i="5"/>
  <c r="AO6" i="5"/>
  <c r="AO8" i="5"/>
  <c r="AO10" i="5"/>
  <c r="AO11" i="5"/>
  <c r="AO13" i="5"/>
  <c r="AO15" i="5"/>
  <c r="AQ15" i="5" s="1"/>
  <c r="AO12" i="5"/>
  <c r="AO14" i="5"/>
  <c r="AQ13" i="5" s="1"/>
  <c r="AO17" i="5"/>
  <c r="AO19" i="5"/>
  <c r="AO21" i="5"/>
  <c r="AO18" i="5"/>
  <c r="AO20" i="5"/>
  <c r="AO22" i="5"/>
  <c r="AO5" i="5"/>
  <c r="AD6" i="5"/>
  <c r="AU7" i="5" s="1"/>
  <c r="AD7" i="5"/>
  <c r="AU9" i="5" s="1"/>
  <c r="AD8" i="5"/>
  <c r="AU6" i="5" s="1"/>
  <c r="AD9" i="5"/>
  <c r="AU8" i="5" s="1"/>
  <c r="AD10" i="5"/>
  <c r="AU10" i="5" s="1"/>
  <c r="AD11" i="5"/>
  <c r="AU11" i="5" s="1"/>
  <c r="AD12" i="5"/>
  <c r="AU13" i="5" s="1"/>
  <c r="AD13" i="5"/>
  <c r="AU15" i="5" s="1"/>
  <c r="AD14" i="5"/>
  <c r="AU12" i="5" s="1"/>
  <c r="AW11" i="5" s="1"/>
  <c r="AD15" i="5"/>
  <c r="AU14" i="5" s="1"/>
  <c r="AD16" i="5"/>
  <c r="AU16" i="5" s="1"/>
  <c r="AD17" i="5"/>
  <c r="AU17" i="5" s="1"/>
  <c r="AD18" i="5"/>
  <c r="AU19" i="5" s="1"/>
  <c r="AD19" i="5"/>
  <c r="AU21" i="5" s="1"/>
  <c r="AD20" i="5"/>
  <c r="AU18" i="5" s="1"/>
  <c r="AD21" i="5"/>
  <c r="AU20" i="5" s="1"/>
  <c r="AD22" i="5"/>
  <c r="AU22" i="5" s="1"/>
  <c r="AW21" i="5" s="1"/>
  <c r="AD5" i="5"/>
  <c r="AU5" i="5" s="1"/>
  <c r="L20" i="6"/>
  <c r="P18" i="6"/>
  <c r="N18" i="6"/>
  <c r="P17" i="6"/>
  <c r="N17" i="6"/>
  <c r="P16" i="6"/>
  <c r="N16" i="6"/>
  <c r="P15" i="6"/>
  <c r="N15" i="6"/>
  <c r="P14" i="6"/>
  <c r="N14" i="6"/>
  <c r="P13" i="6"/>
  <c r="N13" i="6"/>
  <c r="P12" i="6"/>
  <c r="N12" i="6"/>
  <c r="P11" i="6"/>
  <c r="N11" i="6"/>
  <c r="P10" i="6"/>
  <c r="N10" i="6"/>
  <c r="P9" i="6"/>
  <c r="N9" i="6"/>
  <c r="P8" i="6"/>
  <c r="N8" i="6"/>
  <c r="P7" i="6"/>
  <c r="N7" i="6"/>
  <c r="N20" i="6" s="1"/>
  <c r="E20" i="6"/>
  <c r="E22" i="6"/>
  <c r="F22" i="6"/>
  <c r="G22" i="6"/>
  <c r="H22" i="6"/>
  <c r="E21" i="6"/>
  <c r="F21" i="6"/>
  <c r="G21" i="6"/>
  <c r="H21" i="6"/>
  <c r="F20" i="6"/>
  <c r="G20" i="6"/>
  <c r="H20" i="6"/>
  <c r="D21" i="6"/>
  <c r="D22" i="6"/>
  <c r="D20" i="6"/>
  <c r="F33" i="4"/>
  <c r="F34" i="4"/>
  <c r="F35" i="4"/>
  <c r="F36" i="4"/>
  <c r="F37" i="4"/>
  <c r="F32" i="4"/>
  <c r="F38" i="4" s="1"/>
  <c r="E14" i="4"/>
  <c r="E12" i="4"/>
  <c r="E11" i="4"/>
  <c r="E10" i="4"/>
  <c r="E15" i="4"/>
  <c r="E18" i="4"/>
  <c r="F18" i="4" s="1"/>
  <c r="E22" i="4"/>
  <c r="F22" i="4" s="1"/>
  <c r="E21" i="4"/>
  <c r="F21" i="4" s="1"/>
  <c r="E20" i="4"/>
  <c r="F20" i="4" s="1"/>
  <c r="E19" i="4"/>
  <c r="F19" i="4" s="1"/>
  <c r="E17" i="4"/>
  <c r="E11" i="2"/>
  <c r="F11" i="2" s="1"/>
  <c r="E10" i="2"/>
  <c r="F10" i="2"/>
  <c r="F12" i="2"/>
  <c r="F9" i="2"/>
  <c r="E9" i="2"/>
  <c r="E12" i="2"/>
  <c r="E8" i="2"/>
  <c r="F8" i="2" s="1"/>
  <c r="F15" i="2"/>
  <c r="F7" i="2"/>
  <c r="F6" i="2"/>
  <c r="AW9" i="5" l="1"/>
  <c r="AK13" i="5"/>
  <c r="AW15" i="5"/>
  <c r="AK17" i="5"/>
  <c r="AW19" i="5"/>
  <c r="AQ11" i="5"/>
  <c r="AW17" i="5"/>
  <c r="AQ21" i="5"/>
  <c r="AQ19" i="5"/>
  <c r="AK5" i="5"/>
  <c r="AQ17" i="5"/>
  <c r="AK7" i="5"/>
  <c r="AW7" i="5"/>
  <c r="AQ9" i="5"/>
  <c r="AK9" i="5"/>
  <c r="AW5" i="5"/>
  <c r="AQ7" i="5"/>
  <c r="AK15" i="5"/>
  <c r="AW13" i="5"/>
  <c r="AQ5" i="5"/>
  <c r="AN45" i="7"/>
  <c r="BH45" i="7" s="1"/>
  <c r="BR32" i="7" s="1"/>
  <c r="AL49" i="7"/>
  <c r="AM45" i="7"/>
  <c r="BR37" i="7"/>
  <c r="AO45" i="7"/>
  <c r="BR33" i="7"/>
  <c r="BR36" i="7"/>
  <c r="BR35" i="7"/>
  <c r="BR39" i="7"/>
  <c r="BR38" i="7"/>
  <c r="BR34" i="7"/>
  <c r="P20" i="6"/>
  <c r="H23" i="6"/>
  <c r="G23" i="6"/>
  <c r="F23" i="6"/>
  <c r="E23" i="6"/>
  <c r="D23" i="6"/>
  <c r="F23" i="4"/>
  <c r="F13" i="2"/>
  <c r="E16" i="2" s="1"/>
  <c r="F16" i="2" s="1"/>
  <c r="F17" i="2" s="1"/>
  <c r="F18" i="2" s="1"/>
  <c r="F27" i="4" l="1"/>
  <c r="F24" i="4"/>
</calcChain>
</file>

<file path=xl/sharedStrings.xml><?xml version="1.0" encoding="utf-8"?>
<sst xmlns="http://schemas.openxmlformats.org/spreadsheetml/2006/main" count="1241" uniqueCount="374">
  <si>
    <t>Semanas</t>
  </si>
  <si>
    <t>Objetivos</t>
  </si>
  <si>
    <t>#</t>
  </si>
  <si>
    <t>Start</t>
  </si>
  <si>
    <t>End</t>
  </si>
  <si>
    <t>Diagrama de Gantt</t>
  </si>
  <si>
    <t>OSCAR</t>
  </si>
  <si>
    <t>CANTIDAD</t>
  </si>
  <si>
    <t>UNIDAD</t>
  </si>
  <si>
    <t>MATERIALES Y HERRAMIENTAS</t>
  </si>
  <si>
    <t>REMUNERACION</t>
  </si>
  <si>
    <t>IMPREVISTOS</t>
  </si>
  <si>
    <t>SERVICIOS GENERALES</t>
  </si>
  <si>
    <t>Si</t>
  </si>
  <si>
    <t>SUBTOTAL (Colones)</t>
  </si>
  <si>
    <t>-</t>
  </si>
  <si>
    <t>Subtotal (Colones)</t>
  </si>
  <si>
    <t>ROS2</t>
  </si>
  <si>
    <t>Computadora</t>
  </si>
  <si>
    <t>Colones</t>
  </si>
  <si>
    <t>Tipo de Cambio Dolar</t>
  </si>
  <si>
    <t>DESCRIPCIÓN</t>
  </si>
  <si>
    <t>DISPONIBLE ACTUALMENTE EN LA EMPRESA</t>
  </si>
  <si>
    <t>Driver Stepper 4A</t>
  </si>
  <si>
    <t>https://www.crcibernetica.com/tb6600-4a-stepper-motor-driver/</t>
  </si>
  <si>
    <t>https://www.crcibernetica.com/gt2-drive-pulley-20t-10mm-8mm-bore/</t>
  </si>
  <si>
    <t>https://www.crcibernetica.com/6mm-gt2-belt-1524mm-closed-loop/</t>
  </si>
  <si>
    <t>GT2 Belt</t>
  </si>
  <si>
    <t xml:space="preserve">GT2 Drive Pulley </t>
  </si>
  <si>
    <t>TOTAL (Colones)</t>
  </si>
  <si>
    <t>No</t>
  </si>
  <si>
    <t>Impresión 3D</t>
  </si>
  <si>
    <t>https://dgtalic.com/</t>
  </si>
  <si>
    <t>Dólares</t>
  </si>
  <si>
    <t>Objetivo Especifico</t>
  </si>
  <si>
    <t>Actividad</t>
  </si>
  <si>
    <t>Caracterizar el estado actual del proyecto OSCAR, en términos hardware y software, de forma que se establezcan específicamente, los alcances de este proyecto.</t>
  </si>
  <si>
    <t>Realizar la vista del estado actual de OSCAR.</t>
  </si>
  <si>
    <t>Realizar un estudio físico y de documentación de OSCAR.</t>
  </si>
  <si>
    <t>Determinar los movimientos que puede realizar OSCAR, para definir sus alcances y limitaciones.</t>
  </si>
  <si>
    <t>Generar un informe del estado actual de las acciones de bajo nivel que se van a implementar.</t>
  </si>
  <si>
    <t>Definir las pruebas para la verificación de los esfuerzos de los materiales, y los dirvers.</t>
  </si>
  <si>
    <t>Realizar las pruebas de esfuerzos de los materiales</t>
  </si>
  <si>
    <t>Diseñar e imprimir las probetas para las pruebas de ensayo de los materiales, asi como comprar los drivers.</t>
  </si>
  <si>
    <t>Generar tablas de los porcentajes de error conforme a las pruebas obtenidas y los datos teóricos.</t>
  </si>
  <si>
    <t>Realizar el rediseño del sistema mecanico y electrónico.</t>
  </si>
  <si>
    <t>Definir los factores de seguridad de las piezas, asi como los materiales.</t>
  </si>
  <si>
    <t>Realizar los planos mecanicos y electricos del las piezas rediseñadas.</t>
  </si>
  <si>
    <t>Realizar la documentación del diseño elegido.</t>
  </si>
  <si>
    <t xml:space="preserve">Rediseñar el robot OSCAR con base a los fallos obtenidos de manera que se puedan solucionar los errores. </t>
  </si>
  <si>
    <t>Realizar pruebas de las causas de los fallos del robot OSCAR de los problemas de funcionamiento en la caracterización del proyecto OSCAR.</t>
  </si>
  <si>
    <t>Válidar la solución desarrollada por medio de pruebas de concepto que evalúen la capacidad de OSCAR de realizar movimientos.</t>
  </si>
  <si>
    <t>Realizar la impresión 3D de los partes diseñadas.</t>
  </si>
  <si>
    <t>Realizar las pruebas de corriente con esfuerzos para generar picos de corriente en los motores con diversos pesos y cargas.</t>
  </si>
  <si>
    <t>Armar las articulaciones utilizando los motores que ya se encuentran para la primera versión, y las impresiones en 3D</t>
  </si>
  <si>
    <t>Verificar la movilidad del diseño por medio de un software.</t>
  </si>
  <si>
    <t>Realizar la doumentación del Informe Final</t>
  </si>
  <si>
    <t>Conseguir la documentación necesaria como carta de la empresa, asi como que el proyecto es de libre acceso.</t>
  </si>
  <si>
    <t>Espacio Fisico</t>
  </si>
  <si>
    <t>Impresión 3D y Material</t>
  </si>
  <si>
    <t>Instrumentos de Medición</t>
  </si>
  <si>
    <t>Fuentes de Alimentación</t>
  </si>
  <si>
    <t>Motores</t>
  </si>
  <si>
    <t>Dólares+IVA</t>
  </si>
  <si>
    <t>Colones+IVA</t>
  </si>
  <si>
    <t>Tornilleria</t>
  </si>
  <si>
    <t>Cables y Conectores</t>
  </si>
  <si>
    <t>BRINDADO POR EL ESTUDIANTE</t>
  </si>
  <si>
    <t>TOTAL (Dolares)</t>
  </si>
  <si>
    <t>PRESUPUESTO (16.MAR.2023)</t>
  </si>
  <si>
    <t>PLA 100% 90°</t>
  </si>
  <si>
    <t>PLA 100% 45°</t>
  </si>
  <si>
    <t>Promedio</t>
  </si>
  <si>
    <t>ABS 100% 90°</t>
  </si>
  <si>
    <t>ABS 100% 45°</t>
  </si>
  <si>
    <t>PLA 40% 90°</t>
  </si>
  <si>
    <t>PLA 40% 45°</t>
  </si>
  <si>
    <t>ABS 40% 90°</t>
  </si>
  <si>
    <t>ABS 40% 45°</t>
  </si>
  <si>
    <t>PLA 100% Vert.</t>
  </si>
  <si>
    <t>ABS 100% Vert.</t>
  </si>
  <si>
    <t>PLA 40% Vert.</t>
  </si>
  <si>
    <t>PET 40% Vert.</t>
  </si>
  <si>
    <t>ABS 40% Vert.</t>
  </si>
  <si>
    <t>gramos</t>
  </si>
  <si>
    <t>Pieza de Prueba Electrica</t>
  </si>
  <si>
    <t>Parametros</t>
  </si>
  <si>
    <t>stepsPerRevolution</t>
  </si>
  <si>
    <t>tiempo</t>
  </si>
  <si>
    <t>velocidad</t>
  </si>
  <si>
    <t>divisor</t>
  </si>
  <si>
    <t>Factor</t>
  </si>
  <si>
    <t>Parametro</t>
  </si>
  <si>
    <t>Peso</t>
  </si>
  <si>
    <t>Corriente</t>
  </si>
  <si>
    <t>Resistencia</t>
  </si>
  <si>
    <t>v</t>
  </si>
  <si>
    <t>i*r</t>
  </si>
  <si>
    <t>mpeque</t>
  </si>
  <si>
    <t>Criterio de Selección</t>
  </si>
  <si>
    <t>Concepto</t>
  </si>
  <si>
    <t>Costo Adquisitivo</t>
  </si>
  <si>
    <t>Torque del Actuador</t>
  </si>
  <si>
    <t>Adaptabilidad</t>
  </si>
  <si>
    <t>Protección de Corriente</t>
  </si>
  <si>
    <t>Protección de Temperatura</t>
  </si>
  <si>
    <t>Suma +</t>
  </si>
  <si>
    <t>Suma 0</t>
  </si>
  <si>
    <t>Suma -</t>
  </si>
  <si>
    <t>Evaluación Neta</t>
  </si>
  <si>
    <t xml:space="preserve">Ranking </t>
  </si>
  <si>
    <t>3 (Ref)</t>
  </si>
  <si>
    <t>+</t>
  </si>
  <si>
    <t>Transmisión en Codo</t>
  </si>
  <si>
    <t>Transmisión en Hombro</t>
  </si>
  <si>
    <t>Resistencia Material Codo</t>
  </si>
  <si>
    <t>Resistencia Material Hombro</t>
  </si>
  <si>
    <t>Resistencia Material Carcasa</t>
  </si>
  <si>
    <t>Fácil Movimiento Codo</t>
  </si>
  <si>
    <t>Fácil Movimiento Hombro</t>
  </si>
  <si>
    <t>Calificación</t>
  </si>
  <si>
    <t>Ponderado</t>
  </si>
  <si>
    <t>Total de Puntos</t>
  </si>
  <si>
    <t>¿Continuar?</t>
  </si>
  <si>
    <t>Desarrollar</t>
  </si>
  <si>
    <t>Peso (gramos)</t>
  </si>
  <si>
    <t>Tensión</t>
  </si>
  <si>
    <t>Necesidades</t>
  </si>
  <si>
    <t>Objetivo</t>
  </si>
  <si>
    <t>Variables de Muestra</t>
  </si>
  <si>
    <t>Factores de Influencia</t>
  </si>
  <si>
    <t>5,6,7</t>
  </si>
  <si>
    <t>2,3,4,9</t>
  </si>
  <si>
    <t>El SD podra adaptarse y encajar con las piezas funcionales.</t>
  </si>
  <si>
    <t>Las articulaciones criticas (hombro y codo) podran moverse.</t>
  </si>
  <si>
    <t>El SD contará con los materiales resistentes para cada una de las piezas.</t>
  </si>
  <si>
    <t>Los drivers de los actuadores, serán aptos para el control.</t>
  </si>
  <si>
    <t>Factores de Seguridad</t>
  </si>
  <si>
    <t>Alto / Ancho / Largo</t>
  </si>
  <si>
    <t>Rango de Movimiento</t>
  </si>
  <si>
    <t>Temperatura</t>
  </si>
  <si>
    <t>Restricciones de dimension de las piezas a diseñar.</t>
  </si>
  <si>
    <t>Tipos de Materiales de contrucción.</t>
  </si>
  <si>
    <t>Tipos de Drivers</t>
  </si>
  <si>
    <t>Mécanica de las piezas, Tipo de Actuadores, Cantidad de Actuadores</t>
  </si>
  <si>
    <t>Mayo</t>
  </si>
  <si>
    <t>8 al 14</t>
  </si>
  <si>
    <t>15 al 21</t>
  </si>
  <si>
    <t>22 al 28</t>
  </si>
  <si>
    <t>29 al 4</t>
  </si>
  <si>
    <t>Junio</t>
  </si>
  <si>
    <t>5 al 11</t>
  </si>
  <si>
    <t>12 al 18</t>
  </si>
  <si>
    <t>19 al 25</t>
  </si>
  <si>
    <t>26 al 2</t>
  </si>
  <si>
    <t>Julio</t>
  </si>
  <si>
    <t>3 al 9</t>
  </si>
  <si>
    <t>10 al 16</t>
  </si>
  <si>
    <t>17 al 23</t>
  </si>
  <si>
    <t>24 al 30</t>
  </si>
  <si>
    <t>31 al 6</t>
  </si>
  <si>
    <t>7 al 13</t>
  </si>
  <si>
    <t>14 al 18</t>
  </si>
  <si>
    <t>Agosto</t>
  </si>
  <si>
    <t>Desarrollado</t>
  </si>
  <si>
    <t>Realizar la simulación de las piezas rediseñadas.</t>
  </si>
  <si>
    <t>Verificar los Factores de Seguridad</t>
  </si>
  <si>
    <t>Definir el material de las piezas</t>
  </si>
  <si>
    <t>Instalar los complementos del software para la validación</t>
  </si>
  <si>
    <t>Válidar la solución desarrollada por medio de simulaciones que evalúen la capacidad de OSCAR de realizar movimientos.</t>
  </si>
  <si>
    <t>Entrega del Informe al Jurado</t>
  </si>
  <si>
    <t>Vacaciones en el TEC</t>
  </si>
  <si>
    <t>No.</t>
  </si>
  <si>
    <t>Voltaje (V)</t>
  </si>
  <si>
    <t>Corriente (A) B+</t>
  </si>
  <si>
    <t>Vpp (V)</t>
  </si>
  <si>
    <t>Bobina</t>
  </si>
  <si>
    <t>V+</t>
  </si>
  <si>
    <t>A+</t>
  </si>
  <si>
    <t>A-</t>
  </si>
  <si>
    <t>B+</t>
  </si>
  <si>
    <t>B-</t>
  </si>
  <si>
    <t>Temperatura Driver (C*)</t>
  </si>
  <si>
    <t>Temperatura Motor (C*)</t>
  </si>
  <si>
    <t>Temperatura De Cables (C°)</t>
  </si>
  <si>
    <t>Movimiento</t>
  </si>
  <si>
    <t>Libre</t>
  </si>
  <si>
    <t>Estático</t>
  </si>
  <si>
    <t>AC</t>
  </si>
  <si>
    <t>DC</t>
  </si>
  <si>
    <t>Máximos</t>
  </si>
  <si>
    <t>Valor Máx.</t>
  </si>
  <si>
    <t xml:space="preserve">V+ </t>
  </si>
  <si>
    <t>Mediana</t>
  </si>
  <si>
    <t>Minimos</t>
  </si>
  <si>
    <t>Motor 1 (Sin engranes) [Sin Carga]</t>
  </si>
  <si>
    <t>Motor 1 (Sin engranes) [Con Carga]</t>
  </si>
  <si>
    <t>Motor 2 (Sin engranes) [Con Carga]</t>
  </si>
  <si>
    <t>Motor 2 (Con engranes) [Sin Carga]</t>
  </si>
  <si>
    <t>o.86</t>
  </si>
  <si>
    <t>Sin Carga</t>
  </si>
  <si>
    <t>Con Carga</t>
  </si>
  <si>
    <t>Motor 1 (Sin Engranes)</t>
  </si>
  <si>
    <t>Motor 2 (Con Engranes)</t>
  </si>
  <si>
    <t>Valor Min.</t>
  </si>
  <si>
    <t>Datos del Motor</t>
  </si>
  <si>
    <t>Carga</t>
  </si>
  <si>
    <t>1,2</t>
  </si>
  <si>
    <t>Con/Sin Carga</t>
  </si>
  <si>
    <t>Motor</t>
  </si>
  <si>
    <t>Material</t>
  </si>
  <si>
    <t>PETG 40% 45°</t>
  </si>
  <si>
    <t>PETG 40% 90°</t>
  </si>
  <si>
    <t>PETG 100% 45°</t>
  </si>
  <si>
    <t>PETG 100% 90°</t>
  </si>
  <si>
    <t>PETG 100% Vert.</t>
  </si>
  <si>
    <t>Peso de todas las probetas</t>
  </si>
  <si>
    <t>(V)</t>
  </si>
  <si>
    <t xml:space="preserve">Vp+ </t>
  </si>
  <si>
    <t xml:space="preserve">Vpp </t>
  </si>
  <si>
    <t>DC (A)</t>
  </si>
  <si>
    <t>AC (A)</t>
  </si>
  <si>
    <t>Vpp</t>
  </si>
  <si>
    <t>Cables</t>
  </si>
  <si>
    <t>Driver</t>
  </si>
  <si>
    <t>Arduino</t>
  </si>
  <si>
    <t>Máx.</t>
  </si>
  <si>
    <t>Min.</t>
  </si>
  <si>
    <t>Teoricos</t>
  </si>
  <si>
    <t>Experimentales</t>
  </si>
  <si>
    <t>Referencia</t>
  </si>
  <si>
    <t>Min</t>
  </si>
  <si>
    <t>Max</t>
  </si>
  <si>
    <t>Error (%)</t>
  </si>
  <si>
    <t>Unidades</t>
  </si>
  <si>
    <t>GPa</t>
  </si>
  <si>
    <t>MPa</t>
  </si>
  <si>
    <t>Resistencia a la tracción</t>
  </si>
  <si>
    <t xml:space="preserve">Módulo de Young </t>
  </si>
  <si>
    <t>Desv. Est.</t>
  </si>
  <si>
    <t>del</t>
  </si>
  <si>
    <t>Instrumento</t>
  </si>
  <si>
    <t>Resolución</t>
  </si>
  <si>
    <t>(°C)</t>
  </si>
  <si>
    <t>±1</t>
  </si>
  <si>
    <t>±0.02</t>
  </si>
  <si>
    <t>±0.01</t>
  </si>
  <si>
    <t>Miyako USA H.Q.E. 5505</t>
  </si>
  <si>
    <t>Multimetro</t>
  </si>
  <si>
    <t>Nombe</t>
  </si>
  <si>
    <t>Descripción</t>
  </si>
  <si>
    <t>Unidad</t>
  </si>
  <si>
    <t>Rigol 50M DS1052E 50MHz</t>
  </si>
  <si>
    <t>Osciloscopio</t>
  </si>
  <si>
    <t>V</t>
  </si>
  <si>
    <t>A</t>
  </si>
  <si>
    <t>V (DC)</t>
  </si>
  <si>
    <t>V (AC)</t>
  </si>
  <si>
    <t>Seek Thermal</t>
  </si>
  <si>
    <t>Camará Termica</t>
  </si>
  <si>
    <t>°C</t>
  </si>
  <si>
    <t>Dato</t>
  </si>
  <si>
    <t>Medición</t>
  </si>
  <si>
    <t>Resoluciones de los Instrumentos</t>
  </si>
  <si>
    <t>Corriente DC</t>
  </si>
  <si>
    <t>Vp+</t>
  </si>
  <si>
    <t>Corriente AC</t>
  </si>
  <si>
    <t>Temperatura Cables</t>
  </si>
  <si>
    <t>Temperatura Driver</t>
  </si>
  <si>
    <t>Temperatura Arduino</t>
  </si>
  <si>
    <t>Temperatura Motor</t>
  </si>
  <si>
    <t>Resumen Motores</t>
  </si>
  <si>
    <t>Desviaciones Estándar</t>
  </si>
  <si>
    <t>Val. Máx (Amarillo), Desv. Min. (Morado), Desv. Máx. (Verde)</t>
  </si>
  <si>
    <t>Val. Máx por Unidad de Medida (Naranja)</t>
  </si>
  <si>
    <t>Torsión</t>
  </si>
  <si>
    <t>Torsión (gramos)</t>
  </si>
  <si>
    <t>Flexión (gramos)</t>
  </si>
  <si>
    <t>Tracción (gramos)</t>
  </si>
  <si>
    <t>Diferencia (%)</t>
  </si>
  <si>
    <t>Promedio (g)</t>
  </si>
  <si>
    <t>Tracción diferencia al 40% (gramos)</t>
  </si>
  <si>
    <t>Flexión diferencia al 40% (gramos)</t>
  </si>
  <si>
    <t>Torsión diferencia al 40% (gramos)</t>
  </si>
  <si>
    <t>Tracción</t>
  </si>
  <si>
    <t>Flexión</t>
  </si>
  <si>
    <t>Prueba</t>
  </si>
  <si>
    <t>Las de amarillo fueron impresas por una Ender 3</t>
  </si>
  <si>
    <t>Resolución del Instrumento ±0.0001g</t>
  </si>
  <si>
    <t>Total</t>
  </si>
  <si>
    <t xml:space="preserve"> mm/min</t>
  </si>
  <si>
    <t>°/min</t>
  </si>
  <si>
    <t>Parámetros de las Pruebas</t>
  </si>
  <si>
    <t>Promedio (gramos)</t>
  </si>
  <si>
    <t>Informe</t>
  </si>
  <si>
    <t>mm/min</t>
  </si>
  <si>
    <t>Lt Long. Total Real (mm)</t>
  </si>
  <si>
    <t>Lc Long, Calibrada (mm)</t>
  </si>
  <si>
    <t>W Base (mm)</t>
  </si>
  <si>
    <t>e altura (mm)</t>
  </si>
  <si>
    <t>A. Area (mm)^2</t>
  </si>
  <si>
    <t>Probeta</t>
  </si>
  <si>
    <t>Fórmulas en Tracción</t>
  </si>
  <si>
    <t>Nombre</t>
  </si>
  <si>
    <t>Ecuación</t>
  </si>
  <si>
    <t xml:space="preserve">ε Deformación </t>
  </si>
  <si>
    <t>σ Esfuerzo</t>
  </si>
  <si>
    <t>Desviación Estandar</t>
  </si>
  <si>
    <t xml:space="preserve">Alargamiento </t>
  </si>
  <si>
    <t>maquina</t>
  </si>
  <si>
    <t>probeta</t>
  </si>
  <si>
    <t>Fuerza (N)</t>
  </si>
  <si>
    <t>Area</t>
  </si>
  <si>
    <t>mm/mm</t>
  </si>
  <si>
    <t xml:space="preserve"> N/mm^2 = MPa</t>
  </si>
  <si>
    <t>Misma sobre la aplicada</t>
  </si>
  <si>
    <t>Velocidad de Avance</t>
  </si>
  <si>
    <t>D (m)</t>
  </si>
  <si>
    <t>R (m)</t>
  </si>
  <si>
    <t>J (m^4)</t>
  </si>
  <si>
    <t xml:space="preserve">Ángulo de torsión en deg </t>
  </si>
  <si>
    <t xml:space="preserve">Ángulo de deslizamiento en rad </t>
  </si>
  <si>
    <t xml:space="preserve">Momento de torsión en Nm </t>
  </si>
  <si>
    <t xml:space="preserve">Tensión de cizallamiento en N/mm^2 </t>
  </si>
  <si>
    <t>Radianes</t>
  </si>
  <si>
    <t>Esfuerzo Cortante (MPa)</t>
  </si>
  <si>
    <t>Deformación Angular</t>
  </si>
  <si>
    <t>Máx. (MPa)</t>
  </si>
  <si>
    <t>Limite Elastico (MPa)</t>
  </si>
  <si>
    <t>Ruptura (MPa)</t>
  </si>
  <si>
    <t>Esfuerzo Cortante Pico Máx.  (MPa)</t>
  </si>
  <si>
    <t>Módulo (Pa)</t>
  </si>
  <si>
    <t>angulo*PI/180</t>
  </si>
  <si>
    <t>d3</t>
  </si>
  <si>
    <t>d2</t>
  </si>
  <si>
    <t>d4</t>
  </si>
  <si>
    <t>d5</t>
  </si>
  <si>
    <t>Lc (m)</t>
  </si>
  <si>
    <t>Mt</t>
  </si>
  <si>
    <t>((Mt*Lc)/(J*radianes)) / 1x10-6</t>
  </si>
  <si>
    <t>no se usa</t>
  </si>
  <si>
    <t>rad</t>
  </si>
  <si>
    <t>Esfuerzo Cortante Max</t>
  </si>
  <si>
    <t>grafica</t>
  </si>
  <si>
    <t>pendiente</t>
  </si>
  <si>
    <t xml:space="preserve">  (R*radianes) /Lc</t>
  </si>
  <si>
    <t>Ltf Long. Total final Real (mm)</t>
  </si>
  <si>
    <t>Lcf Long, Calibrada (mm)</t>
  </si>
  <si>
    <t>Wf Base (mm)</t>
  </si>
  <si>
    <t>ef altura (mm)</t>
  </si>
  <si>
    <t>Af. Area (mm)</t>
  </si>
  <si>
    <t>grados = deg</t>
  </si>
  <si>
    <t>gamma</t>
  </si>
  <si>
    <t>phi</t>
  </si>
  <si>
    <t>pico</t>
  </si>
  <si>
    <t>G</t>
  </si>
  <si>
    <t>Ruptura</t>
  </si>
  <si>
    <t>Resistencia (Máx)</t>
  </si>
  <si>
    <t>Limite Elástico</t>
  </si>
  <si>
    <t>Inicio</t>
  </si>
  <si>
    <t>mm (Abs/ Prom 100)</t>
  </si>
  <si>
    <t>mm (max)</t>
  </si>
  <si>
    <t>N (Abs/ Prom 100)</t>
  </si>
  <si>
    <t>N (min)</t>
  </si>
  <si>
    <t>N (max)</t>
  </si>
  <si>
    <t>Momento Flector Mf/M (N*mm)</t>
  </si>
  <si>
    <t>σ Esfuerzo x Máx [N/(mm)^2] MPa</t>
  </si>
  <si>
    <t>Detalle</t>
  </si>
  <si>
    <t>mm (min)</t>
  </si>
  <si>
    <t>mm (prom)</t>
  </si>
  <si>
    <t>N (prom)</t>
  </si>
  <si>
    <t xml:space="preserve"> Error estándar (mm)</t>
  </si>
  <si>
    <t>Error estándar (N)</t>
  </si>
  <si>
    <t>Parámetros de la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</si>
</sst>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000"/>
    <numFmt numFmtId="166" formatCode="0.000"/>
    <numFmt numFmtId="167" formatCode="0.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Arial Nova"/>
      <family val="2"/>
    </font>
    <font>
      <sz val="8"/>
      <color theme="1"/>
      <name val="Arial Nova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5"/>
      <color theme="1"/>
      <name val="Arial Nova"/>
      <family val="2"/>
    </font>
    <font>
      <sz val="5"/>
      <color theme="1"/>
      <name val="Arial Nova"/>
      <family val="2"/>
    </font>
    <font>
      <b/>
      <sz val="5"/>
      <color theme="1"/>
      <name val="Calibri"/>
      <family val="2"/>
      <scheme val="minor"/>
    </font>
    <font>
      <sz val="5"/>
      <color theme="1"/>
      <name val="Arial"/>
      <family val="2"/>
    </font>
    <font>
      <sz val="5"/>
      <name val="Arial"/>
      <family val="2"/>
    </font>
    <font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99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363">
    <xf numFmtId="0" fontId="0" fillId="0" borderId="0" xfId="0"/>
    <xf numFmtId="0" fontId="0" fillId="6" borderId="0" xfId="0" applyFill="1"/>
    <xf numFmtId="0" fontId="2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3" fillId="0" borderId="0" xfId="1"/>
    <xf numFmtId="0" fontId="4" fillId="8" borderId="1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5" fillId="7" borderId="9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5" xfId="0" applyBorder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15" borderId="0" xfId="0" applyFill="1"/>
    <xf numFmtId="0" fontId="0" fillId="9" borderId="1" xfId="0" applyFill="1" applyBorder="1" applyAlignment="1">
      <alignment horizontal="center" vertical="center"/>
    </xf>
    <xf numFmtId="0" fontId="0" fillId="0" borderId="1" xfId="0" applyBorder="1"/>
    <xf numFmtId="0" fontId="0" fillId="9" borderId="1" xfId="0" applyFill="1" applyBorder="1"/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2" fontId="0" fillId="0" borderId="1" xfId="2" applyNumberFormat="1" applyFont="1" applyBorder="1"/>
    <xf numFmtId="2" fontId="0" fillId="0" borderId="0" xfId="2" applyNumberFormat="1" applyFont="1" applyFill="1" applyBorder="1"/>
    <xf numFmtId="0" fontId="4" fillId="6" borderId="8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8" fillId="13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1" fillId="7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17" fontId="11" fillId="10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12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0" borderId="0" xfId="0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2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2" fontId="1" fillId="15" borderId="1" xfId="0" applyNumberFormat="1" applyFont="1" applyFill="1" applyBorder="1" applyAlignment="1">
      <alignment horizontal="right" vertical="center"/>
    </xf>
    <xf numFmtId="164" fontId="1" fillId="15" borderId="1" xfId="0" applyNumberFormat="1" applyFont="1" applyFill="1" applyBorder="1" applyAlignment="1">
      <alignment horizontal="right" vertical="center"/>
    </xf>
    <xf numFmtId="2" fontId="0" fillId="3" borderId="0" xfId="0" applyNumberFormat="1" applyFill="1" applyAlignment="1">
      <alignment horizontal="right" vertical="center"/>
    </xf>
    <xf numFmtId="0" fontId="0" fillId="1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0" fillId="14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 vertical="center" wrapText="1"/>
    </xf>
    <xf numFmtId="2" fontId="0" fillId="17" borderId="1" xfId="0" applyNumberFormat="1" applyFill="1" applyBorder="1" applyAlignment="1">
      <alignment horizontal="center" vertical="center"/>
    </xf>
    <xf numFmtId="1" fontId="0" fillId="17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6" borderId="10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167" fontId="0" fillId="0" borderId="0" xfId="0" applyNumberFormat="1"/>
    <xf numFmtId="1" fontId="0" fillId="0" borderId="1" xfId="0" applyNumberFormat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166" fontId="0" fillId="15" borderId="1" xfId="0" applyNumberFormat="1" applyFill="1" applyBorder="1" applyAlignment="1">
      <alignment horizontal="center" vertical="center"/>
    </xf>
    <xf numFmtId="166" fontId="0" fillId="11" borderId="1" xfId="0" applyNumberForma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2" fontId="0" fillId="0" borderId="1" xfId="3" applyNumberFormat="1" applyFont="1" applyFill="1" applyBorder="1" applyAlignment="1">
      <alignment horizontal="center" vertical="center"/>
    </xf>
    <xf numFmtId="165" fontId="0" fillId="15" borderId="1" xfId="0" applyNumberFormat="1" applyFill="1" applyBorder="1" applyAlignment="1">
      <alignment horizontal="center" vertical="center"/>
    </xf>
    <xf numFmtId="11" fontId="0" fillId="15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2" fontId="0" fillId="7" borderId="1" xfId="3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5" fontId="0" fillId="11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19" borderId="1" xfId="0" applyNumberFormat="1" applyFill="1" applyBorder="1" applyAlignment="1">
      <alignment horizontal="center" vertical="center"/>
    </xf>
    <xf numFmtId="11" fontId="0" fillId="19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17" borderId="1" xfId="0" applyNumberFormat="1" applyFill="1" applyBorder="1" applyAlignment="1">
      <alignment horizontal="center" vertical="center" wrapText="1"/>
    </xf>
    <xf numFmtId="1" fontId="0" fillId="20" borderId="1" xfId="0" applyNumberFormat="1" applyFill="1" applyBorder="1" applyAlignment="1">
      <alignment horizontal="center" vertical="center"/>
    </xf>
    <xf numFmtId="2" fontId="0" fillId="20" borderId="1" xfId="0" applyNumberFormat="1" applyFill="1" applyBorder="1" applyAlignment="1">
      <alignment horizontal="center" vertical="center"/>
    </xf>
    <xf numFmtId="0" fontId="0" fillId="16" borderId="1" xfId="0" applyFill="1" applyBorder="1"/>
    <xf numFmtId="0" fontId="0" fillId="15" borderId="1" xfId="0" applyFill="1" applyBorder="1"/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0" fontId="0" fillId="0" borderId="0" xfId="2" applyNumberFormat="1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65" fontId="0" fillId="16" borderId="1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/>
    </xf>
    <xf numFmtId="165" fontId="0" fillId="17" borderId="1" xfId="0" applyNumberFormat="1" applyFill="1" applyBorder="1" applyAlignment="1">
      <alignment horizontal="center" vertical="center"/>
    </xf>
    <xf numFmtId="165" fontId="0" fillId="7" borderId="1" xfId="0" applyNumberFormat="1" applyFill="1" applyBorder="1"/>
    <xf numFmtId="0" fontId="0" fillId="17" borderId="0" xfId="0" applyFill="1"/>
    <xf numFmtId="0" fontId="0" fillId="7" borderId="1" xfId="0" applyFill="1" applyBorder="1"/>
    <xf numFmtId="0" fontId="16" fillId="0" borderId="1" xfId="0" applyFont="1" applyBorder="1" applyAlignment="1">
      <alignment horizontal="center"/>
    </xf>
    <xf numFmtId="0" fontId="0" fillId="21" borderId="2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0" xfId="0" applyFill="1"/>
    <xf numFmtId="165" fontId="0" fillId="0" borderId="1" xfId="0" applyNumberFormat="1" applyBorder="1" applyAlignment="1">
      <alignment horizontal="center" vertical="center" wrapText="1"/>
    </xf>
    <xf numFmtId="0" fontId="0" fillId="12" borderId="0" xfId="0" applyFill="1"/>
    <xf numFmtId="11" fontId="0" fillId="12" borderId="0" xfId="0" applyNumberFormat="1" applyFill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167" fontId="0" fillId="12" borderId="0" xfId="0" applyNumberFormat="1" applyFill="1"/>
    <xf numFmtId="0" fontId="0" fillId="13" borderId="1" xfId="0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22" borderId="1" xfId="0" applyFill="1" applyBorder="1"/>
    <xf numFmtId="166" fontId="0" fillId="0" borderId="1" xfId="0" applyNumberFormat="1" applyBorder="1"/>
    <xf numFmtId="0" fontId="0" fillId="14" borderId="1" xfId="0" applyFill="1" applyBorder="1" applyAlignment="1">
      <alignment horizontal="center" vertical="center" wrapText="1"/>
    </xf>
    <xf numFmtId="0" fontId="0" fillId="14" borderId="1" xfId="0" applyFill="1" applyBorder="1"/>
    <xf numFmtId="0" fontId="0" fillId="24" borderId="1" xfId="0" applyFill="1" applyBorder="1" applyAlignment="1">
      <alignment horizontal="center" vertical="center" wrapText="1"/>
    </xf>
    <xf numFmtId="167" fontId="0" fillId="2" borderId="0" xfId="0" applyNumberFormat="1" applyFill="1"/>
    <xf numFmtId="167" fontId="0" fillId="12" borderId="1" xfId="0" applyNumberFormat="1" applyFill="1" applyBorder="1"/>
    <xf numFmtId="166" fontId="0" fillId="0" borderId="1" xfId="0" applyNumberFormat="1" applyBorder="1" applyAlignment="1">
      <alignment horizontal="center" vertical="center"/>
    </xf>
    <xf numFmtId="167" fontId="0" fillId="12" borderId="1" xfId="0" applyNumberFormat="1" applyFill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right" vertical="center"/>
    </xf>
    <xf numFmtId="0" fontId="2" fillId="9" borderId="10" xfId="0" applyFont="1" applyFill="1" applyBorder="1" applyAlignment="1">
      <alignment horizontal="right" vertical="center"/>
    </xf>
    <xf numFmtId="0" fontId="2" fillId="9" borderId="12" xfId="0" applyFont="1" applyFill="1" applyBorder="1" applyAlignment="1">
      <alignment horizontal="right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9" fontId="9" fillId="0" borderId="2" xfId="0" applyNumberFormat="1" applyFont="1" applyBorder="1" applyAlignment="1">
      <alignment horizontal="center" vertical="center"/>
    </xf>
    <xf numFmtId="9" fontId="9" fillId="0" borderId="3" xfId="0" applyNumberFormat="1" applyFont="1" applyBorder="1" applyAlignment="1">
      <alignment horizontal="center" vertical="center"/>
    </xf>
    <xf numFmtId="9" fontId="9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8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2" fontId="0" fillId="0" borderId="2" xfId="2" applyNumberFormat="1" applyFont="1" applyBorder="1" applyAlignment="1">
      <alignment horizontal="center" vertical="center"/>
    </xf>
    <xf numFmtId="2" fontId="0" fillId="0" borderId="4" xfId="2" applyNumberFormat="1" applyFont="1" applyBorder="1" applyAlignment="1">
      <alignment horizontal="center" vertical="center"/>
    </xf>
    <xf numFmtId="2" fontId="0" fillId="0" borderId="1" xfId="2" applyNumberFormat="1" applyFont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21" borderId="8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166" fontId="0" fillId="21" borderId="2" xfId="0" applyNumberFormat="1" applyFill="1" applyBorder="1" applyAlignment="1">
      <alignment horizontal="center" vertical="center"/>
    </xf>
    <xf numFmtId="166" fontId="0" fillId="21" borderId="4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8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6" borderId="10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99"/>
      <color rgb="FFCCCCFF"/>
      <color rgb="FFFF66CC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R" sz="1600" b="1" i="0" u="none" strike="noStrike" kern="1200" baseline="0">
                <a:solidFill>
                  <a:srgbClr val="44546A"/>
                </a:solidFill>
                <a:effectLst/>
              </a:rPr>
              <a:t>ABS 40</a:t>
            </a:r>
            <a:r>
              <a:rPr lang="es-CR" sz="1600" b="1" i="0" u="none" strike="noStrike" kern="1200" baseline="0">
                <a:solidFill>
                  <a:srgbClr val="44546A"/>
                </a:solidFill>
              </a:rPr>
              <a:t>% 90°</a:t>
            </a:r>
            <a:br>
              <a:rPr lang="es-CR" sz="1600" b="1" i="0" u="none" strike="noStrike" kern="1200" baseline="0">
                <a:solidFill>
                  <a:srgbClr val="44546A"/>
                </a:solidFill>
              </a:rPr>
            </a:br>
            <a:r>
              <a:rPr lang="es-CR" sz="1600" b="1" i="0" u="none" strike="noStrike" kern="1200" baseline="0">
                <a:solidFill>
                  <a:srgbClr val="44546A"/>
                </a:solidFill>
              </a:rPr>
              <a:t>Esfuerzo-Deformación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22"/>
              <c:layout>
                <c:manualLayout>
                  <c:x val="-0.20193492657063219"/>
                  <c:y val="-0.1036586795753870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F2-4A3F-B722-CEC9E06056B4}"/>
                </c:ext>
              </c:extLst>
            </c:dLbl>
            <c:dLbl>
              <c:idx val="35"/>
              <c:layout>
                <c:manualLayout>
                  <c:x val="-0.10930173240986762"/>
                  <c:y val="-8.443269068964041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F2-4A3F-B722-CEC9E06056B4}"/>
                </c:ext>
              </c:extLst>
            </c:dLbl>
            <c:dLbl>
              <c:idx val="44"/>
              <c:layout>
                <c:manualLayout>
                  <c:x val="-8.7956322184996757E-2"/>
                  <c:y val="9.75071847850833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F2-4A3F-B722-CEC9E06056B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>
                <a:softEdge rad="635000"/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'[1]2_AB_40_90'!$J$27:$J$2465</c:f>
              <c:numCache>
                <c:formatCode>General</c:formatCode>
                <c:ptCount val="2439"/>
                <c:pt idx="8">
                  <c:v>9.5220521947617393E-3</c:v>
                </c:pt>
                <c:pt idx="9">
                  <c:v>1.0557057868105409E-2</c:v>
                </c:pt>
                <c:pt idx="10">
                  <c:v>1.1695564108783444E-2</c:v>
                </c:pt>
                <c:pt idx="11">
                  <c:v>1.2730569782127114E-2</c:v>
                </c:pt>
                <c:pt idx="12">
                  <c:v>1.376557545547078E-2</c:v>
                </c:pt>
                <c:pt idx="13">
                  <c:v>1.4800581128814447E-2</c:v>
                </c:pt>
                <c:pt idx="14">
                  <c:v>1.5835586802158113E-2</c:v>
                </c:pt>
                <c:pt idx="15">
                  <c:v>1.6974093042836147E-2</c:v>
                </c:pt>
                <c:pt idx="16">
                  <c:v>1.8009098716179815E-2</c:v>
                </c:pt>
                <c:pt idx="17">
                  <c:v>1.9044104389523479E-2</c:v>
                </c:pt>
                <c:pt idx="18">
                  <c:v>2.007911006286715E-2</c:v>
                </c:pt>
                <c:pt idx="19">
                  <c:v>2.1114115736210817E-2</c:v>
                </c:pt>
                <c:pt idx="20">
                  <c:v>2.2149121409554485E-2</c:v>
                </c:pt>
                <c:pt idx="21">
                  <c:v>2.3287627650232522E-2</c:v>
                </c:pt>
                <c:pt idx="22">
                  <c:v>2.432263332357619E-2</c:v>
                </c:pt>
                <c:pt idx="23">
                  <c:v>2.5357638996919857E-2</c:v>
                </c:pt>
                <c:pt idx="24">
                  <c:v>2.6392644670263522E-2</c:v>
                </c:pt>
                <c:pt idx="25">
                  <c:v>2.7427650343607189E-2</c:v>
                </c:pt>
                <c:pt idx="26">
                  <c:v>2.846265601695086E-2</c:v>
                </c:pt>
                <c:pt idx="27">
                  <c:v>2.9497661690294524E-2</c:v>
                </c:pt>
                <c:pt idx="28">
                  <c:v>3.0532667363638192E-2</c:v>
                </c:pt>
                <c:pt idx="29">
                  <c:v>3.156767303698186E-2</c:v>
                </c:pt>
                <c:pt idx="30">
                  <c:v>3.2602678710325531E-2</c:v>
                </c:pt>
                <c:pt idx="31">
                  <c:v>3.3637684383669195E-2</c:v>
                </c:pt>
                <c:pt idx="32">
                  <c:v>3.4672690057012859E-2</c:v>
                </c:pt>
                <c:pt idx="33">
                  <c:v>3.570769573035653E-2</c:v>
                </c:pt>
                <c:pt idx="34">
                  <c:v>3.6742701403700201E-2</c:v>
                </c:pt>
                <c:pt idx="35">
                  <c:v>3.7777707077043865E-2</c:v>
                </c:pt>
                <c:pt idx="36">
                  <c:v>3.8812712750387536E-2</c:v>
                </c:pt>
                <c:pt idx="37">
                  <c:v>3.9847718423731207E-2</c:v>
                </c:pt>
                <c:pt idx="38">
                  <c:v>4.0882724097074871E-2</c:v>
                </c:pt>
                <c:pt idx="39">
                  <c:v>4.1917729770418535E-2</c:v>
                </c:pt>
                <c:pt idx="40">
                  <c:v>4.2952735443762206E-2</c:v>
                </c:pt>
                <c:pt idx="41">
                  <c:v>4.3987741117105877E-2</c:v>
                </c:pt>
                <c:pt idx="42">
                  <c:v>4.5022746790449535E-2</c:v>
                </c:pt>
                <c:pt idx="43">
                  <c:v>4.6057752463793213E-2</c:v>
                </c:pt>
                <c:pt idx="44">
                  <c:v>4.7092758137136877E-2</c:v>
                </c:pt>
              </c:numCache>
              <c:extLst xmlns:c15="http://schemas.microsoft.com/office/drawing/2012/chart"/>
            </c:numRef>
          </c:xVal>
          <c:yVal>
            <c:numRef>
              <c:f>'[1]2_AB_40_90'!$I$27:$I$2465</c:f>
              <c:numCache>
                <c:formatCode>General</c:formatCode>
                <c:ptCount val="2439"/>
                <c:pt idx="8">
                  <c:v>0</c:v>
                </c:pt>
                <c:pt idx="9">
                  <c:v>80.074633946771712</c:v>
                </c:pt>
                <c:pt idx="10">
                  <c:v>123.3007637764449</c:v>
                </c:pt>
                <c:pt idx="11">
                  <c:v>128.90063025577879</c:v>
                </c:pt>
                <c:pt idx="12">
                  <c:v>131.85221679957144</c:v>
                </c:pt>
                <c:pt idx="13">
                  <c:v>157.90941799293438</c:v>
                </c:pt>
                <c:pt idx="14">
                  <c:v>142.87826841482794</c:v>
                </c:pt>
                <c:pt idx="15">
                  <c:v>139.15408948067036</c:v>
                </c:pt>
                <c:pt idx="16">
                  <c:v>189.14180777082282</c:v>
                </c:pt>
                <c:pt idx="17">
                  <c:v>185.39018511589535</c:v>
                </c:pt>
                <c:pt idx="18">
                  <c:v>174.59572247156919</c:v>
                </c:pt>
                <c:pt idx="19">
                  <c:v>191.94360784299687</c:v>
                </c:pt>
                <c:pt idx="20">
                  <c:v>204.30257072400633</c:v>
                </c:pt>
                <c:pt idx="21">
                  <c:v>225.2766368369177</c:v>
                </c:pt>
                <c:pt idx="22">
                  <c:v>237.1572137317153</c:v>
                </c:pt>
                <c:pt idx="23">
                  <c:v>225.51631601335703</c:v>
                </c:pt>
                <c:pt idx="24">
                  <c:v>215.73048439777318</c:v>
                </c:pt>
                <c:pt idx="25">
                  <c:v>215.74825901130188</c:v>
                </c:pt>
                <c:pt idx="26">
                  <c:v>231.48848722793997</c:v>
                </c:pt>
                <c:pt idx="27">
                  <c:v>240.22390184031511</c:v>
                </c:pt>
                <c:pt idx="28">
                  <c:v>267.09640611397742</c:v>
                </c:pt>
                <c:pt idx="29">
                  <c:v>259.12676624742187</c:v>
                </c:pt>
                <c:pt idx="30">
                  <c:v>263.86498424364765</c:v>
                </c:pt>
                <c:pt idx="31">
                  <c:v>252.78945978273154</c:v>
                </c:pt>
                <c:pt idx="32">
                  <c:v>263.88774888727153</c:v>
                </c:pt>
                <c:pt idx="33">
                  <c:v>255.54252746491488</c:v>
                </c:pt>
                <c:pt idx="34">
                  <c:v>261.87788735831532</c:v>
                </c:pt>
                <c:pt idx="35">
                  <c:v>281.68720544562973</c:v>
                </c:pt>
                <c:pt idx="36">
                  <c:v>267.76957591800453</c:v>
                </c:pt>
                <c:pt idx="37">
                  <c:v>257.69473106506524</c:v>
                </c:pt>
                <c:pt idx="38">
                  <c:v>261.50956402869741</c:v>
                </c:pt>
                <c:pt idx="39">
                  <c:v>257.42511950295489</c:v>
                </c:pt>
                <c:pt idx="40">
                  <c:v>257.58948510588004</c:v>
                </c:pt>
                <c:pt idx="41">
                  <c:v>260.00704669775274</c:v>
                </c:pt>
                <c:pt idx="42">
                  <c:v>257.89554519408534</c:v>
                </c:pt>
                <c:pt idx="43">
                  <c:v>251.02048169830678</c:v>
                </c:pt>
                <c:pt idx="44">
                  <c:v>246.55947727346626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FF2-4A3F-B722-CEC9E06056B4}"/>
            </c:ext>
          </c:extLst>
        </c:ser>
        <c:ser>
          <c:idx val="5"/>
          <c:order val="5"/>
          <c:tx>
            <c:v>Puntos (1)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name>Recta (1)</c:nam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63874675155909"/>
                  <c:y val="0.29841990248306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'[1]2_AB_40_90'!$J$36:$J$49</c:f>
              <c:numCache>
                <c:formatCode>General</c:formatCode>
                <c:ptCount val="14"/>
                <c:pt idx="0">
                  <c:v>1.0557057868105409E-2</c:v>
                </c:pt>
                <c:pt idx="1">
                  <c:v>1.1695564108783444E-2</c:v>
                </c:pt>
                <c:pt idx="2">
                  <c:v>1.2730569782127114E-2</c:v>
                </c:pt>
                <c:pt idx="3">
                  <c:v>1.376557545547078E-2</c:v>
                </c:pt>
                <c:pt idx="4">
                  <c:v>1.4800581128814447E-2</c:v>
                </c:pt>
                <c:pt idx="5">
                  <c:v>1.5835586802158113E-2</c:v>
                </c:pt>
                <c:pt idx="6">
                  <c:v>1.6974093042836147E-2</c:v>
                </c:pt>
                <c:pt idx="7">
                  <c:v>1.8009098716179815E-2</c:v>
                </c:pt>
                <c:pt idx="8">
                  <c:v>1.9044104389523479E-2</c:v>
                </c:pt>
                <c:pt idx="9">
                  <c:v>2.007911006286715E-2</c:v>
                </c:pt>
                <c:pt idx="10">
                  <c:v>2.1114115736210817E-2</c:v>
                </c:pt>
                <c:pt idx="11">
                  <c:v>2.2149121409554485E-2</c:v>
                </c:pt>
                <c:pt idx="12">
                  <c:v>2.3287627650232522E-2</c:v>
                </c:pt>
                <c:pt idx="13">
                  <c:v>2.432263332357619E-2</c:v>
                </c:pt>
              </c:numCache>
            </c:numRef>
          </c:xVal>
          <c:yVal>
            <c:numRef>
              <c:f>'[1]2_AB_40_90'!$I$36:$I$49</c:f>
              <c:numCache>
                <c:formatCode>General</c:formatCode>
                <c:ptCount val="14"/>
                <c:pt idx="0">
                  <c:v>80.074633946771712</c:v>
                </c:pt>
                <c:pt idx="1">
                  <c:v>123.3007637764449</c:v>
                </c:pt>
                <c:pt idx="2">
                  <c:v>128.90063025577879</c:v>
                </c:pt>
                <c:pt idx="3">
                  <c:v>131.85221679957144</c:v>
                </c:pt>
                <c:pt idx="4">
                  <c:v>157.90941799293438</c:v>
                </c:pt>
                <c:pt idx="5">
                  <c:v>142.87826841482794</c:v>
                </c:pt>
                <c:pt idx="6">
                  <c:v>139.15408948067036</c:v>
                </c:pt>
                <c:pt idx="7">
                  <c:v>189.14180777082282</c:v>
                </c:pt>
                <c:pt idx="8">
                  <c:v>185.39018511589535</c:v>
                </c:pt>
                <c:pt idx="9">
                  <c:v>174.59572247156919</c:v>
                </c:pt>
                <c:pt idx="10">
                  <c:v>191.94360784299687</c:v>
                </c:pt>
                <c:pt idx="11">
                  <c:v>204.30257072400633</c:v>
                </c:pt>
                <c:pt idx="12">
                  <c:v>225.2766368369177</c:v>
                </c:pt>
                <c:pt idx="13">
                  <c:v>237.1572137317153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FF2-4A3F-B722-CEC9E06056B4}"/>
            </c:ext>
          </c:extLst>
        </c:ser>
        <c:ser>
          <c:idx val="10"/>
          <c:order val="10"/>
          <c:tx>
            <c:v>Máx. (1)</c:v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'[1]2_AB_40_90'!$J$27:$J$71</c:f>
              <c:numCache>
                <c:formatCode>General</c:formatCode>
                <c:ptCount val="45"/>
                <c:pt idx="8">
                  <c:v>9.5220521947617393E-3</c:v>
                </c:pt>
                <c:pt idx="9">
                  <c:v>1.0557057868105409E-2</c:v>
                </c:pt>
                <c:pt idx="10">
                  <c:v>1.1695564108783444E-2</c:v>
                </c:pt>
                <c:pt idx="11">
                  <c:v>1.2730569782127114E-2</c:v>
                </c:pt>
                <c:pt idx="12">
                  <c:v>1.376557545547078E-2</c:v>
                </c:pt>
                <c:pt idx="13">
                  <c:v>1.4800581128814447E-2</c:v>
                </c:pt>
                <c:pt idx="14">
                  <c:v>1.5835586802158113E-2</c:v>
                </c:pt>
                <c:pt idx="15">
                  <c:v>1.6974093042836147E-2</c:v>
                </c:pt>
                <c:pt idx="16">
                  <c:v>1.8009098716179815E-2</c:v>
                </c:pt>
                <c:pt idx="17">
                  <c:v>1.9044104389523479E-2</c:v>
                </c:pt>
                <c:pt idx="18">
                  <c:v>2.007911006286715E-2</c:v>
                </c:pt>
                <c:pt idx="19">
                  <c:v>2.1114115736210817E-2</c:v>
                </c:pt>
                <c:pt idx="20">
                  <c:v>2.2149121409554485E-2</c:v>
                </c:pt>
                <c:pt idx="21">
                  <c:v>2.3287627650232522E-2</c:v>
                </c:pt>
                <c:pt idx="22">
                  <c:v>2.432263332357619E-2</c:v>
                </c:pt>
                <c:pt idx="23">
                  <c:v>2.5357638996919857E-2</c:v>
                </c:pt>
                <c:pt idx="24">
                  <c:v>2.6392644670263522E-2</c:v>
                </c:pt>
                <c:pt idx="25">
                  <c:v>2.7427650343607189E-2</c:v>
                </c:pt>
                <c:pt idx="26">
                  <c:v>2.846265601695086E-2</c:v>
                </c:pt>
                <c:pt idx="27">
                  <c:v>2.9497661690294524E-2</c:v>
                </c:pt>
                <c:pt idx="28">
                  <c:v>3.0532667363638192E-2</c:v>
                </c:pt>
                <c:pt idx="29">
                  <c:v>3.156767303698186E-2</c:v>
                </c:pt>
                <c:pt idx="30">
                  <c:v>3.2602678710325531E-2</c:v>
                </c:pt>
                <c:pt idx="31">
                  <c:v>3.3637684383669195E-2</c:v>
                </c:pt>
                <c:pt idx="32">
                  <c:v>3.4672690057012859E-2</c:v>
                </c:pt>
                <c:pt idx="33">
                  <c:v>3.570769573035653E-2</c:v>
                </c:pt>
                <c:pt idx="34">
                  <c:v>3.6742701403700201E-2</c:v>
                </c:pt>
                <c:pt idx="35">
                  <c:v>3.7777707077043865E-2</c:v>
                </c:pt>
                <c:pt idx="36">
                  <c:v>3.8812712750387536E-2</c:v>
                </c:pt>
                <c:pt idx="37">
                  <c:v>3.9847718423731207E-2</c:v>
                </c:pt>
                <c:pt idx="38">
                  <c:v>4.0882724097074871E-2</c:v>
                </c:pt>
                <c:pt idx="39">
                  <c:v>4.1917729770418535E-2</c:v>
                </c:pt>
                <c:pt idx="40">
                  <c:v>4.2952735443762206E-2</c:v>
                </c:pt>
                <c:pt idx="41">
                  <c:v>4.3987741117105877E-2</c:v>
                </c:pt>
                <c:pt idx="42">
                  <c:v>4.5022746790449535E-2</c:v>
                </c:pt>
                <c:pt idx="43">
                  <c:v>4.6057752463793213E-2</c:v>
                </c:pt>
                <c:pt idx="44">
                  <c:v>4.7092758137136877E-2</c:v>
                </c:pt>
              </c:numCache>
              <c:extLst xmlns:c15="http://schemas.microsoft.com/office/drawing/2012/chart"/>
            </c:numRef>
          </c:xVal>
          <c:yVal>
            <c:numRef>
              <c:f>'[1]2_AB_40_90'!$K$27:$K$71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281.68720544562973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DFF2-4A3F-B722-CEC9E0605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051695"/>
        <c:axId val="20150425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</c:v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dLbls>
                  <c:dLbl>
                    <c:idx val="14"/>
                    <c:layout>
                      <c:manualLayout>
                        <c:x val="-0.17915364011630883"/>
                        <c:y val="-0.16840000109198708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DFF2-4A3F-B722-CEC9E06056B4}"/>
                      </c:ext>
                    </c:extLst>
                  </c:dLbl>
                  <c:dLbl>
                    <c:idx val="31"/>
                    <c:layout>
                      <c:manualLayout>
                        <c:x val="-0.14716191866696801"/>
                        <c:y val="0.20802353076068977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DFF2-4A3F-B722-CEC9E06056B4}"/>
                      </c:ext>
                    </c:extLst>
                  </c:dLbl>
                  <c:dLbl>
                    <c:idx val="50"/>
                    <c:layout>
                      <c:manualLayout>
                        <c:x val="-0.13437203147683119"/>
                        <c:y val="0.13097409533748824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DFF2-4A3F-B722-CEC9E06056B4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>
                      <a:softEdge rad="635000"/>
                    </a:effectLst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R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'[1]2_AB_40_90'!$X$27:$X$2465</c15:sqref>
                        </c15:formulaRef>
                      </c:ext>
                    </c:extLst>
                    <c:numCache>
                      <c:formatCode>General</c:formatCode>
                      <c:ptCount val="2439"/>
                      <c:pt idx="6">
                        <c:v>7.4520408480744076E-3</c:v>
                      </c:pt>
                      <c:pt idx="7">
                        <c:v>8.4870465214180735E-3</c:v>
                      </c:pt>
                      <c:pt idx="8">
                        <c:v>9.5220521947617393E-3</c:v>
                      </c:pt>
                      <c:pt idx="9">
                        <c:v>1.0557057868105409E-2</c:v>
                      </c:pt>
                      <c:pt idx="10">
                        <c:v>1.1695564108783444E-2</c:v>
                      </c:pt>
                      <c:pt idx="11">
                        <c:v>1.2730569782127114E-2</c:v>
                      </c:pt>
                      <c:pt idx="12">
                        <c:v>1.376557545547078E-2</c:v>
                      </c:pt>
                      <c:pt idx="13">
                        <c:v>1.4800581128814447E-2</c:v>
                      </c:pt>
                      <c:pt idx="14">
                        <c:v>1.5835586802158113E-2</c:v>
                      </c:pt>
                      <c:pt idx="15">
                        <c:v>1.6974093042836147E-2</c:v>
                      </c:pt>
                      <c:pt idx="16">
                        <c:v>1.8009098716179815E-2</c:v>
                      </c:pt>
                      <c:pt idx="17">
                        <c:v>1.9044104389523479E-2</c:v>
                      </c:pt>
                      <c:pt idx="18">
                        <c:v>2.007911006286715E-2</c:v>
                      </c:pt>
                      <c:pt idx="19">
                        <c:v>2.1114115736210817E-2</c:v>
                      </c:pt>
                      <c:pt idx="20">
                        <c:v>2.2149121409554485E-2</c:v>
                      </c:pt>
                      <c:pt idx="21">
                        <c:v>2.3287627650232522E-2</c:v>
                      </c:pt>
                      <c:pt idx="22">
                        <c:v>2.432263332357619E-2</c:v>
                      </c:pt>
                      <c:pt idx="23">
                        <c:v>2.5357638996919857E-2</c:v>
                      </c:pt>
                      <c:pt idx="24">
                        <c:v>2.6392644670263522E-2</c:v>
                      </c:pt>
                      <c:pt idx="25">
                        <c:v>2.7427650343607189E-2</c:v>
                      </c:pt>
                      <c:pt idx="26">
                        <c:v>2.846265601695086E-2</c:v>
                      </c:pt>
                      <c:pt idx="27">
                        <c:v>2.9497661690294524E-2</c:v>
                      </c:pt>
                      <c:pt idx="28">
                        <c:v>3.0532667363638192E-2</c:v>
                      </c:pt>
                      <c:pt idx="29">
                        <c:v>3.156767303698186E-2</c:v>
                      </c:pt>
                      <c:pt idx="30">
                        <c:v>3.2602678710325531E-2</c:v>
                      </c:pt>
                      <c:pt idx="31">
                        <c:v>3.3637684383669195E-2</c:v>
                      </c:pt>
                      <c:pt idx="32">
                        <c:v>3.4672690057012859E-2</c:v>
                      </c:pt>
                      <c:pt idx="33">
                        <c:v>3.570769573035653E-2</c:v>
                      </c:pt>
                      <c:pt idx="34">
                        <c:v>3.6742701403700201E-2</c:v>
                      </c:pt>
                      <c:pt idx="35">
                        <c:v>3.7777707077043865E-2</c:v>
                      </c:pt>
                      <c:pt idx="36">
                        <c:v>3.8812712750387536E-2</c:v>
                      </c:pt>
                      <c:pt idx="37">
                        <c:v>3.9847718423731207E-2</c:v>
                      </c:pt>
                      <c:pt idx="38">
                        <c:v>4.0882724097074871E-2</c:v>
                      </c:pt>
                      <c:pt idx="39">
                        <c:v>4.1917729770418535E-2</c:v>
                      </c:pt>
                      <c:pt idx="40">
                        <c:v>4.2952735443762206E-2</c:v>
                      </c:pt>
                      <c:pt idx="41">
                        <c:v>4.3987741117105877E-2</c:v>
                      </c:pt>
                      <c:pt idx="42">
                        <c:v>4.5022746790449535E-2</c:v>
                      </c:pt>
                      <c:pt idx="43">
                        <c:v>4.6057752463793213E-2</c:v>
                      </c:pt>
                      <c:pt idx="44">
                        <c:v>4.7092758137136877E-2</c:v>
                      </c:pt>
                      <c:pt idx="45">
                        <c:v>4.8127763810480534E-2</c:v>
                      </c:pt>
                      <c:pt idx="46">
                        <c:v>4.9162769483824212E-2</c:v>
                      </c:pt>
                      <c:pt idx="47">
                        <c:v>5.0197775157167876E-2</c:v>
                      </c:pt>
                      <c:pt idx="48">
                        <c:v>5.1232780830511547E-2</c:v>
                      </c:pt>
                      <c:pt idx="49">
                        <c:v>5.2267786503855211E-2</c:v>
                      </c:pt>
                      <c:pt idx="50">
                        <c:v>5.3302792177198875E-2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'[1]2_AB_40_90'!$W$27:$W$2465</c15:sqref>
                        </c15:formulaRef>
                      </c:ext>
                    </c:extLst>
                    <c:numCache>
                      <c:formatCode>General</c:formatCode>
                      <c:ptCount val="2439"/>
                      <c:pt idx="6">
                        <c:v>0</c:v>
                      </c:pt>
                      <c:pt idx="7">
                        <c:v>26.366038006863853</c:v>
                      </c:pt>
                      <c:pt idx="8">
                        <c:v>28.722423046124632</c:v>
                      </c:pt>
                      <c:pt idx="9">
                        <c:v>65.943816191459064</c:v>
                      </c:pt>
                      <c:pt idx="10">
                        <c:v>116.92313806387018</c:v>
                      </c:pt>
                      <c:pt idx="11">
                        <c:v>124.99455055105825</c:v>
                      </c:pt>
                      <c:pt idx="12">
                        <c:v>155.33274855839923</c:v>
                      </c:pt>
                      <c:pt idx="13">
                        <c:v>184.78761680024238</c:v>
                      </c:pt>
                      <c:pt idx="14">
                        <c:v>171.13990392545324</c:v>
                      </c:pt>
                      <c:pt idx="15">
                        <c:v>191.88616549439809</c:v>
                      </c:pt>
                      <c:pt idx="16">
                        <c:v>191.90300204484939</c:v>
                      </c:pt>
                      <c:pt idx="17">
                        <c:v>189.30687916763964</c:v>
                      </c:pt>
                      <c:pt idx="18">
                        <c:v>182.02532768312534</c:v>
                      </c:pt>
                      <c:pt idx="19">
                        <c:v>200.18658486692922</c:v>
                      </c:pt>
                      <c:pt idx="20">
                        <c:v>206.54765391877561</c:v>
                      </c:pt>
                      <c:pt idx="21">
                        <c:v>196.44976861607989</c:v>
                      </c:pt>
                      <c:pt idx="22">
                        <c:v>201.37918579805137</c:v>
                      </c:pt>
                      <c:pt idx="23">
                        <c:v>201.00367296842688</c:v>
                      </c:pt>
                      <c:pt idx="24">
                        <c:v>221.38281149989822</c:v>
                      </c:pt>
                      <c:pt idx="25">
                        <c:v>242.036912420242</c:v>
                      </c:pt>
                      <c:pt idx="26">
                        <c:v>236.72973599536502</c:v>
                      </c:pt>
                      <c:pt idx="27">
                        <c:v>238.53812007301465</c:v>
                      </c:pt>
                      <c:pt idx="28">
                        <c:v>254.88163144413093</c:v>
                      </c:pt>
                      <c:pt idx="29">
                        <c:v>263.06486299890241</c:v>
                      </c:pt>
                      <c:pt idx="30">
                        <c:v>259.28929087526069</c:v>
                      </c:pt>
                      <c:pt idx="31">
                        <c:v>269.05077006115289</c:v>
                      </c:pt>
                      <c:pt idx="32">
                        <c:v>245.24350575936646</c:v>
                      </c:pt>
                      <c:pt idx="33">
                        <c:v>246.49061232310592</c:v>
                      </c:pt>
                      <c:pt idx="34">
                        <c:v>260.52451326344033</c:v>
                      </c:pt>
                      <c:pt idx="35">
                        <c:v>260.62647980483501</c:v>
                      </c:pt>
                      <c:pt idx="36">
                        <c:v>254.95763448652107</c:v>
                      </c:pt>
                      <c:pt idx="37">
                        <c:v>244.59160914650258</c:v>
                      </c:pt>
                      <c:pt idx="38">
                        <c:v>243.87287250118064</c:v>
                      </c:pt>
                      <c:pt idx="39">
                        <c:v>229.54728398074553</c:v>
                      </c:pt>
                      <c:pt idx="40">
                        <c:v>230.38340465649495</c:v>
                      </c:pt>
                      <c:pt idx="41">
                        <c:v>234.57157473819001</c:v>
                      </c:pt>
                      <c:pt idx="42">
                        <c:v>235.25375214706719</c:v>
                      </c:pt>
                      <c:pt idx="43">
                        <c:v>238.60441486161631</c:v>
                      </c:pt>
                      <c:pt idx="44">
                        <c:v>232.83239716830539</c:v>
                      </c:pt>
                      <c:pt idx="45">
                        <c:v>225.24219613414496</c:v>
                      </c:pt>
                      <c:pt idx="46">
                        <c:v>221.00598969308987</c:v>
                      </c:pt>
                      <c:pt idx="47">
                        <c:v>230.81306857234401</c:v>
                      </c:pt>
                      <c:pt idx="48">
                        <c:v>224.69427586275935</c:v>
                      </c:pt>
                      <c:pt idx="49">
                        <c:v>218.34212068258338</c:v>
                      </c:pt>
                      <c:pt idx="50">
                        <c:v>207.10565517883475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DFF2-4A3F-B722-CEC9E06056B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dLbls>
                  <c:dLbl>
                    <c:idx val="22"/>
                    <c:layout>
                      <c:manualLayout>
                        <c:x val="-0.27269181173051943"/>
                        <c:y val="-7.0725887066908355E-2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DFF2-4A3F-B722-CEC9E06056B4}"/>
                      </c:ext>
                    </c:extLst>
                  </c:dLbl>
                  <c:dLbl>
                    <c:idx val="35"/>
                    <c:layout>
                      <c:manualLayout>
                        <c:x val="3.6921168181012542E-2"/>
                        <c:y val="-4.4645673936406234E-2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DFF2-4A3F-B722-CEC9E06056B4}"/>
                      </c:ext>
                    </c:extLst>
                  </c:dLbl>
                  <c:dLbl>
                    <c:idx val="45"/>
                    <c:layout>
                      <c:manualLayout>
                        <c:x val="-5.9497155794254068E-2"/>
                        <c:y val="0.12893389264929556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D-DFF2-4A3F-B722-CEC9E06056B4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>
                      <a:softEdge rad="635000"/>
                    </a:effectLst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R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'[1]2_AB_40_90'!$AL$27:$AL$2465</c15:sqref>
                        </c15:formulaRef>
                      </c:ext>
                    </c:extLst>
                    <c:numCache>
                      <c:formatCode>General</c:formatCode>
                      <c:ptCount val="2439"/>
                      <c:pt idx="8">
                        <c:v>9.5220521947617393E-3</c:v>
                      </c:pt>
                      <c:pt idx="9">
                        <c:v>1.0557057868105409E-2</c:v>
                      </c:pt>
                      <c:pt idx="10">
                        <c:v>1.1695564108783444E-2</c:v>
                      </c:pt>
                      <c:pt idx="11">
                        <c:v>1.2730569782127114E-2</c:v>
                      </c:pt>
                      <c:pt idx="12">
                        <c:v>1.376557545547078E-2</c:v>
                      </c:pt>
                      <c:pt idx="13">
                        <c:v>1.4800581128814447E-2</c:v>
                      </c:pt>
                      <c:pt idx="14">
                        <c:v>1.5835586802158113E-2</c:v>
                      </c:pt>
                      <c:pt idx="15">
                        <c:v>1.6974093042836147E-2</c:v>
                      </c:pt>
                      <c:pt idx="16">
                        <c:v>1.8009098716179815E-2</c:v>
                      </c:pt>
                      <c:pt idx="17">
                        <c:v>1.9044104389523479E-2</c:v>
                      </c:pt>
                      <c:pt idx="18">
                        <c:v>2.007911006286715E-2</c:v>
                      </c:pt>
                      <c:pt idx="19">
                        <c:v>2.1114115736210817E-2</c:v>
                      </c:pt>
                      <c:pt idx="20">
                        <c:v>2.2149121409554485E-2</c:v>
                      </c:pt>
                      <c:pt idx="21">
                        <c:v>2.3287627650232522E-2</c:v>
                      </c:pt>
                      <c:pt idx="22">
                        <c:v>2.432263332357619E-2</c:v>
                      </c:pt>
                      <c:pt idx="23">
                        <c:v>2.5357638996919857E-2</c:v>
                      </c:pt>
                      <c:pt idx="24">
                        <c:v>2.6392644670263522E-2</c:v>
                      </c:pt>
                      <c:pt idx="25">
                        <c:v>2.7427650343607189E-2</c:v>
                      </c:pt>
                      <c:pt idx="26">
                        <c:v>2.846265601695086E-2</c:v>
                      </c:pt>
                      <c:pt idx="27">
                        <c:v>2.9497661690294524E-2</c:v>
                      </c:pt>
                      <c:pt idx="28">
                        <c:v>3.0532667363638192E-2</c:v>
                      </c:pt>
                      <c:pt idx="29">
                        <c:v>3.156767303698186E-2</c:v>
                      </c:pt>
                      <c:pt idx="30">
                        <c:v>3.2602678710325531E-2</c:v>
                      </c:pt>
                      <c:pt idx="31">
                        <c:v>3.3637684383669195E-2</c:v>
                      </c:pt>
                      <c:pt idx="32">
                        <c:v>3.4672690057012859E-2</c:v>
                      </c:pt>
                      <c:pt idx="33">
                        <c:v>3.570769573035653E-2</c:v>
                      </c:pt>
                      <c:pt idx="34">
                        <c:v>3.6742701403700201E-2</c:v>
                      </c:pt>
                      <c:pt idx="35">
                        <c:v>3.7777707077043865E-2</c:v>
                      </c:pt>
                      <c:pt idx="36">
                        <c:v>3.8812712750387536E-2</c:v>
                      </c:pt>
                      <c:pt idx="37">
                        <c:v>3.9847718423731207E-2</c:v>
                      </c:pt>
                      <c:pt idx="38">
                        <c:v>4.0882724097074871E-2</c:v>
                      </c:pt>
                      <c:pt idx="39">
                        <c:v>4.1917729770418535E-2</c:v>
                      </c:pt>
                      <c:pt idx="40">
                        <c:v>4.2952735443762206E-2</c:v>
                      </c:pt>
                      <c:pt idx="41">
                        <c:v>4.3987741117105877E-2</c:v>
                      </c:pt>
                      <c:pt idx="42">
                        <c:v>4.5022746790449535E-2</c:v>
                      </c:pt>
                      <c:pt idx="43">
                        <c:v>4.6057752463793213E-2</c:v>
                      </c:pt>
                      <c:pt idx="44">
                        <c:v>4.7092758137136877E-2</c:v>
                      </c:pt>
                      <c:pt idx="45">
                        <c:v>4.8127763810480534E-2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'[1]2_AB_40_90'!$AK$27:$AK$2465</c15:sqref>
                        </c15:formulaRef>
                      </c:ext>
                    </c:extLst>
                    <c:numCache>
                      <c:formatCode>General</c:formatCode>
                      <c:ptCount val="2439"/>
                      <c:pt idx="8">
                        <c:v>0</c:v>
                      </c:pt>
                      <c:pt idx="9">
                        <c:v>80.074633946771712</c:v>
                      </c:pt>
                      <c:pt idx="10">
                        <c:v>123.3007637764449</c:v>
                      </c:pt>
                      <c:pt idx="11">
                        <c:v>128.90063025577879</c:v>
                      </c:pt>
                      <c:pt idx="12">
                        <c:v>131.85221679957144</c:v>
                      </c:pt>
                      <c:pt idx="13">
                        <c:v>157.90941799293438</c:v>
                      </c:pt>
                      <c:pt idx="14">
                        <c:v>142.87826841482794</c:v>
                      </c:pt>
                      <c:pt idx="15">
                        <c:v>139.15408948067036</c:v>
                      </c:pt>
                      <c:pt idx="16">
                        <c:v>189.14180777082282</c:v>
                      </c:pt>
                      <c:pt idx="17">
                        <c:v>185.39018511589535</c:v>
                      </c:pt>
                      <c:pt idx="18">
                        <c:v>174.59572247156919</c:v>
                      </c:pt>
                      <c:pt idx="19">
                        <c:v>191.94360784299687</c:v>
                      </c:pt>
                      <c:pt idx="20">
                        <c:v>204.30257072400633</c:v>
                      </c:pt>
                      <c:pt idx="21">
                        <c:v>225.2766368369177</c:v>
                      </c:pt>
                      <c:pt idx="22">
                        <c:v>237.1572137317153</c:v>
                      </c:pt>
                      <c:pt idx="23">
                        <c:v>225.51631601335703</c:v>
                      </c:pt>
                      <c:pt idx="24">
                        <c:v>215.73048439777318</c:v>
                      </c:pt>
                      <c:pt idx="25">
                        <c:v>215.74825901130188</c:v>
                      </c:pt>
                      <c:pt idx="26">
                        <c:v>231.48848722793997</c:v>
                      </c:pt>
                      <c:pt idx="27">
                        <c:v>240.22390184031511</c:v>
                      </c:pt>
                      <c:pt idx="28">
                        <c:v>267.09640611397742</c:v>
                      </c:pt>
                      <c:pt idx="29">
                        <c:v>259.12676624742187</c:v>
                      </c:pt>
                      <c:pt idx="30">
                        <c:v>263.86498424364765</c:v>
                      </c:pt>
                      <c:pt idx="31">
                        <c:v>252.78945978273154</c:v>
                      </c:pt>
                      <c:pt idx="32">
                        <c:v>263.88774888727153</c:v>
                      </c:pt>
                      <c:pt idx="33">
                        <c:v>255.54252746491488</c:v>
                      </c:pt>
                      <c:pt idx="34">
                        <c:v>261.87788735831532</c:v>
                      </c:pt>
                      <c:pt idx="35">
                        <c:v>281.68720544562973</c:v>
                      </c:pt>
                      <c:pt idx="36">
                        <c:v>267.76957591800453</c:v>
                      </c:pt>
                      <c:pt idx="37">
                        <c:v>257.69473106506524</c:v>
                      </c:pt>
                      <c:pt idx="38">
                        <c:v>261.50956402869741</c:v>
                      </c:pt>
                      <c:pt idx="39">
                        <c:v>257.42511950295489</c:v>
                      </c:pt>
                      <c:pt idx="40">
                        <c:v>257.58948510588004</c:v>
                      </c:pt>
                      <c:pt idx="41">
                        <c:v>260.00704669775274</c:v>
                      </c:pt>
                      <c:pt idx="42">
                        <c:v>257.89554519408534</c:v>
                      </c:pt>
                      <c:pt idx="43">
                        <c:v>251.02048169830678</c:v>
                      </c:pt>
                      <c:pt idx="44">
                        <c:v>246.55947727346626</c:v>
                      </c:pt>
                      <c:pt idx="45">
                        <c:v>231.44152263324989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FF2-4A3F-B722-CEC9E06056B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</c:v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dLbls>
                  <c:dLbl>
                    <c:idx val="18"/>
                    <c:layout>
                      <c:manualLayout>
                        <c:x val="-0.11076747572977871"/>
                        <c:y val="0.24269424516711502"/>
                      </c:manualLayout>
                    </c:layout>
                    <c:spPr>
                      <a:solidFill>
                        <a:sysClr val="window" lastClr="FFFFFF"/>
                      </a:solidFill>
                      <a:ln>
                        <a:solidFill>
                          <a:sysClr val="windowText" lastClr="000000">
                            <a:lumMod val="25000"/>
                            <a:lumOff val="75000"/>
                          </a:sysClr>
                        </a:solidFill>
                      </a:ln>
                      <a:effectLst>
                        <a:softEdge rad="635000"/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dk2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R"/>
                      </a:p>
                    </c:tx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pPr xmlns:c15="http://schemas.microsoft.com/office/drawing/2012/chart">
                          <a:prstGeom prst="wedgeRectCallout">
                            <a:avLst/>
                          </a:prstGeom>
                          <a:noFill/>
                          <a:ln>
                            <a:noFill/>
                          </a:ln>
                        </c15:spPr>
                        <c15:layout>
                          <c:manualLayout>
                            <c:w val="0.20053228519416946"/>
                            <c:h val="0.13928450669290557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F-DFF2-4A3F-B722-CEC9E06056B4}"/>
                      </c:ext>
                    </c:extLst>
                  </c:dLbl>
                  <c:dLbl>
                    <c:idx val="34"/>
                    <c:layout>
                      <c:manualLayout>
                        <c:x val="5.3018675018184788E-2"/>
                        <c:y val="0.1386823538404599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DFF2-4A3F-B722-CEC9E06056B4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>
                      <a:softEdge rad="635000"/>
                    </a:effectLst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R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'[1]2_AB_40_90'!$AZ$27:$AZ$2465</c15:sqref>
                        </c15:formulaRef>
                      </c:ext>
                    </c:extLst>
                    <c:numCache>
                      <c:formatCode>General</c:formatCode>
                      <c:ptCount val="2439"/>
                      <c:pt idx="9">
                        <c:v>1.0557057868105409E-2</c:v>
                      </c:pt>
                      <c:pt idx="10">
                        <c:v>1.1695564108783444E-2</c:v>
                      </c:pt>
                      <c:pt idx="11">
                        <c:v>1.2730569782127114E-2</c:v>
                      </c:pt>
                      <c:pt idx="12">
                        <c:v>1.376557545547078E-2</c:v>
                      </c:pt>
                      <c:pt idx="13">
                        <c:v>1.4800581128814447E-2</c:v>
                      </c:pt>
                      <c:pt idx="14">
                        <c:v>1.5835586802158113E-2</c:v>
                      </c:pt>
                      <c:pt idx="15">
                        <c:v>1.6974093042836147E-2</c:v>
                      </c:pt>
                      <c:pt idx="16">
                        <c:v>1.8009098716179815E-2</c:v>
                      </c:pt>
                      <c:pt idx="17">
                        <c:v>1.9044104389523479E-2</c:v>
                      </c:pt>
                      <c:pt idx="18">
                        <c:v>2.007911006286715E-2</c:v>
                      </c:pt>
                      <c:pt idx="19">
                        <c:v>2.1114115736210817E-2</c:v>
                      </c:pt>
                      <c:pt idx="20">
                        <c:v>2.2149121409554485E-2</c:v>
                      </c:pt>
                      <c:pt idx="21">
                        <c:v>2.3287627650232522E-2</c:v>
                      </c:pt>
                      <c:pt idx="22">
                        <c:v>2.432263332357619E-2</c:v>
                      </c:pt>
                      <c:pt idx="23">
                        <c:v>2.5357638996919857E-2</c:v>
                      </c:pt>
                      <c:pt idx="24">
                        <c:v>2.6392644670263522E-2</c:v>
                      </c:pt>
                      <c:pt idx="25">
                        <c:v>2.7427650343607189E-2</c:v>
                      </c:pt>
                      <c:pt idx="26">
                        <c:v>2.846265601695086E-2</c:v>
                      </c:pt>
                      <c:pt idx="27">
                        <c:v>2.9497661690294524E-2</c:v>
                      </c:pt>
                      <c:pt idx="28">
                        <c:v>3.0532667363638192E-2</c:v>
                      </c:pt>
                      <c:pt idx="29">
                        <c:v>3.156767303698186E-2</c:v>
                      </c:pt>
                      <c:pt idx="30">
                        <c:v>3.2602678710325531E-2</c:v>
                      </c:pt>
                      <c:pt idx="31">
                        <c:v>3.3637684383669195E-2</c:v>
                      </c:pt>
                      <c:pt idx="32">
                        <c:v>3.4672690057012859E-2</c:v>
                      </c:pt>
                      <c:pt idx="33">
                        <c:v>3.570769573035653E-2</c:v>
                      </c:pt>
                      <c:pt idx="34">
                        <c:v>3.6742701403700201E-2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'[1]2_AB_40_90'!$AY$27:$AY$79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9">
                        <c:v>0</c:v>
                      </c:pt>
                      <c:pt idx="10">
                        <c:v>218.96514946506596</c:v>
                      </c:pt>
                      <c:pt idx="11">
                        <c:v>228.50566272615333</c:v>
                      </c:pt>
                      <c:pt idx="12">
                        <c:v>234.80531758827792</c:v>
                      </c:pt>
                      <c:pt idx="13">
                        <c:v>273.82165034945007</c:v>
                      </c:pt>
                      <c:pt idx="14">
                        <c:v>301.45744544666991</c:v>
                      </c:pt>
                      <c:pt idx="15">
                        <c:v>285.63207840769178</c:v>
                      </c:pt>
                      <c:pt idx="16">
                        <c:v>306.49256441695377</c:v>
                      </c:pt>
                      <c:pt idx="17">
                        <c:v>319.86334755911531</c:v>
                      </c:pt>
                      <c:pt idx="18">
                        <c:v>330.61743191424813</c:v>
                      </c:pt>
                      <c:pt idx="19">
                        <c:v>316.7658313482587</c:v>
                      </c:pt>
                      <c:pt idx="20">
                        <c:v>301.96368969647091</c:v>
                      </c:pt>
                      <c:pt idx="21">
                        <c:v>311.75724149943119</c:v>
                      </c:pt>
                      <c:pt idx="22">
                        <c:v>330.18008635924156</c:v>
                      </c:pt>
                      <c:pt idx="23">
                        <c:v>314.74233669690261</c:v>
                      </c:pt>
                      <c:pt idx="24">
                        <c:v>321.24059030410768</c:v>
                      </c:pt>
                      <c:pt idx="25">
                        <c:v>310.02480916750102</c:v>
                      </c:pt>
                      <c:pt idx="26">
                        <c:v>298.75117974322819</c:v>
                      </c:pt>
                      <c:pt idx="27">
                        <c:v>292.48313662662929</c:v>
                      </c:pt>
                      <c:pt idx="28">
                        <c:v>297.22618363293225</c:v>
                      </c:pt>
                      <c:pt idx="29">
                        <c:v>304.02106921430038</c:v>
                      </c:pt>
                      <c:pt idx="30">
                        <c:v>322.58638247128027</c:v>
                      </c:pt>
                      <c:pt idx="31">
                        <c:v>304.52999248679942</c:v>
                      </c:pt>
                      <c:pt idx="32">
                        <c:v>304.04458023968243</c:v>
                      </c:pt>
                      <c:pt idx="33">
                        <c:v>306.37251249199608</c:v>
                      </c:pt>
                      <c:pt idx="34">
                        <c:v>288.26868220837815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FF2-4A3F-B722-CEC9E06056B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5</c:v>
                </c:tx>
                <c:spPr>
                  <a:ln w="95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dLbl>
                    <c:idx val="31"/>
                    <c:layout>
                      <c:manualLayout>
                        <c:x val="-0.25187314608282141"/>
                        <c:y val="-9.914756040945831E-2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2-DFF2-4A3F-B722-CEC9E06056B4}"/>
                      </c:ext>
                    </c:extLst>
                  </c:dLbl>
                  <c:dLbl>
                    <c:idx val="38"/>
                    <c:layout>
                      <c:manualLayout>
                        <c:x val="2.7407040788686048E-2"/>
                        <c:y val="-6.6647579646097146E-2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3-DFF2-4A3F-B722-CEC9E06056B4}"/>
                      </c:ext>
                    </c:extLst>
                  </c:dLbl>
                  <c:dLbl>
                    <c:idx val="44"/>
                    <c:layout>
                      <c:manualLayout>
                        <c:x val="-8.0071193074787522E-2"/>
                        <c:y val="0.14223275982573688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DFF2-4A3F-B722-CEC9E06056B4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>
                      <a:softEdge rad="635000"/>
                    </a:effectLst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R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'[1]2_AB_40_90'!$BN$27:$BN$2465</c15:sqref>
                        </c15:formulaRef>
                      </c:ext>
                    </c:extLst>
                    <c:numCache>
                      <c:formatCode>General</c:formatCode>
                      <c:ptCount val="2439"/>
                      <c:pt idx="6">
                        <c:v>7.4520408480744076E-3</c:v>
                      </c:pt>
                      <c:pt idx="7">
                        <c:v>8.4870465214180735E-3</c:v>
                      </c:pt>
                      <c:pt idx="8">
                        <c:v>9.5220521947617393E-3</c:v>
                      </c:pt>
                      <c:pt idx="9">
                        <c:v>1.0557057868105409E-2</c:v>
                      </c:pt>
                      <c:pt idx="10">
                        <c:v>1.1695564108783444E-2</c:v>
                      </c:pt>
                      <c:pt idx="11">
                        <c:v>1.2730569782127114E-2</c:v>
                      </c:pt>
                      <c:pt idx="12">
                        <c:v>1.376557545547078E-2</c:v>
                      </c:pt>
                      <c:pt idx="13">
                        <c:v>1.4800581128814447E-2</c:v>
                      </c:pt>
                      <c:pt idx="14">
                        <c:v>1.5835586802158113E-2</c:v>
                      </c:pt>
                      <c:pt idx="15">
                        <c:v>1.6974093042836147E-2</c:v>
                      </c:pt>
                      <c:pt idx="16">
                        <c:v>1.8009098716179815E-2</c:v>
                      </c:pt>
                      <c:pt idx="17">
                        <c:v>1.9044104389523479E-2</c:v>
                      </c:pt>
                      <c:pt idx="18">
                        <c:v>2.007911006286715E-2</c:v>
                      </c:pt>
                      <c:pt idx="19">
                        <c:v>2.1114115736210817E-2</c:v>
                      </c:pt>
                      <c:pt idx="20">
                        <c:v>2.2149121409554485E-2</c:v>
                      </c:pt>
                      <c:pt idx="21">
                        <c:v>2.3287627650232522E-2</c:v>
                      </c:pt>
                      <c:pt idx="22">
                        <c:v>2.432263332357619E-2</c:v>
                      </c:pt>
                      <c:pt idx="23">
                        <c:v>2.5357638996919857E-2</c:v>
                      </c:pt>
                      <c:pt idx="24">
                        <c:v>2.6392644670263522E-2</c:v>
                      </c:pt>
                      <c:pt idx="25">
                        <c:v>2.7427650343607189E-2</c:v>
                      </c:pt>
                      <c:pt idx="26">
                        <c:v>2.846265601695086E-2</c:v>
                      </c:pt>
                      <c:pt idx="27">
                        <c:v>2.9497661690294524E-2</c:v>
                      </c:pt>
                      <c:pt idx="28">
                        <c:v>3.0532667363638192E-2</c:v>
                      </c:pt>
                      <c:pt idx="29">
                        <c:v>3.156767303698186E-2</c:v>
                      </c:pt>
                      <c:pt idx="30">
                        <c:v>3.2602678710325531E-2</c:v>
                      </c:pt>
                      <c:pt idx="31">
                        <c:v>3.3637684383669195E-2</c:v>
                      </c:pt>
                      <c:pt idx="32">
                        <c:v>3.4672690057012859E-2</c:v>
                      </c:pt>
                      <c:pt idx="33">
                        <c:v>3.570769573035653E-2</c:v>
                      </c:pt>
                      <c:pt idx="34">
                        <c:v>3.6742701403700201E-2</c:v>
                      </c:pt>
                      <c:pt idx="35">
                        <c:v>3.7777707077043865E-2</c:v>
                      </c:pt>
                      <c:pt idx="36">
                        <c:v>3.8812712750387536E-2</c:v>
                      </c:pt>
                      <c:pt idx="37">
                        <c:v>3.9847718423731207E-2</c:v>
                      </c:pt>
                      <c:pt idx="38">
                        <c:v>4.0882724097074871E-2</c:v>
                      </c:pt>
                      <c:pt idx="39">
                        <c:v>4.1917729770418535E-2</c:v>
                      </c:pt>
                      <c:pt idx="40">
                        <c:v>4.2952735443762206E-2</c:v>
                      </c:pt>
                      <c:pt idx="41">
                        <c:v>4.3987741117105877E-2</c:v>
                      </c:pt>
                      <c:pt idx="42">
                        <c:v>4.5022746790449535E-2</c:v>
                      </c:pt>
                      <c:pt idx="43">
                        <c:v>4.6057752463793213E-2</c:v>
                      </c:pt>
                      <c:pt idx="44">
                        <c:v>4.7092758137136877E-2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'[1]2_AB_40_90'!$BM$27:$BM$2465</c15:sqref>
                        </c15:formulaRef>
                      </c:ext>
                    </c:extLst>
                    <c:numCache>
                      <c:formatCode>General</c:formatCode>
                      <c:ptCount val="2439"/>
                      <c:pt idx="6">
                        <c:v>0</c:v>
                      </c:pt>
                      <c:pt idx="7">
                        <c:v>14.647798892702143</c:v>
                      </c:pt>
                      <c:pt idx="8">
                        <c:v>26.111293678295123</c:v>
                      </c:pt>
                      <c:pt idx="9">
                        <c:v>89.495179116980154</c:v>
                      </c:pt>
                      <c:pt idx="10">
                        <c:v>89.286759976046312</c:v>
                      </c:pt>
                      <c:pt idx="11">
                        <c:v>93.745912913293679</c:v>
                      </c:pt>
                      <c:pt idx="12">
                        <c:v>111.98407454210175</c:v>
                      </c:pt>
                      <c:pt idx="13">
                        <c:v>104.15302037831842</c:v>
                      </c:pt>
                      <c:pt idx="14">
                        <c:v>130.31754152121667</c:v>
                      </c:pt>
                      <c:pt idx="15">
                        <c:v>124.50629058796819</c:v>
                      </c:pt>
                      <c:pt idx="16">
                        <c:v>128.39553374223738</c:v>
                      </c:pt>
                      <c:pt idx="17">
                        <c:v>131.86203307539037</c:v>
                      </c:pt>
                      <c:pt idx="18">
                        <c:v>170.8809198657911</c:v>
                      </c:pt>
                      <c:pt idx="19">
                        <c:v>176.63522194140816</c:v>
                      </c:pt>
                      <c:pt idx="20">
                        <c:v>166.13615641292822</c:v>
                      </c:pt>
                      <c:pt idx="21">
                        <c:v>169.75822396715603</c:v>
                      </c:pt>
                      <c:pt idx="22">
                        <c:v>184.00128651598604</c:v>
                      </c:pt>
                      <c:pt idx="23">
                        <c:v>210.80873018639895</c:v>
                      </c:pt>
                      <c:pt idx="24">
                        <c:v>212.90432084671062</c:v>
                      </c:pt>
                      <c:pt idx="25">
                        <c:v>222.09379604104609</c:v>
                      </c:pt>
                      <c:pt idx="26">
                        <c:v>214.01765800318984</c:v>
                      </c:pt>
                      <c:pt idx="27">
                        <c:v>220.83741151635988</c:v>
                      </c:pt>
                      <c:pt idx="28">
                        <c:v>211.72276094400652</c:v>
                      </c:pt>
                      <c:pt idx="29">
                        <c:v>229.19723093616955</c:v>
                      </c:pt>
                      <c:pt idx="30">
                        <c:v>248.61267301569117</c:v>
                      </c:pt>
                      <c:pt idx="31">
                        <c:v>236.52814950431025</c:v>
                      </c:pt>
                      <c:pt idx="32">
                        <c:v>240.94098811446528</c:v>
                      </c:pt>
                      <c:pt idx="33">
                        <c:v>245.79431115835135</c:v>
                      </c:pt>
                      <c:pt idx="34">
                        <c:v>249.02083345700271</c:v>
                      </c:pt>
                      <c:pt idx="35">
                        <c:v>254.04500304208659</c:v>
                      </c:pt>
                      <c:pt idx="36">
                        <c:v>253.67644034337275</c:v>
                      </c:pt>
                      <c:pt idx="37">
                        <c:v>259.5666056248599</c:v>
                      </c:pt>
                      <c:pt idx="38">
                        <c:v>263.94221113594114</c:v>
                      </c:pt>
                      <c:pt idx="39">
                        <c:v>245.56221077009985</c:v>
                      </c:pt>
                      <c:pt idx="40">
                        <c:v>242.53931294239044</c:v>
                      </c:pt>
                      <c:pt idx="41">
                        <c:v>239.65866913010254</c:v>
                      </c:pt>
                      <c:pt idx="42">
                        <c:v>233.04479672784586</c:v>
                      </c:pt>
                      <c:pt idx="43">
                        <c:v>223.48920306042794</c:v>
                      </c:pt>
                      <c:pt idx="44">
                        <c:v>213.82567086885186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FF2-4A3F-B722-CEC9E06056B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Puntos (2)</c:v>
                </c:tx>
                <c:spPr>
                  <a:ln w="95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trendline>
                  <c:name>Recta (2)</c:name>
                  <c:spPr>
                    <a:ln w="9525" cap="rnd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20299243551628771"/>
                        <c:y val="0.2316389488074566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R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'[1]2_AB_40_90'!$X$33:$X$41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7.4520408480744076E-3</c:v>
                      </c:pt>
                      <c:pt idx="1">
                        <c:v>8.4870465214180735E-3</c:v>
                      </c:pt>
                      <c:pt idx="2">
                        <c:v>9.5220521947617393E-3</c:v>
                      </c:pt>
                      <c:pt idx="3">
                        <c:v>1.0557057868105409E-2</c:v>
                      </c:pt>
                      <c:pt idx="4">
                        <c:v>1.1695564108783444E-2</c:v>
                      </c:pt>
                      <c:pt idx="5">
                        <c:v>1.2730569782127114E-2</c:v>
                      </c:pt>
                      <c:pt idx="6">
                        <c:v>1.376557545547078E-2</c:v>
                      </c:pt>
                      <c:pt idx="7">
                        <c:v>1.4800581128814447E-2</c:v>
                      </c:pt>
                      <c:pt idx="8">
                        <c:v>1.5835586802158113E-2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'[1]2_AB_40_90'!$W$33:$W$41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26.366038006863853</c:v>
                      </c:pt>
                      <c:pt idx="2">
                        <c:v>28.722423046124632</c:v>
                      </c:pt>
                      <c:pt idx="3">
                        <c:v>65.943816191459064</c:v>
                      </c:pt>
                      <c:pt idx="4">
                        <c:v>116.92313806387018</c:v>
                      </c:pt>
                      <c:pt idx="5">
                        <c:v>124.99455055105825</c:v>
                      </c:pt>
                      <c:pt idx="6">
                        <c:v>155.33274855839923</c:v>
                      </c:pt>
                      <c:pt idx="7">
                        <c:v>184.78761680024238</c:v>
                      </c:pt>
                      <c:pt idx="8">
                        <c:v>171.13990392545324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FF2-4A3F-B722-CEC9E06056B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Puntos (3)</c:v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trendline>
                  <c:name>Recta (3)</c:name>
                  <c:spPr>
                    <a:ln w="9525" cap="rnd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5692917743763982"/>
                        <c:y val="0.2780611263436792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R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'[1]2_AB_40_90'!$AL$35:$AL$49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9.5220521947617393E-3</c:v>
                      </c:pt>
                      <c:pt idx="1">
                        <c:v>1.0557057868105409E-2</c:v>
                      </c:pt>
                      <c:pt idx="2">
                        <c:v>1.1695564108783444E-2</c:v>
                      </c:pt>
                      <c:pt idx="3">
                        <c:v>1.2730569782127114E-2</c:v>
                      </c:pt>
                      <c:pt idx="4">
                        <c:v>1.376557545547078E-2</c:v>
                      </c:pt>
                      <c:pt idx="5">
                        <c:v>1.4800581128814447E-2</c:v>
                      </c:pt>
                      <c:pt idx="6">
                        <c:v>1.5835586802158113E-2</c:v>
                      </c:pt>
                      <c:pt idx="7">
                        <c:v>1.6974093042836147E-2</c:v>
                      </c:pt>
                      <c:pt idx="8">
                        <c:v>1.8009098716179815E-2</c:v>
                      </c:pt>
                      <c:pt idx="9">
                        <c:v>1.9044104389523479E-2</c:v>
                      </c:pt>
                      <c:pt idx="10">
                        <c:v>2.007911006286715E-2</c:v>
                      </c:pt>
                      <c:pt idx="11">
                        <c:v>2.1114115736210817E-2</c:v>
                      </c:pt>
                      <c:pt idx="12">
                        <c:v>2.2149121409554485E-2</c:v>
                      </c:pt>
                      <c:pt idx="13">
                        <c:v>2.3287627650232522E-2</c:v>
                      </c:pt>
                      <c:pt idx="14">
                        <c:v>2.432263332357619E-2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'[1]2_AB_40_90'!$AK$35:$AK$49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80.074633946771712</c:v>
                      </c:pt>
                      <c:pt idx="2">
                        <c:v>123.3007637764449</c:v>
                      </c:pt>
                      <c:pt idx="3">
                        <c:v>128.90063025577879</c:v>
                      </c:pt>
                      <c:pt idx="4">
                        <c:v>131.85221679957144</c:v>
                      </c:pt>
                      <c:pt idx="5">
                        <c:v>157.90941799293438</c:v>
                      </c:pt>
                      <c:pt idx="6">
                        <c:v>142.87826841482794</c:v>
                      </c:pt>
                      <c:pt idx="7">
                        <c:v>139.15408948067036</c:v>
                      </c:pt>
                      <c:pt idx="8">
                        <c:v>189.14180777082282</c:v>
                      </c:pt>
                      <c:pt idx="9">
                        <c:v>185.39018511589535</c:v>
                      </c:pt>
                      <c:pt idx="10">
                        <c:v>174.59572247156919</c:v>
                      </c:pt>
                      <c:pt idx="11">
                        <c:v>191.94360784299687</c:v>
                      </c:pt>
                      <c:pt idx="12">
                        <c:v>204.30257072400633</c:v>
                      </c:pt>
                      <c:pt idx="13">
                        <c:v>225.2766368369177</c:v>
                      </c:pt>
                      <c:pt idx="14">
                        <c:v>237.1572137317153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FF2-4A3F-B722-CEC9E06056B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Puntos (4)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trendline>
                  <c:name>Recta (4)</c:name>
                  <c:spPr>
                    <a:ln w="9525" cap="rnd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9057850576365504"/>
                        <c:y val="0.3743571756510318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R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'[1]2_AB_40_90'!$AZ$36:$AZ$45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1.0557057868105409E-2</c:v>
                      </c:pt>
                      <c:pt idx="1">
                        <c:v>1.1695564108783444E-2</c:v>
                      </c:pt>
                      <c:pt idx="2">
                        <c:v>1.2730569782127114E-2</c:v>
                      </c:pt>
                      <c:pt idx="3">
                        <c:v>1.376557545547078E-2</c:v>
                      </c:pt>
                      <c:pt idx="4">
                        <c:v>1.4800581128814447E-2</c:v>
                      </c:pt>
                      <c:pt idx="5">
                        <c:v>1.5835586802158113E-2</c:v>
                      </c:pt>
                      <c:pt idx="6">
                        <c:v>1.6974093042836147E-2</c:v>
                      </c:pt>
                      <c:pt idx="7">
                        <c:v>1.8009098716179815E-2</c:v>
                      </c:pt>
                      <c:pt idx="8">
                        <c:v>1.9044104389523479E-2</c:v>
                      </c:pt>
                      <c:pt idx="9">
                        <c:v>2.007911006286715E-2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'[1]2_AB_40_90'!$AY$36:$AY$45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218.96514946506596</c:v>
                      </c:pt>
                      <c:pt idx="2">
                        <c:v>228.50566272615333</c:v>
                      </c:pt>
                      <c:pt idx="3">
                        <c:v>234.80531758827792</c:v>
                      </c:pt>
                      <c:pt idx="4">
                        <c:v>273.82165034945007</c:v>
                      </c:pt>
                      <c:pt idx="5">
                        <c:v>301.45744544666991</c:v>
                      </c:pt>
                      <c:pt idx="6">
                        <c:v>285.63207840769178</c:v>
                      </c:pt>
                      <c:pt idx="7">
                        <c:v>306.49256441695377</c:v>
                      </c:pt>
                      <c:pt idx="8">
                        <c:v>319.86334755911531</c:v>
                      </c:pt>
                      <c:pt idx="9">
                        <c:v>330.61743191424813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FF2-4A3F-B722-CEC9E06056B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Puntos (5)</c:v>
                </c:tx>
                <c:spPr>
                  <a:ln w="95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trendline>
                  <c:name>Recta (5)</c:name>
                  <c:spPr>
                    <a:ln w="9525" cap="rnd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5.5165427099043908E-2"/>
                        <c:y val="0.350610506795663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R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'[1]2_AB_40_90'!$BN$33:$BN$58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7.4520408480744076E-3</c:v>
                      </c:pt>
                      <c:pt idx="1">
                        <c:v>8.4870465214180735E-3</c:v>
                      </c:pt>
                      <c:pt idx="2">
                        <c:v>9.5220521947617393E-3</c:v>
                      </c:pt>
                      <c:pt idx="3">
                        <c:v>1.0557057868105409E-2</c:v>
                      </c:pt>
                      <c:pt idx="4">
                        <c:v>1.1695564108783444E-2</c:v>
                      </c:pt>
                      <c:pt idx="5">
                        <c:v>1.2730569782127114E-2</c:v>
                      </c:pt>
                      <c:pt idx="6">
                        <c:v>1.376557545547078E-2</c:v>
                      </c:pt>
                      <c:pt idx="7">
                        <c:v>1.4800581128814447E-2</c:v>
                      </c:pt>
                      <c:pt idx="8">
                        <c:v>1.5835586802158113E-2</c:v>
                      </c:pt>
                      <c:pt idx="9">
                        <c:v>1.6974093042836147E-2</c:v>
                      </c:pt>
                      <c:pt idx="10">
                        <c:v>1.8009098716179815E-2</c:v>
                      </c:pt>
                      <c:pt idx="11">
                        <c:v>1.9044104389523479E-2</c:v>
                      </c:pt>
                      <c:pt idx="12">
                        <c:v>2.007911006286715E-2</c:v>
                      </c:pt>
                      <c:pt idx="13">
                        <c:v>2.1114115736210817E-2</c:v>
                      </c:pt>
                      <c:pt idx="14">
                        <c:v>2.2149121409554485E-2</c:v>
                      </c:pt>
                      <c:pt idx="15">
                        <c:v>2.3287627650232522E-2</c:v>
                      </c:pt>
                      <c:pt idx="16">
                        <c:v>2.432263332357619E-2</c:v>
                      </c:pt>
                      <c:pt idx="17">
                        <c:v>2.5357638996919857E-2</c:v>
                      </c:pt>
                      <c:pt idx="18">
                        <c:v>2.6392644670263522E-2</c:v>
                      </c:pt>
                      <c:pt idx="19">
                        <c:v>2.7427650343607189E-2</c:v>
                      </c:pt>
                      <c:pt idx="20">
                        <c:v>2.846265601695086E-2</c:v>
                      </c:pt>
                      <c:pt idx="21">
                        <c:v>2.9497661690294524E-2</c:v>
                      </c:pt>
                      <c:pt idx="22">
                        <c:v>3.0532667363638192E-2</c:v>
                      </c:pt>
                      <c:pt idx="23">
                        <c:v>3.156767303698186E-2</c:v>
                      </c:pt>
                      <c:pt idx="24">
                        <c:v>3.2602678710325531E-2</c:v>
                      </c:pt>
                      <c:pt idx="25">
                        <c:v>3.3637684383669195E-2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'[1]2_AB_40_90'!$BM$33:$BM$58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14.647798892702143</c:v>
                      </c:pt>
                      <c:pt idx="2">
                        <c:v>26.111293678295123</c:v>
                      </c:pt>
                      <c:pt idx="3">
                        <c:v>89.495179116980154</c:v>
                      </c:pt>
                      <c:pt idx="4">
                        <c:v>89.286759976046312</c:v>
                      </c:pt>
                      <c:pt idx="5">
                        <c:v>93.745912913293679</c:v>
                      </c:pt>
                      <c:pt idx="6">
                        <c:v>111.98407454210175</c:v>
                      </c:pt>
                      <c:pt idx="7">
                        <c:v>104.15302037831842</c:v>
                      </c:pt>
                      <c:pt idx="8">
                        <c:v>130.31754152121667</c:v>
                      </c:pt>
                      <c:pt idx="9">
                        <c:v>124.50629058796819</c:v>
                      </c:pt>
                      <c:pt idx="10">
                        <c:v>128.39553374223738</c:v>
                      </c:pt>
                      <c:pt idx="11">
                        <c:v>131.86203307539037</c:v>
                      </c:pt>
                      <c:pt idx="12">
                        <c:v>170.8809198657911</c:v>
                      </c:pt>
                      <c:pt idx="13">
                        <c:v>176.63522194140816</c:v>
                      </c:pt>
                      <c:pt idx="14">
                        <c:v>166.13615641292822</c:v>
                      </c:pt>
                      <c:pt idx="15">
                        <c:v>169.75822396715603</c:v>
                      </c:pt>
                      <c:pt idx="16">
                        <c:v>184.00128651598604</c:v>
                      </c:pt>
                      <c:pt idx="17">
                        <c:v>210.80873018639895</c:v>
                      </c:pt>
                      <c:pt idx="18">
                        <c:v>212.90432084671062</c:v>
                      </c:pt>
                      <c:pt idx="19">
                        <c:v>222.09379604104609</c:v>
                      </c:pt>
                      <c:pt idx="20">
                        <c:v>214.01765800318984</c:v>
                      </c:pt>
                      <c:pt idx="21">
                        <c:v>220.83741151635988</c:v>
                      </c:pt>
                      <c:pt idx="22">
                        <c:v>211.72276094400652</c:v>
                      </c:pt>
                      <c:pt idx="23">
                        <c:v>229.19723093616955</c:v>
                      </c:pt>
                      <c:pt idx="24">
                        <c:v>248.61267301569117</c:v>
                      </c:pt>
                      <c:pt idx="25">
                        <c:v>236.52814950431025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DFF2-4A3F-B722-CEC9E06056B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Máx. (2)</c:v>
                </c:tx>
                <c:spPr>
                  <a:ln w="95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'[1]2_AB_40_90'!$X$27:$X$77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6">
                        <c:v>7.4520408480744076E-3</c:v>
                      </c:pt>
                      <c:pt idx="7">
                        <c:v>8.4870465214180735E-3</c:v>
                      </c:pt>
                      <c:pt idx="8">
                        <c:v>9.5220521947617393E-3</c:v>
                      </c:pt>
                      <c:pt idx="9">
                        <c:v>1.0557057868105409E-2</c:v>
                      </c:pt>
                      <c:pt idx="10">
                        <c:v>1.1695564108783444E-2</c:v>
                      </c:pt>
                      <c:pt idx="11">
                        <c:v>1.2730569782127114E-2</c:v>
                      </c:pt>
                      <c:pt idx="12">
                        <c:v>1.376557545547078E-2</c:v>
                      </c:pt>
                      <c:pt idx="13">
                        <c:v>1.4800581128814447E-2</c:v>
                      </c:pt>
                      <c:pt idx="14">
                        <c:v>1.5835586802158113E-2</c:v>
                      </c:pt>
                      <c:pt idx="15">
                        <c:v>1.6974093042836147E-2</c:v>
                      </c:pt>
                      <c:pt idx="16">
                        <c:v>1.8009098716179815E-2</c:v>
                      </c:pt>
                      <c:pt idx="17">
                        <c:v>1.9044104389523479E-2</c:v>
                      </c:pt>
                      <c:pt idx="18">
                        <c:v>2.007911006286715E-2</c:v>
                      </c:pt>
                      <c:pt idx="19">
                        <c:v>2.1114115736210817E-2</c:v>
                      </c:pt>
                      <c:pt idx="20">
                        <c:v>2.2149121409554485E-2</c:v>
                      </c:pt>
                      <c:pt idx="21">
                        <c:v>2.3287627650232522E-2</c:v>
                      </c:pt>
                      <c:pt idx="22">
                        <c:v>2.432263332357619E-2</c:v>
                      </c:pt>
                      <c:pt idx="23">
                        <c:v>2.5357638996919857E-2</c:v>
                      </c:pt>
                      <c:pt idx="24">
                        <c:v>2.6392644670263522E-2</c:v>
                      </c:pt>
                      <c:pt idx="25">
                        <c:v>2.7427650343607189E-2</c:v>
                      </c:pt>
                      <c:pt idx="26">
                        <c:v>2.846265601695086E-2</c:v>
                      </c:pt>
                      <c:pt idx="27">
                        <c:v>2.9497661690294524E-2</c:v>
                      </c:pt>
                      <c:pt idx="28">
                        <c:v>3.0532667363638192E-2</c:v>
                      </c:pt>
                      <c:pt idx="29">
                        <c:v>3.156767303698186E-2</c:v>
                      </c:pt>
                      <c:pt idx="30">
                        <c:v>3.2602678710325531E-2</c:v>
                      </c:pt>
                      <c:pt idx="31">
                        <c:v>3.3637684383669195E-2</c:v>
                      </c:pt>
                      <c:pt idx="32">
                        <c:v>3.4672690057012859E-2</c:v>
                      </c:pt>
                      <c:pt idx="33">
                        <c:v>3.570769573035653E-2</c:v>
                      </c:pt>
                      <c:pt idx="34">
                        <c:v>3.6742701403700201E-2</c:v>
                      </c:pt>
                      <c:pt idx="35">
                        <c:v>3.7777707077043865E-2</c:v>
                      </c:pt>
                      <c:pt idx="36">
                        <c:v>3.8812712750387536E-2</c:v>
                      </c:pt>
                      <c:pt idx="37">
                        <c:v>3.9847718423731207E-2</c:v>
                      </c:pt>
                      <c:pt idx="38">
                        <c:v>4.0882724097074871E-2</c:v>
                      </c:pt>
                      <c:pt idx="39">
                        <c:v>4.1917729770418535E-2</c:v>
                      </c:pt>
                      <c:pt idx="40">
                        <c:v>4.2952735443762206E-2</c:v>
                      </c:pt>
                      <c:pt idx="41">
                        <c:v>4.3987741117105877E-2</c:v>
                      </c:pt>
                      <c:pt idx="42">
                        <c:v>4.5022746790449535E-2</c:v>
                      </c:pt>
                      <c:pt idx="43">
                        <c:v>4.6057752463793213E-2</c:v>
                      </c:pt>
                      <c:pt idx="44">
                        <c:v>4.7092758137136877E-2</c:v>
                      </c:pt>
                      <c:pt idx="45">
                        <c:v>4.8127763810480534E-2</c:v>
                      </c:pt>
                      <c:pt idx="46">
                        <c:v>4.9162769483824212E-2</c:v>
                      </c:pt>
                      <c:pt idx="47">
                        <c:v>5.0197775157167876E-2</c:v>
                      </c:pt>
                      <c:pt idx="48">
                        <c:v>5.1232780830511547E-2</c:v>
                      </c:pt>
                      <c:pt idx="49">
                        <c:v>5.2267786503855211E-2</c:v>
                      </c:pt>
                      <c:pt idx="50">
                        <c:v>5.3302792177198875E-2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'[1]2_AB_40_90'!$Y$27:$Y$77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269.05077006115289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  <c:pt idx="46">
                        <c:v>#N/A</c:v>
                      </c:pt>
                      <c:pt idx="47">
                        <c:v>#N/A</c:v>
                      </c:pt>
                      <c:pt idx="48">
                        <c:v>#N/A</c:v>
                      </c:pt>
                      <c:pt idx="49">
                        <c:v>#N/A</c:v>
                      </c:pt>
                      <c:pt idx="50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DFF2-4A3F-B722-CEC9E06056B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Máx. (3)</c:v>
                </c:tx>
                <c:spPr>
                  <a:ln w="95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'[1]2_AB_40_90'!$AL$27:$AL$72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8">
                        <c:v>9.5220521947617393E-3</c:v>
                      </c:pt>
                      <c:pt idx="9">
                        <c:v>1.0557057868105409E-2</c:v>
                      </c:pt>
                      <c:pt idx="10">
                        <c:v>1.1695564108783444E-2</c:v>
                      </c:pt>
                      <c:pt idx="11">
                        <c:v>1.2730569782127114E-2</c:v>
                      </c:pt>
                      <c:pt idx="12">
                        <c:v>1.376557545547078E-2</c:v>
                      </c:pt>
                      <c:pt idx="13">
                        <c:v>1.4800581128814447E-2</c:v>
                      </c:pt>
                      <c:pt idx="14">
                        <c:v>1.5835586802158113E-2</c:v>
                      </c:pt>
                      <c:pt idx="15">
                        <c:v>1.6974093042836147E-2</c:v>
                      </c:pt>
                      <c:pt idx="16">
                        <c:v>1.8009098716179815E-2</c:v>
                      </c:pt>
                      <c:pt idx="17">
                        <c:v>1.9044104389523479E-2</c:v>
                      </c:pt>
                      <c:pt idx="18">
                        <c:v>2.007911006286715E-2</c:v>
                      </c:pt>
                      <c:pt idx="19">
                        <c:v>2.1114115736210817E-2</c:v>
                      </c:pt>
                      <c:pt idx="20">
                        <c:v>2.2149121409554485E-2</c:v>
                      </c:pt>
                      <c:pt idx="21">
                        <c:v>2.3287627650232522E-2</c:v>
                      </c:pt>
                      <c:pt idx="22">
                        <c:v>2.432263332357619E-2</c:v>
                      </c:pt>
                      <c:pt idx="23">
                        <c:v>2.5357638996919857E-2</c:v>
                      </c:pt>
                      <c:pt idx="24">
                        <c:v>2.6392644670263522E-2</c:v>
                      </c:pt>
                      <c:pt idx="25">
                        <c:v>2.7427650343607189E-2</c:v>
                      </c:pt>
                      <c:pt idx="26">
                        <c:v>2.846265601695086E-2</c:v>
                      </c:pt>
                      <c:pt idx="27">
                        <c:v>2.9497661690294524E-2</c:v>
                      </c:pt>
                      <c:pt idx="28">
                        <c:v>3.0532667363638192E-2</c:v>
                      </c:pt>
                      <c:pt idx="29">
                        <c:v>3.156767303698186E-2</c:v>
                      </c:pt>
                      <c:pt idx="30">
                        <c:v>3.2602678710325531E-2</c:v>
                      </c:pt>
                      <c:pt idx="31">
                        <c:v>3.3637684383669195E-2</c:v>
                      </c:pt>
                      <c:pt idx="32">
                        <c:v>3.4672690057012859E-2</c:v>
                      </c:pt>
                      <c:pt idx="33">
                        <c:v>3.570769573035653E-2</c:v>
                      </c:pt>
                      <c:pt idx="34">
                        <c:v>3.6742701403700201E-2</c:v>
                      </c:pt>
                      <c:pt idx="35">
                        <c:v>3.7777707077043865E-2</c:v>
                      </c:pt>
                      <c:pt idx="36">
                        <c:v>3.8812712750387536E-2</c:v>
                      </c:pt>
                      <c:pt idx="37">
                        <c:v>3.9847718423731207E-2</c:v>
                      </c:pt>
                      <c:pt idx="38">
                        <c:v>4.0882724097074871E-2</c:v>
                      </c:pt>
                      <c:pt idx="39">
                        <c:v>4.1917729770418535E-2</c:v>
                      </c:pt>
                      <c:pt idx="40">
                        <c:v>4.2952735443762206E-2</c:v>
                      </c:pt>
                      <c:pt idx="41">
                        <c:v>4.3987741117105877E-2</c:v>
                      </c:pt>
                      <c:pt idx="42">
                        <c:v>4.5022746790449535E-2</c:v>
                      </c:pt>
                      <c:pt idx="43">
                        <c:v>4.6057752463793213E-2</c:v>
                      </c:pt>
                      <c:pt idx="44">
                        <c:v>4.7092758137136877E-2</c:v>
                      </c:pt>
                      <c:pt idx="45">
                        <c:v>4.8127763810480534E-2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'[1]2_AB_40_90'!$AM$27:$AM$72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281.68720544562973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#N/A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  <c:pt idx="45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DFF2-4A3F-B722-CEC9E06056B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Máx. (4)</c:v>
                </c:tx>
                <c:spPr>
                  <a:ln w="95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'[1]2_AB_40_90'!$AZ$27:$AZ$61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9">
                        <c:v>1.0557057868105409E-2</c:v>
                      </c:pt>
                      <c:pt idx="10">
                        <c:v>1.1695564108783444E-2</c:v>
                      </c:pt>
                      <c:pt idx="11">
                        <c:v>1.2730569782127114E-2</c:v>
                      </c:pt>
                      <c:pt idx="12">
                        <c:v>1.376557545547078E-2</c:v>
                      </c:pt>
                      <c:pt idx="13">
                        <c:v>1.4800581128814447E-2</c:v>
                      </c:pt>
                      <c:pt idx="14">
                        <c:v>1.5835586802158113E-2</c:v>
                      </c:pt>
                      <c:pt idx="15">
                        <c:v>1.6974093042836147E-2</c:v>
                      </c:pt>
                      <c:pt idx="16">
                        <c:v>1.8009098716179815E-2</c:v>
                      </c:pt>
                      <c:pt idx="17">
                        <c:v>1.9044104389523479E-2</c:v>
                      </c:pt>
                      <c:pt idx="18">
                        <c:v>2.007911006286715E-2</c:v>
                      </c:pt>
                      <c:pt idx="19">
                        <c:v>2.1114115736210817E-2</c:v>
                      </c:pt>
                      <c:pt idx="20">
                        <c:v>2.2149121409554485E-2</c:v>
                      </c:pt>
                      <c:pt idx="21">
                        <c:v>2.3287627650232522E-2</c:v>
                      </c:pt>
                      <c:pt idx="22">
                        <c:v>2.432263332357619E-2</c:v>
                      </c:pt>
                      <c:pt idx="23">
                        <c:v>2.5357638996919857E-2</c:v>
                      </c:pt>
                      <c:pt idx="24">
                        <c:v>2.6392644670263522E-2</c:v>
                      </c:pt>
                      <c:pt idx="25">
                        <c:v>2.7427650343607189E-2</c:v>
                      </c:pt>
                      <c:pt idx="26">
                        <c:v>2.846265601695086E-2</c:v>
                      </c:pt>
                      <c:pt idx="27">
                        <c:v>2.9497661690294524E-2</c:v>
                      </c:pt>
                      <c:pt idx="28">
                        <c:v>3.0532667363638192E-2</c:v>
                      </c:pt>
                      <c:pt idx="29">
                        <c:v>3.156767303698186E-2</c:v>
                      </c:pt>
                      <c:pt idx="30">
                        <c:v>3.2602678710325531E-2</c:v>
                      </c:pt>
                      <c:pt idx="31">
                        <c:v>3.3637684383669195E-2</c:v>
                      </c:pt>
                      <c:pt idx="32">
                        <c:v>3.4672690057012859E-2</c:v>
                      </c:pt>
                      <c:pt idx="33">
                        <c:v>3.570769573035653E-2</c:v>
                      </c:pt>
                      <c:pt idx="34">
                        <c:v>3.6742701403700201E-2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'[1]2_AB_40_90'!$BA$27:$BA$61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330.61743191424813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DFF2-4A3F-B722-CEC9E06056B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Máx. (5)</c:v>
                </c:tx>
                <c:spPr>
                  <a:ln w="95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'[1]2_AB_40_90'!$BN$27:$BN$71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6">
                        <c:v>7.4520408480744076E-3</c:v>
                      </c:pt>
                      <c:pt idx="7">
                        <c:v>8.4870465214180735E-3</c:v>
                      </c:pt>
                      <c:pt idx="8">
                        <c:v>9.5220521947617393E-3</c:v>
                      </c:pt>
                      <c:pt idx="9">
                        <c:v>1.0557057868105409E-2</c:v>
                      </c:pt>
                      <c:pt idx="10">
                        <c:v>1.1695564108783444E-2</c:v>
                      </c:pt>
                      <c:pt idx="11">
                        <c:v>1.2730569782127114E-2</c:v>
                      </c:pt>
                      <c:pt idx="12">
                        <c:v>1.376557545547078E-2</c:v>
                      </c:pt>
                      <c:pt idx="13">
                        <c:v>1.4800581128814447E-2</c:v>
                      </c:pt>
                      <c:pt idx="14">
                        <c:v>1.5835586802158113E-2</c:v>
                      </c:pt>
                      <c:pt idx="15">
                        <c:v>1.6974093042836147E-2</c:v>
                      </c:pt>
                      <c:pt idx="16">
                        <c:v>1.8009098716179815E-2</c:v>
                      </c:pt>
                      <c:pt idx="17">
                        <c:v>1.9044104389523479E-2</c:v>
                      </c:pt>
                      <c:pt idx="18">
                        <c:v>2.007911006286715E-2</c:v>
                      </c:pt>
                      <c:pt idx="19">
                        <c:v>2.1114115736210817E-2</c:v>
                      </c:pt>
                      <c:pt idx="20">
                        <c:v>2.2149121409554485E-2</c:v>
                      </c:pt>
                      <c:pt idx="21">
                        <c:v>2.3287627650232522E-2</c:v>
                      </c:pt>
                      <c:pt idx="22">
                        <c:v>2.432263332357619E-2</c:v>
                      </c:pt>
                      <c:pt idx="23">
                        <c:v>2.5357638996919857E-2</c:v>
                      </c:pt>
                      <c:pt idx="24">
                        <c:v>2.6392644670263522E-2</c:v>
                      </c:pt>
                      <c:pt idx="25">
                        <c:v>2.7427650343607189E-2</c:v>
                      </c:pt>
                      <c:pt idx="26">
                        <c:v>2.846265601695086E-2</c:v>
                      </c:pt>
                      <c:pt idx="27">
                        <c:v>2.9497661690294524E-2</c:v>
                      </c:pt>
                      <c:pt idx="28">
                        <c:v>3.0532667363638192E-2</c:v>
                      </c:pt>
                      <c:pt idx="29">
                        <c:v>3.156767303698186E-2</c:v>
                      </c:pt>
                      <c:pt idx="30">
                        <c:v>3.2602678710325531E-2</c:v>
                      </c:pt>
                      <c:pt idx="31">
                        <c:v>3.3637684383669195E-2</c:v>
                      </c:pt>
                      <c:pt idx="32">
                        <c:v>3.4672690057012859E-2</c:v>
                      </c:pt>
                      <c:pt idx="33">
                        <c:v>3.570769573035653E-2</c:v>
                      </c:pt>
                      <c:pt idx="34">
                        <c:v>3.6742701403700201E-2</c:v>
                      </c:pt>
                      <c:pt idx="35">
                        <c:v>3.7777707077043865E-2</c:v>
                      </c:pt>
                      <c:pt idx="36">
                        <c:v>3.8812712750387536E-2</c:v>
                      </c:pt>
                      <c:pt idx="37">
                        <c:v>3.9847718423731207E-2</c:v>
                      </c:pt>
                      <c:pt idx="38">
                        <c:v>4.0882724097074871E-2</c:v>
                      </c:pt>
                      <c:pt idx="39">
                        <c:v>4.1917729770418535E-2</c:v>
                      </c:pt>
                      <c:pt idx="40">
                        <c:v>4.2952735443762206E-2</c:v>
                      </c:pt>
                      <c:pt idx="41">
                        <c:v>4.3987741117105877E-2</c:v>
                      </c:pt>
                      <c:pt idx="42">
                        <c:v>4.5022746790449535E-2</c:v>
                      </c:pt>
                      <c:pt idx="43">
                        <c:v>4.6057752463793213E-2</c:v>
                      </c:pt>
                      <c:pt idx="44">
                        <c:v>4.7092758137136877E-2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'[1]2_AB_40_90'!$BO$27:$BO$71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  <c:pt idx="30">
                        <c:v>#N/A</c:v>
                      </c:pt>
                      <c:pt idx="31">
                        <c:v>#N/A</c:v>
                      </c:pt>
                      <c:pt idx="32">
                        <c:v>#N/A</c:v>
                      </c:pt>
                      <c:pt idx="33">
                        <c:v>#N/A</c:v>
                      </c:pt>
                      <c:pt idx="34">
                        <c:v>#N/A</c:v>
                      </c:pt>
                      <c:pt idx="35">
                        <c:v>#N/A</c:v>
                      </c:pt>
                      <c:pt idx="36">
                        <c:v>#N/A</c:v>
                      </c:pt>
                      <c:pt idx="37">
                        <c:v>#N/A</c:v>
                      </c:pt>
                      <c:pt idx="38">
                        <c:v>263.94221113594114</c:v>
                      </c:pt>
                      <c:pt idx="39">
                        <c:v>#N/A</c:v>
                      </c:pt>
                      <c:pt idx="40">
                        <c:v>#N/A</c:v>
                      </c:pt>
                      <c:pt idx="41">
                        <c:v>#N/A</c:v>
                      </c:pt>
                      <c:pt idx="42">
                        <c:v>#N/A</c:v>
                      </c:pt>
                      <c:pt idx="43">
                        <c:v>#N/A</c:v>
                      </c:pt>
                      <c:pt idx="4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DFF2-4A3F-B722-CEC9E06056B4}"/>
                  </c:ext>
                </c:extLst>
              </c15:ser>
            </c15:filteredScatterSeries>
          </c:ext>
        </c:extLst>
      </c:scatterChart>
      <c:valAx>
        <c:axId val="2015051695"/>
        <c:scaling>
          <c:orientation val="minMax"/>
          <c:max val="6.0000000000000012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 sz="900" b="1" i="0" u="none" strike="noStrike" kern="1200" baseline="0">
                    <a:solidFill>
                      <a:srgbClr val="44546A"/>
                    </a:solidFill>
                  </a:rPr>
                  <a:t>Deformación Angular (Radianes)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  <a:alpha val="99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15042575"/>
        <c:crosses val="autoZero"/>
        <c:crossBetween val="midCat"/>
        <c:majorUnit val="1.0000000000000002E-2"/>
      </c:valAx>
      <c:valAx>
        <c:axId val="2015042575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 </a:t>
                </a:r>
                <a:r>
                  <a:rPr lang="es-CR" sz="900" b="1" i="0" u="none" strike="noStrike" kern="1200" baseline="0">
                    <a:solidFill>
                      <a:srgbClr val="44546A"/>
                    </a:solidFill>
                  </a:rPr>
                  <a:t>Esfuerzo Cortante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15051695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1</xdr:row>
      <xdr:rowOff>171450</xdr:rowOff>
    </xdr:from>
    <xdr:to>
      <xdr:col>15</xdr:col>
      <xdr:colOff>304800</xdr:colOff>
      <xdr:row>17</xdr:row>
      <xdr:rowOff>43479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64A219-EF08-0DE5-1B2B-240C0D677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361950"/>
          <a:ext cx="4914900" cy="2920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371475</xdr:colOff>
      <xdr:row>6</xdr:row>
      <xdr:rowOff>81915</xdr:rowOff>
    </xdr:from>
    <xdr:to>
      <xdr:col>28</xdr:col>
      <xdr:colOff>347727</xdr:colOff>
      <xdr:row>22</xdr:row>
      <xdr:rowOff>114809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359C9C-C68B-4B79-96DD-BC3305396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5975" y="1224915"/>
          <a:ext cx="7291452" cy="36523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13</xdr:row>
      <xdr:rowOff>19050</xdr:rowOff>
    </xdr:from>
    <xdr:to>
      <xdr:col>4</xdr:col>
      <xdr:colOff>562284</xdr:colOff>
      <xdr:row>13</xdr:row>
      <xdr:rowOff>537210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5F22BE-DC4D-4A76-B3DB-9648A1FF1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2495550"/>
          <a:ext cx="2303454" cy="518160"/>
        </a:xfrm>
        <a:prstGeom prst="rect">
          <a:avLst/>
        </a:prstGeom>
      </xdr:spPr>
    </xdr:pic>
    <xdr:clientData/>
  </xdr:twoCellAnchor>
  <xdr:twoCellAnchor editAs="oneCell">
    <xdr:from>
      <xdr:col>7</xdr:col>
      <xdr:colOff>135255</xdr:colOff>
      <xdr:row>18</xdr:row>
      <xdr:rowOff>15240</xdr:rowOff>
    </xdr:from>
    <xdr:to>
      <xdr:col>7</xdr:col>
      <xdr:colOff>2213542</xdr:colOff>
      <xdr:row>23</xdr:row>
      <xdr:rowOff>155782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B14E61-CCA6-4002-ADE0-8FB3FB228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59755" y="5105400"/>
          <a:ext cx="2085907" cy="1093042"/>
        </a:xfrm>
        <a:prstGeom prst="rect">
          <a:avLst/>
        </a:prstGeom>
      </xdr:spPr>
    </xdr:pic>
    <xdr:clientData/>
  </xdr:twoCellAnchor>
  <xdr:twoCellAnchor>
    <xdr:from>
      <xdr:col>9</xdr:col>
      <xdr:colOff>305360</xdr:colOff>
      <xdr:row>3</xdr:row>
      <xdr:rowOff>46505</xdr:rowOff>
    </xdr:from>
    <xdr:to>
      <xdr:col>15</xdr:col>
      <xdr:colOff>471094</xdr:colOff>
      <xdr:row>13</xdr:row>
      <xdr:rowOff>1023993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9EF70C26-760E-49EC-AE4F-AD35313E2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278130</xdr:colOff>
      <xdr:row>2</xdr:row>
      <xdr:rowOff>110491</xdr:rowOff>
    </xdr:from>
    <xdr:to>
      <xdr:col>9</xdr:col>
      <xdr:colOff>80010</xdr:colOff>
      <xdr:row>13</xdr:row>
      <xdr:rowOff>726770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FCA27AD-583E-693B-CB6F-9293F2480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26130" y="491491"/>
          <a:ext cx="5995035" cy="271177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rcibernetica.com/6mm-gt2-belt-1524mm-closed-loop/" TargetMode="External"/><Relationship Id="rId2" Type="http://schemas.openxmlformats.org/officeDocument/2006/relationships/hyperlink" Target="https://www.crcibernetica.com/gt2-drive-pulley-20t-10mm-8mm-bore/" TargetMode="External"/><Relationship Id="rId1" Type="http://schemas.openxmlformats.org/officeDocument/2006/relationships/hyperlink" Target="https://www.crcibernetica.com/tb6600-4a-stepper-motor-driver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gtalic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7EF98-34D7-48B9-BDD6-D451B337C737}">
  <dimension ref="B2:I18"/>
  <sheetViews>
    <sheetView zoomScaleNormal="100" workbookViewId="0">
      <selection activeCell="I12" sqref="I12"/>
    </sheetView>
  </sheetViews>
  <sheetFormatPr defaultColWidth="8.85546875" defaultRowHeight="15" x14ac:dyDescent="0.25"/>
  <cols>
    <col min="2" max="2" width="18.5703125" customWidth="1"/>
    <col min="3" max="3" width="10.140625" customWidth="1"/>
    <col min="4" max="4" width="11" customWidth="1"/>
    <col min="5" max="5" width="11.85546875" customWidth="1"/>
    <col min="6" max="6" width="8.85546875" customWidth="1"/>
    <col min="7" max="7" width="15.85546875" customWidth="1"/>
    <col min="8" max="8" width="11.42578125" customWidth="1"/>
  </cols>
  <sheetData>
    <row r="2" spans="2:9" ht="25.7" customHeight="1" x14ac:dyDescent="0.25"/>
    <row r="3" spans="2:9" ht="22.7" customHeight="1" x14ac:dyDescent="0.25">
      <c r="B3" s="209" t="s">
        <v>21</v>
      </c>
      <c r="C3" s="209" t="s">
        <v>7</v>
      </c>
      <c r="D3" s="203" t="s">
        <v>8</v>
      </c>
      <c r="E3" s="205"/>
      <c r="F3" s="211" t="s">
        <v>14</v>
      </c>
      <c r="G3" s="211" t="s">
        <v>22</v>
      </c>
    </row>
    <row r="4" spans="2:9" x14ac:dyDescent="0.25">
      <c r="B4" s="210"/>
      <c r="C4" s="210"/>
      <c r="D4" s="2" t="s">
        <v>33</v>
      </c>
      <c r="E4" s="2" t="s">
        <v>19</v>
      </c>
      <c r="F4" s="212"/>
      <c r="G4" s="212"/>
    </row>
    <row r="5" spans="2:9" x14ac:dyDescent="0.25">
      <c r="B5" s="203" t="s">
        <v>9</v>
      </c>
      <c r="C5" s="204"/>
      <c r="D5" s="204"/>
      <c r="E5" s="204"/>
      <c r="F5" s="204"/>
      <c r="G5" s="205"/>
    </row>
    <row r="6" spans="2:9" x14ac:dyDescent="0.25">
      <c r="B6" s="3" t="s">
        <v>17</v>
      </c>
      <c r="C6" s="3">
        <v>1</v>
      </c>
      <c r="D6" s="3"/>
      <c r="E6" s="3">
        <v>0</v>
      </c>
      <c r="F6" s="4">
        <f>C6*D6</f>
        <v>0</v>
      </c>
      <c r="G6" s="3" t="s">
        <v>13</v>
      </c>
    </row>
    <row r="7" spans="2:9" x14ac:dyDescent="0.25">
      <c r="B7" s="3" t="s">
        <v>18</v>
      </c>
      <c r="C7" s="3">
        <v>1</v>
      </c>
      <c r="D7" s="5"/>
      <c r="E7" s="4">
        <v>500000</v>
      </c>
      <c r="F7" s="4">
        <f>C7*D7</f>
        <v>0</v>
      </c>
      <c r="G7" s="3" t="s">
        <v>13</v>
      </c>
    </row>
    <row r="8" spans="2:9" x14ac:dyDescent="0.25">
      <c r="B8" s="3" t="s">
        <v>6</v>
      </c>
      <c r="C8" s="3">
        <v>1</v>
      </c>
      <c r="D8" s="5">
        <v>3000</v>
      </c>
      <c r="E8" s="4">
        <f>D8*C18</f>
        <v>1821600.0000000002</v>
      </c>
      <c r="F8" s="4">
        <f>C8*E8</f>
        <v>1821600.0000000002</v>
      </c>
      <c r="G8" s="3" t="s">
        <v>13</v>
      </c>
    </row>
    <row r="9" spans="2:9" x14ac:dyDescent="0.25">
      <c r="B9" s="3" t="s">
        <v>23</v>
      </c>
      <c r="C9" s="3">
        <v>2</v>
      </c>
      <c r="D9" s="5">
        <v>16.89</v>
      </c>
      <c r="E9" s="4">
        <f>D9*C18</f>
        <v>10255.608000000002</v>
      </c>
      <c r="F9" s="4">
        <f>E9*C9</f>
        <v>20511.216000000004</v>
      </c>
      <c r="G9" s="3" t="s">
        <v>30</v>
      </c>
      <c r="I9" s="7" t="s">
        <v>24</v>
      </c>
    </row>
    <row r="10" spans="2:9" x14ac:dyDescent="0.25">
      <c r="B10" s="3" t="s">
        <v>28</v>
      </c>
      <c r="C10" s="3">
        <v>1</v>
      </c>
      <c r="D10" s="5">
        <v>4.46</v>
      </c>
      <c r="E10" s="4">
        <f>D10*C18</f>
        <v>2708.1120000000001</v>
      </c>
      <c r="F10" s="4">
        <f>E10*C10</f>
        <v>2708.1120000000001</v>
      </c>
      <c r="G10" s="3" t="s">
        <v>30</v>
      </c>
      <c r="I10" s="7" t="s">
        <v>25</v>
      </c>
    </row>
    <row r="11" spans="2:9" x14ac:dyDescent="0.25">
      <c r="B11" s="3" t="s">
        <v>27</v>
      </c>
      <c r="C11" s="3">
        <v>1</v>
      </c>
      <c r="D11" s="5">
        <v>11.24</v>
      </c>
      <c r="E11" s="4">
        <f>D11*C18</f>
        <v>6824.9280000000008</v>
      </c>
      <c r="F11" s="4">
        <f>E11*C11</f>
        <v>6824.9280000000008</v>
      </c>
      <c r="G11" s="3" t="s">
        <v>30</v>
      </c>
      <c r="I11" s="7" t="s">
        <v>26</v>
      </c>
    </row>
    <row r="12" spans="2:9" x14ac:dyDescent="0.25">
      <c r="B12" s="3" t="s">
        <v>31</v>
      </c>
      <c r="C12" s="3">
        <v>1</v>
      </c>
      <c r="D12" s="5">
        <v>600</v>
      </c>
      <c r="E12" s="4">
        <f>D12*C18</f>
        <v>364320</v>
      </c>
      <c r="F12" s="4">
        <f>E12*C12</f>
        <v>364320</v>
      </c>
      <c r="G12" s="3" t="s">
        <v>30</v>
      </c>
      <c r="I12" s="7" t="s">
        <v>32</v>
      </c>
    </row>
    <row r="13" spans="2:9" x14ac:dyDescent="0.25">
      <c r="B13" s="206" t="s">
        <v>16</v>
      </c>
      <c r="C13" s="208"/>
      <c r="D13" s="208"/>
      <c r="E13" s="207"/>
      <c r="F13" s="201">
        <f>SUM(F6:F12)</f>
        <v>2215964.2560000001</v>
      </c>
      <c r="G13" s="202"/>
    </row>
    <row r="14" spans="2:9" x14ac:dyDescent="0.25">
      <c r="B14" s="203" t="s">
        <v>12</v>
      </c>
      <c r="C14" s="204"/>
      <c r="D14" s="204"/>
      <c r="E14" s="204"/>
      <c r="F14" s="204"/>
      <c r="G14" s="205"/>
    </row>
    <row r="15" spans="2:9" x14ac:dyDescent="0.25">
      <c r="B15" s="3" t="s">
        <v>10</v>
      </c>
      <c r="C15" s="3">
        <v>320</v>
      </c>
      <c r="D15" s="6"/>
      <c r="E15" s="4">
        <v>14381.2</v>
      </c>
      <c r="F15" s="4">
        <f>C15*E15</f>
        <v>4601984</v>
      </c>
      <c r="G15" s="3" t="s">
        <v>15</v>
      </c>
    </row>
    <row r="16" spans="2:9" x14ac:dyDescent="0.25">
      <c r="B16" s="3" t="s">
        <v>11</v>
      </c>
      <c r="C16" s="3">
        <v>1</v>
      </c>
      <c r="D16" s="6"/>
      <c r="E16" s="4">
        <f>(F13+F15)*5%</f>
        <v>340897.41280000005</v>
      </c>
      <c r="F16" s="4">
        <f>C16*E16</f>
        <v>340897.41280000005</v>
      </c>
      <c r="G16" s="3" t="s">
        <v>15</v>
      </c>
    </row>
    <row r="17" spans="2:7" x14ac:dyDescent="0.25">
      <c r="B17" s="206" t="s">
        <v>16</v>
      </c>
      <c r="C17" s="208"/>
      <c r="D17" s="208"/>
      <c r="E17" s="207"/>
      <c r="F17" s="201">
        <f>SUM(F15:F16)</f>
        <v>4942881.4128</v>
      </c>
      <c r="G17" s="202"/>
    </row>
    <row r="18" spans="2:7" x14ac:dyDescent="0.25">
      <c r="B18" s="3" t="s">
        <v>20</v>
      </c>
      <c r="C18" s="3">
        <v>607.20000000000005</v>
      </c>
      <c r="D18" s="206" t="s">
        <v>29</v>
      </c>
      <c r="E18" s="207"/>
      <c r="F18" s="201">
        <f>F13+F17</f>
        <v>7158845.6688000001</v>
      </c>
      <c r="G18" s="202"/>
    </row>
  </sheetData>
  <mergeCells count="13">
    <mergeCell ref="D3:E3"/>
    <mergeCell ref="B3:B4"/>
    <mergeCell ref="C3:C4"/>
    <mergeCell ref="F3:F4"/>
    <mergeCell ref="G3:G4"/>
    <mergeCell ref="F18:G18"/>
    <mergeCell ref="B5:G5"/>
    <mergeCell ref="D18:E18"/>
    <mergeCell ref="B13:E13"/>
    <mergeCell ref="B17:E17"/>
    <mergeCell ref="B14:G14"/>
    <mergeCell ref="F13:G13"/>
    <mergeCell ref="F17:G17"/>
  </mergeCells>
  <hyperlinks>
    <hyperlink ref="I9" r:id="rId1" xr:uid="{55A3C8CC-B7F1-404F-80EE-A6DF39DD6F86}"/>
    <hyperlink ref="I10" r:id="rId2" xr:uid="{B9D54C4A-5DD1-4087-BECE-3D6B06DF73BA}"/>
    <hyperlink ref="I11" r:id="rId3" xr:uid="{D638EAD8-FBF8-4282-A5B7-19CCDECA9BB9}"/>
    <hyperlink ref="I12" r:id="rId4" xr:uid="{0AF7085C-A6FC-4CB3-BCE8-B3FC73CCCCE3}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3DD8-1485-48AB-8E43-3E61725A3C6B}">
  <dimension ref="B3:E7"/>
  <sheetViews>
    <sheetView workbookViewId="0">
      <selection activeCell="C17" sqref="C17"/>
    </sheetView>
  </sheetViews>
  <sheetFormatPr defaultRowHeight="15" x14ac:dyDescent="0.25"/>
  <cols>
    <col min="2" max="2" width="21.5703125" customWidth="1"/>
  </cols>
  <sheetData>
    <row r="3" spans="2:5" x14ac:dyDescent="0.25">
      <c r="B3" t="s">
        <v>296</v>
      </c>
      <c r="C3">
        <v>115</v>
      </c>
      <c r="E3" t="s">
        <v>346</v>
      </c>
    </row>
    <row r="4" spans="2:5" x14ac:dyDescent="0.25">
      <c r="B4" t="s">
        <v>297</v>
      </c>
      <c r="C4" s="183">
        <v>33</v>
      </c>
      <c r="E4" t="s">
        <v>347</v>
      </c>
    </row>
    <row r="5" spans="2:5" x14ac:dyDescent="0.25">
      <c r="B5" t="s">
        <v>298</v>
      </c>
      <c r="C5">
        <v>6</v>
      </c>
      <c r="E5" t="s">
        <v>348</v>
      </c>
    </row>
    <row r="6" spans="2:5" x14ac:dyDescent="0.25">
      <c r="B6" t="s">
        <v>299</v>
      </c>
      <c r="C6">
        <v>4</v>
      </c>
      <c r="E6" t="s">
        <v>349</v>
      </c>
    </row>
    <row r="7" spans="2:5" x14ac:dyDescent="0.25">
      <c r="B7" t="s">
        <v>300</v>
      </c>
      <c r="C7" s="183">
        <f>C5*C6</f>
        <v>24</v>
      </c>
      <c r="E7" t="s">
        <v>350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4E70-5822-402C-BBDB-FD29110AC826}">
  <dimension ref="B19:N384"/>
  <sheetViews>
    <sheetView topLeftCell="A16" workbookViewId="0">
      <selection activeCell="M30" sqref="M30"/>
    </sheetView>
  </sheetViews>
  <sheetFormatPr defaultRowHeight="15" x14ac:dyDescent="0.25"/>
  <cols>
    <col min="3" max="3" width="14.140625" customWidth="1"/>
    <col min="4" max="4" width="12.5703125" bestFit="1" customWidth="1"/>
    <col min="5" max="5" width="9.42578125" customWidth="1"/>
    <col min="6" max="6" width="12.5703125" bestFit="1" customWidth="1"/>
    <col min="7" max="7" width="12.5703125" customWidth="1"/>
    <col min="8" max="8" width="9.5703125" bestFit="1" customWidth="1"/>
    <col min="9" max="9" width="10.85546875" customWidth="1"/>
    <col min="10" max="10" width="12.5703125" bestFit="1" customWidth="1"/>
    <col min="11" max="11" width="12.5703125" customWidth="1"/>
    <col min="12" max="12" width="14.140625" customWidth="1"/>
    <col min="13" max="13" width="18.7109375" customWidth="1"/>
    <col min="14" max="14" width="16.7109375" bestFit="1" customWidth="1"/>
  </cols>
  <sheetData>
    <row r="19" spans="2:14" ht="60" x14ac:dyDescent="0.25">
      <c r="B19" s="186" t="s">
        <v>172</v>
      </c>
      <c r="C19" s="194" t="s">
        <v>360</v>
      </c>
      <c r="D19" s="189" t="s">
        <v>368</v>
      </c>
      <c r="E19" s="189" t="s">
        <v>361</v>
      </c>
      <c r="F19" s="189" t="s">
        <v>371</v>
      </c>
      <c r="G19" s="189" t="s">
        <v>362</v>
      </c>
      <c r="H19" s="185" t="s">
        <v>363</v>
      </c>
      <c r="I19" s="185" t="s">
        <v>364</v>
      </c>
      <c r="J19" s="185" t="s">
        <v>372</v>
      </c>
      <c r="K19" s="185" t="s">
        <v>365</v>
      </c>
      <c r="L19" s="190" t="s">
        <v>366</v>
      </c>
      <c r="M19" s="190" t="s">
        <v>367</v>
      </c>
      <c r="N19" s="185" t="s">
        <v>172</v>
      </c>
    </row>
    <row r="20" spans="2:14" x14ac:dyDescent="0.25">
      <c r="B20" s="191">
        <v>19</v>
      </c>
      <c r="C20" s="195">
        <v>0.41209495040000005</v>
      </c>
      <c r="D20" s="193">
        <v>0.40084713999999999</v>
      </c>
      <c r="E20" s="193">
        <v>1.4433265</v>
      </c>
      <c r="F20" s="193">
        <v>0.59865519265478429</v>
      </c>
      <c r="G20" s="193">
        <v>0.21832436324600002</v>
      </c>
      <c r="H20" s="193">
        <v>4.9918890000000002E-3</v>
      </c>
      <c r="I20" s="193">
        <v>1.4433265</v>
      </c>
      <c r="J20" s="193">
        <v>0.7762030912096296</v>
      </c>
      <c r="K20" s="193">
        <v>2.7945518495488004</v>
      </c>
      <c r="L20" s="193">
        <v>0.12893171057834643</v>
      </c>
      <c r="M20" s="199" t="s">
        <v>359</v>
      </c>
      <c r="N20" s="69">
        <v>1</v>
      </c>
    </row>
    <row r="21" spans="2:14" x14ac:dyDescent="0.25">
      <c r="B21" s="191">
        <v>93</v>
      </c>
      <c r="C21" s="195">
        <v>2.0621590950000002</v>
      </c>
      <c r="D21" s="193">
        <v>2.0509374</v>
      </c>
      <c r="E21" s="193">
        <v>36.493091999999997</v>
      </c>
      <c r="F21" s="193">
        <v>19.881948597179601</v>
      </c>
      <c r="G21" s="193">
        <v>35.3239558</v>
      </c>
      <c r="H21" s="193">
        <v>34.124256000000003</v>
      </c>
      <c r="I21" s="193">
        <v>36.493091999999997</v>
      </c>
      <c r="J21" s="193">
        <v>1.1844508614520093</v>
      </c>
      <c r="K21" s="193">
        <v>452.14663424000003</v>
      </c>
      <c r="L21" s="193">
        <v>20.860603818897637</v>
      </c>
      <c r="M21" s="199"/>
      <c r="N21" s="60">
        <v>2</v>
      </c>
    </row>
    <row r="22" spans="2:14" x14ac:dyDescent="0.25">
      <c r="B22" s="191">
        <v>153</v>
      </c>
      <c r="C22" s="195">
        <v>3.4001290720000013</v>
      </c>
      <c r="D22" s="193">
        <v>3.3889558000000002</v>
      </c>
      <c r="E22" s="193">
        <v>62.524749999999997</v>
      </c>
      <c r="F22" s="193">
        <v>34.138841711425165</v>
      </c>
      <c r="G22" s="193">
        <v>60.988623530000012</v>
      </c>
      <c r="H22" s="193">
        <v>59.761032</v>
      </c>
      <c r="I22" s="193">
        <v>62.524749999999997</v>
      </c>
      <c r="J22" s="193">
        <v>1.3847263676677768</v>
      </c>
      <c r="K22" s="193">
        <v>780.65438118400016</v>
      </c>
      <c r="L22" s="193">
        <v>36.016903659448822</v>
      </c>
      <c r="M22" s="199" t="s">
        <v>358</v>
      </c>
      <c r="N22" s="69">
        <v>3</v>
      </c>
    </row>
    <row r="23" spans="2:14" x14ac:dyDescent="0.25">
      <c r="B23" s="191">
        <v>257</v>
      </c>
      <c r="C23" s="195">
        <v>5.7190648050000004</v>
      </c>
      <c r="D23" s="193">
        <v>5.7080773999999996</v>
      </c>
      <c r="E23" s="193">
        <v>72.676169999999999</v>
      </c>
      <c r="F23" s="193">
        <v>38.660874889435576</v>
      </c>
      <c r="G23" s="193">
        <v>71.754129230000032</v>
      </c>
      <c r="H23" s="193">
        <v>70.752128999999996</v>
      </c>
      <c r="I23" s="193">
        <v>72.676169999999999</v>
      </c>
      <c r="J23" s="193">
        <v>0.96229737366222245</v>
      </c>
      <c r="K23" s="193">
        <v>918.45285414400041</v>
      </c>
      <c r="L23" s="193">
        <v>42.374485765748041</v>
      </c>
      <c r="M23" s="199" t="s">
        <v>357</v>
      </c>
      <c r="N23" s="69">
        <v>4</v>
      </c>
    </row>
    <row r="24" spans="2:14" x14ac:dyDescent="0.25">
      <c r="B24" s="191">
        <v>354</v>
      </c>
      <c r="C24" s="195">
        <v>7.8819951810000033</v>
      </c>
      <c r="D24" s="193">
        <v>7.8713006999999999</v>
      </c>
      <c r="E24" s="193">
        <v>66.395401000000007</v>
      </c>
      <c r="F24" s="193">
        <v>33.785818254694199</v>
      </c>
      <c r="G24" s="193">
        <v>65.182257289999981</v>
      </c>
      <c r="H24" s="193">
        <v>64.155906999999999</v>
      </c>
      <c r="I24" s="193">
        <v>66.395401000000007</v>
      </c>
      <c r="J24" s="193">
        <v>1.1210445987955244</v>
      </c>
      <c r="K24" s="193">
        <v>834.33289331199978</v>
      </c>
      <c r="L24" s="193">
        <v>38.493459029527543</v>
      </c>
      <c r="M24" s="199" t="s">
        <v>356</v>
      </c>
      <c r="N24" s="69">
        <v>5</v>
      </c>
    </row>
    <row r="25" spans="2:14" x14ac:dyDescent="0.25">
      <c r="B25" s="191">
        <v>421</v>
      </c>
      <c r="C25" s="195">
        <v>9.3758545980000001</v>
      </c>
      <c r="D25" s="193">
        <v>9.3649521</v>
      </c>
      <c r="E25" s="193">
        <v>50.478057999999997</v>
      </c>
      <c r="F25" s="193">
        <v>23.733516104545966</v>
      </c>
      <c r="G25" s="193">
        <v>49.447213809999994</v>
      </c>
      <c r="H25" s="193">
        <v>48.169196999999997</v>
      </c>
      <c r="I25" s="193">
        <v>50.478057999999997</v>
      </c>
      <c r="J25" s="193">
        <v>1.1566334645585532</v>
      </c>
      <c r="K25" s="193">
        <v>632.92433676799999</v>
      </c>
      <c r="L25" s="193">
        <v>29.201110517716529</v>
      </c>
      <c r="M25" s="199"/>
      <c r="N25" s="60">
        <v>6</v>
      </c>
    </row>
    <row r="26" spans="2:14" x14ac:dyDescent="0.25">
      <c r="B26" s="191">
        <v>505</v>
      </c>
      <c r="C26" s="192">
        <v>11.249028930000003</v>
      </c>
      <c r="D26" s="198">
        <v>11.237515999999999</v>
      </c>
      <c r="E26" s="198">
        <v>31.279028</v>
      </c>
      <c r="F26" s="198">
        <v>11.567650283858441</v>
      </c>
      <c r="G26" s="198">
        <v>30.083805340000005</v>
      </c>
      <c r="H26" s="198">
        <v>29.194578</v>
      </c>
      <c r="I26" s="198">
        <v>31.279028</v>
      </c>
      <c r="J26" s="198">
        <v>1.0459616206853983</v>
      </c>
      <c r="K26" s="198">
        <v>385.07270835200006</v>
      </c>
      <c r="L26" s="198">
        <v>17.76602677559055</v>
      </c>
      <c r="M26" s="200"/>
      <c r="N26" s="60">
        <v>7</v>
      </c>
    </row>
    <row r="29" spans="2:14" x14ac:dyDescent="0.25">
      <c r="C29" t="s">
        <v>369</v>
      </c>
      <c r="D29" t="s">
        <v>368</v>
      </c>
      <c r="E29" t="s">
        <v>361</v>
      </c>
      <c r="F29" t="s">
        <v>370</v>
      </c>
      <c r="G29" t="s">
        <v>363</v>
      </c>
      <c r="H29" t="s">
        <v>364</v>
      </c>
      <c r="I29" t="s">
        <v>365</v>
      </c>
      <c r="J29" t="s">
        <v>366</v>
      </c>
    </row>
    <row r="30" spans="2:14" ht="60" x14ac:dyDescent="0.25">
      <c r="C30" s="196" t="s">
        <v>360</v>
      </c>
      <c r="D30" s="196" t="s">
        <v>368</v>
      </c>
      <c r="E30" s="196" t="s">
        <v>361</v>
      </c>
      <c r="F30" s="196" t="s">
        <v>371</v>
      </c>
      <c r="G30" s="189" t="s">
        <v>362</v>
      </c>
      <c r="H30" s="189" t="s">
        <v>363</v>
      </c>
      <c r="I30" s="189" t="s">
        <v>364</v>
      </c>
      <c r="J30" s="189" t="s">
        <v>372</v>
      </c>
      <c r="K30" s="190" t="s">
        <v>365</v>
      </c>
      <c r="L30" s="190" t="s">
        <v>366</v>
      </c>
    </row>
    <row r="31" spans="2:14" x14ac:dyDescent="0.25">
      <c r="C31" s="197">
        <v>1.0269721481199999E-2</v>
      </c>
      <c r="D31" s="197">
        <v>7.7257930000000007E-5</v>
      </c>
      <c r="E31" s="197">
        <v>2.7553736999999998</v>
      </c>
      <c r="F31" s="197">
        <v>1.5878370100483965</v>
      </c>
      <c r="G31" s="138">
        <v>1.6779936815000005</v>
      </c>
      <c r="H31" s="138">
        <v>0.47393142999999999</v>
      </c>
      <c r="I31" s="138">
        <v>2.7553736999999998</v>
      </c>
      <c r="J31" s="138">
        <v>1.1413071775449015</v>
      </c>
      <c r="K31" s="138">
        <v>21.478319123200009</v>
      </c>
      <c r="L31" s="197">
        <v>0.99094115049212617</v>
      </c>
    </row>
    <row r="32" spans="2:14" x14ac:dyDescent="0.25">
      <c r="C32" s="197">
        <v>3.2591971849999991E-2</v>
      </c>
      <c r="D32" s="197">
        <v>2.1061433000000001E-2</v>
      </c>
      <c r="E32" s="197">
        <v>2.7649851000000001</v>
      </c>
      <c r="F32" s="197">
        <v>1.5808870005163895</v>
      </c>
      <c r="G32" s="138">
        <v>1.5651211098999993</v>
      </c>
      <c r="H32" s="138">
        <v>0.13828277999999999</v>
      </c>
      <c r="I32" s="138">
        <v>2.7649851000000001</v>
      </c>
      <c r="J32" s="138">
        <v>1.3149845558221014</v>
      </c>
      <c r="K32" s="138">
        <v>20.033550206719994</v>
      </c>
      <c r="L32" s="197">
        <v>0.92428412001968463</v>
      </c>
    </row>
    <row r="33" spans="3:12" x14ac:dyDescent="0.25">
      <c r="C33" s="197">
        <v>5.5066938839999996E-2</v>
      </c>
      <c r="D33" s="197">
        <v>4.3351248000000002E-2</v>
      </c>
      <c r="E33" s="197">
        <v>2.7026981999999999</v>
      </c>
      <c r="F33" s="197">
        <v>1.5320038491898575</v>
      </c>
      <c r="G33" s="138">
        <v>1.6161494010999993</v>
      </c>
      <c r="H33" s="138">
        <v>0.31881034000000003</v>
      </c>
      <c r="I33" s="138">
        <v>2.7026981999999999</v>
      </c>
      <c r="J33" s="138">
        <v>1.1934961430535533</v>
      </c>
      <c r="K33" s="138">
        <v>20.686712334079992</v>
      </c>
      <c r="L33" s="197">
        <v>0.95441893765747965</v>
      </c>
    </row>
    <row r="34" spans="3:12" x14ac:dyDescent="0.25">
      <c r="C34" s="197">
        <v>7.7380685139999961E-2</v>
      </c>
      <c r="D34" s="197">
        <v>6.6308363999999995E-2</v>
      </c>
      <c r="E34" s="197">
        <v>2.9853730000000001</v>
      </c>
      <c r="F34" s="197">
        <v>1.6821355597734517</v>
      </c>
      <c r="G34" s="138">
        <v>1.6380317553999999</v>
      </c>
      <c r="H34" s="138">
        <v>0.28148293000000002</v>
      </c>
      <c r="I34" s="138">
        <v>2.9853730000000001</v>
      </c>
      <c r="J34" s="138">
        <v>1.351947647885511</v>
      </c>
      <c r="K34" s="138">
        <v>20.966806469120002</v>
      </c>
      <c r="L34" s="197">
        <v>0.96734158783464541</v>
      </c>
    </row>
    <row r="35" spans="3:12" x14ac:dyDescent="0.25">
      <c r="C35" s="197">
        <v>9.9747845779999955E-2</v>
      </c>
      <c r="D35" s="197">
        <v>8.8493667999999998E-2</v>
      </c>
      <c r="E35" s="197">
        <v>2.9011070999999999</v>
      </c>
      <c r="F35" s="197">
        <v>1.6206240899515818</v>
      </c>
      <c r="G35" s="138">
        <v>1.6364149727000004</v>
      </c>
      <c r="H35" s="138">
        <v>0.38169323999999999</v>
      </c>
      <c r="I35" s="138">
        <v>2.9011070999999999</v>
      </c>
      <c r="J35" s="138">
        <v>1.2597102180875028</v>
      </c>
      <c r="K35" s="138">
        <v>20.946111650560006</v>
      </c>
      <c r="L35" s="197">
        <v>0.96638679490157486</v>
      </c>
    </row>
    <row r="36" spans="3:12" x14ac:dyDescent="0.25">
      <c r="C36" s="197">
        <v>0.12206578279999998</v>
      </c>
      <c r="D36" s="197">
        <v>0.11048028</v>
      </c>
      <c r="E36" s="197">
        <v>2.8090925000000002</v>
      </c>
      <c r="F36" s="197">
        <v>1.5547108368200966</v>
      </c>
      <c r="G36" s="138">
        <v>1.5602022345299995</v>
      </c>
      <c r="H36" s="138">
        <v>7.5623392999999997E-2</v>
      </c>
      <c r="I36" s="138">
        <v>2.8090925000000002</v>
      </c>
      <c r="J36" s="138">
        <v>1.3684269917699701</v>
      </c>
      <c r="K36" s="138">
        <v>19.970588601983994</v>
      </c>
      <c r="L36" s="197">
        <v>0.92137927236023576</v>
      </c>
    </row>
    <row r="37" spans="3:12" x14ac:dyDescent="0.25">
      <c r="C37" s="197">
        <v>0.14463208899999999</v>
      </c>
      <c r="D37" s="197">
        <v>0.13346313000000001</v>
      </c>
      <c r="E37" s="197">
        <v>3.0860305000000001</v>
      </c>
      <c r="F37" s="197">
        <v>1.7014505298062192</v>
      </c>
      <c r="G37" s="138">
        <v>1.5455521647000006</v>
      </c>
      <c r="H37" s="138">
        <v>0.16078353000000001</v>
      </c>
      <c r="I37" s="138">
        <v>3.0860305000000001</v>
      </c>
      <c r="J37" s="138">
        <v>1.4633140189692564</v>
      </c>
      <c r="K37" s="138">
        <v>19.783067708160008</v>
      </c>
      <c r="L37" s="197">
        <v>0.91272765631889774</v>
      </c>
    </row>
    <row r="38" spans="3:12" x14ac:dyDescent="0.25">
      <c r="C38" s="197">
        <v>0.1670899528</v>
      </c>
      <c r="D38" s="197">
        <v>0.15563669999999999</v>
      </c>
      <c r="E38" s="197">
        <v>2.5548787000000002</v>
      </c>
      <c r="F38" s="197">
        <v>1.3819086108723355</v>
      </c>
      <c r="G38" s="138">
        <v>1.5204757479000008</v>
      </c>
      <c r="H38" s="138">
        <v>0.54888426999999995</v>
      </c>
      <c r="I38" s="138">
        <v>2.5548787000000002</v>
      </c>
      <c r="J38" s="138">
        <v>1.0031610971019005</v>
      </c>
      <c r="K38" s="138">
        <v>19.462089573120011</v>
      </c>
      <c r="L38" s="197">
        <v>0.89791874875984279</v>
      </c>
    </row>
    <row r="39" spans="3:12" x14ac:dyDescent="0.25">
      <c r="C39" s="197">
        <v>0.18915118539999995</v>
      </c>
      <c r="D39" s="197">
        <v>0.17785777</v>
      </c>
      <c r="E39" s="197">
        <v>3.0192733</v>
      </c>
      <c r="F39" s="197">
        <v>1.637241630451685</v>
      </c>
      <c r="G39" s="138">
        <v>1.4490589514999994</v>
      </c>
      <c r="H39" s="138">
        <v>0.33080577999999999</v>
      </c>
      <c r="I39" s="138">
        <v>3.0192733</v>
      </c>
      <c r="J39" s="138">
        <v>1.3505505582230801</v>
      </c>
      <c r="K39" s="138">
        <v>18.547954579199992</v>
      </c>
      <c r="L39" s="197">
        <v>0.85574347529527495</v>
      </c>
    </row>
    <row r="40" spans="3:12" x14ac:dyDescent="0.25">
      <c r="C40" s="197">
        <v>0.21150497829999998</v>
      </c>
      <c r="D40" s="197">
        <v>0.20015137</v>
      </c>
      <c r="E40" s="197">
        <v>2.9569863999999999</v>
      </c>
      <c r="F40" s="197">
        <v>1.5883920865640817</v>
      </c>
      <c r="G40" s="138">
        <v>1.5375383193999996</v>
      </c>
      <c r="H40" s="138">
        <v>0.43794513000000002</v>
      </c>
      <c r="I40" s="138">
        <v>2.9569863999999999</v>
      </c>
      <c r="J40" s="138">
        <v>1.2629005605917081</v>
      </c>
      <c r="K40" s="138">
        <v>19.680490488319997</v>
      </c>
      <c r="L40" s="197">
        <v>0.90799507051181061</v>
      </c>
    </row>
    <row r="41" spans="3:12" x14ac:dyDescent="0.25">
      <c r="C41" s="197">
        <v>0.2337261947999999</v>
      </c>
      <c r="D41" s="197">
        <v>0.22261056000000001</v>
      </c>
      <c r="E41" s="197">
        <v>3.3555925000000002</v>
      </c>
      <c r="F41" s="197">
        <v>1.8056277127011477</v>
      </c>
      <c r="G41" s="138">
        <v>1.6569770796000005</v>
      </c>
      <c r="H41" s="138">
        <v>0.47750770999999997</v>
      </c>
      <c r="I41" s="138">
        <v>3.3555925000000002</v>
      </c>
      <c r="J41" s="138">
        <v>1.446824937502498</v>
      </c>
      <c r="K41" s="138">
        <v>21.209306618880007</v>
      </c>
      <c r="L41" s="197">
        <v>0.97852977141732289</v>
      </c>
    </row>
    <row r="42" spans="3:12" x14ac:dyDescent="0.25">
      <c r="C42" s="197">
        <v>0.25604841299999992</v>
      </c>
      <c r="D42" s="197">
        <v>0.24530826999999999</v>
      </c>
      <c r="E42" s="197">
        <v>3.0662118999999999</v>
      </c>
      <c r="F42" s="197">
        <v>1.6255579280197325</v>
      </c>
      <c r="G42" s="138">
        <v>1.6057163380800004</v>
      </c>
      <c r="H42" s="138">
        <v>6.5341592000000004E-2</v>
      </c>
      <c r="I42" s="138">
        <v>3.0662118999999999</v>
      </c>
      <c r="J42" s="138">
        <v>1.5006123333595662</v>
      </c>
      <c r="K42" s="138">
        <v>20.553169127424006</v>
      </c>
      <c r="L42" s="197">
        <v>0.94825767996850396</v>
      </c>
    </row>
    <row r="43" spans="3:12" x14ac:dyDescent="0.25">
      <c r="C43" s="197">
        <v>0.27821496299999987</v>
      </c>
      <c r="D43" s="197">
        <v>0.26785418</v>
      </c>
      <c r="E43" s="197">
        <v>2.6482344000000002</v>
      </c>
      <c r="F43" s="197">
        <v>1.3713320452118456</v>
      </c>
      <c r="G43" s="138">
        <v>1.5130586961999999</v>
      </c>
      <c r="H43" s="138">
        <v>0.43682754000000001</v>
      </c>
      <c r="I43" s="138">
        <v>2.6482344000000002</v>
      </c>
      <c r="J43" s="138">
        <v>1.1058343517097906</v>
      </c>
      <c r="K43" s="138">
        <v>19.367151311360001</v>
      </c>
      <c r="L43" s="197">
        <v>0.89353860011811004</v>
      </c>
    </row>
    <row r="44" spans="3:12" x14ac:dyDescent="0.25">
      <c r="C44" s="197">
        <v>0.3005919083000001</v>
      </c>
      <c r="D44" s="197">
        <v>0.28899195999999999</v>
      </c>
      <c r="E44" s="197">
        <v>3.0153246</v>
      </c>
      <c r="F44" s="197">
        <v>1.5707109754351509</v>
      </c>
      <c r="G44" s="138">
        <v>1.6827531144000005</v>
      </c>
      <c r="H44" s="138">
        <v>0.52459538000000006</v>
      </c>
      <c r="I44" s="138">
        <v>3.0153246</v>
      </c>
      <c r="J44" s="138">
        <v>1.2463819739113242</v>
      </c>
      <c r="K44" s="138">
        <v>21.53923986432001</v>
      </c>
      <c r="L44" s="197">
        <v>0.99375183921259869</v>
      </c>
    </row>
    <row r="45" spans="3:12" x14ac:dyDescent="0.25">
      <c r="C45" s="197">
        <v>0.3228725335</v>
      </c>
      <c r="D45" s="197">
        <v>0.31132725</v>
      </c>
      <c r="E45" s="197">
        <v>3.0063092999999999</v>
      </c>
      <c r="F45" s="197">
        <v>1.5526265070946326</v>
      </c>
      <c r="G45" s="138">
        <v>1.3652421501000003</v>
      </c>
      <c r="H45" s="138">
        <v>6.0051680000000003E-2</v>
      </c>
      <c r="I45" s="138">
        <v>3.0063092999999999</v>
      </c>
      <c r="J45" s="138">
        <v>1.4763162216097672</v>
      </c>
      <c r="K45" s="138">
        <v>17.475099521280004</v>
      </c>
      <c r="L45" s="197">
        <v>0.80624536423228343</v>
      </c>
    </row>
    <row r="46" spans="3:12" x14ac:dyDescent="0.25">
      <c r="C46" s="197">
        <v>0.34523214209999992</v>
      </c>
      <c r="D46" s="197">
        <v>0.33389692999999998</v>
      </c>
      <c r="E46" s="197">
        <v>2.2201985999999998</v>
      </c>
      <c r="F46" s="197">
        <v>1.085799374925237</v>
      </c>
      <c r="G46" s="138">
        <v>1.0501563564620002</v>
      </c>
      <c r="H46" s="138">
        <v>7.7486038E-3</v>
      </c>
      <c r="I46" s="138">
        <v>2.2201985999999998</v>
      </c>
      <c r="J46" s="138">
        <v>1.1068384224265873</v>
      </c>
      <c r="K46" s="138">
        <v>13.442001362713604</v>
      </c>
      <c r="L46" s="197">
        <v>0.62017107665078741</v>
      </c>
    </row>
    <row r="47" spans="3:12" x14ac:dyDescent="0.25">
      <c r="C47" s="197">
        <v>0.36740019309999972</v>
      </c>
      <c r="D47" s="197">
        <v>0.35625352999999998</v>
      </c>
      <c r="E47" s="197">
        <v>2.2143869</v>
      </c>
      <c r="F47" s="197">
        <v>1.0695905575087388</v>
      </c>
      <c r="G47" s="138">
        <v>0.68772136990800026</v>
      </c>
      <c r="H47" s="138">
        <v>7.3760748000000001E-3</v>
      </c>
      <c r="I47" s="138">
        <v>2.2143869</v>
      </c>
      <c r="J47" s="138">
        <v>1.130226684040025</v>
      </c>
      <c r="K47" s="138">
        <v>8.8028335348224029</v>
      </c>
      <c r="L47" s="197">
        <v>0.40613466726850395</v>
      </c>
    </row>
    <row r="48" spans="3:12" x14ac:dyDescent="0.25">
      <c r="C48" s="197">
        <v>0.38962861040000002</v>
      </c>
      <c r="D48" s="197">
        <v>0.37788850000000002</v>
      </c>
      <c r="E48" s="197">
        <v>1.3086199999999999</v>
      </c>
      <c r="F48" s="197">
        <v>0.53400126863822361</v>
      </c>
      <c r="G48" s="138">
        <v>0.29924213972799985</v>
      </c>
      <c r="H48" s="138">
        <v>3.1292439000000002E-3</v>
      </c>
      <c r="I48" s="138">
        <v>1.3086199999999999</v>
      </c>
      <c r="J48" s="138">
        <v>0.68445022051101645</v>
      </c>
      <c r="K48" s="138">
        <v>3.830299388518398</v>
      </c>
      <c r="L48" s="197">
        <v>0.17671779905196838</v>
      </c>
    </row>
    <row r="49" spans="3:12" x14ac:dyDescent="0.25">
      <c r="C49" s="188">
        <v>0.41209495040000005</v>
      </c>
      <c r="D49" s="188">
        <v>0.40084713999999999</v>
      </c>
      <c r="E49" s="188">
        <v>1.4433265</v>
      </c>
      <c r="F49" s="188">
        <v>0.59865519265478429</v>
      </c>
      <c r="G49" s="188">
        <v>0.21832436324600002</v>
      </c>
      <c r="H49" s="188">
        <v>4.9918890000000002E-3</v>
      </c>
      <c r="I49" s="188">
        <v>1.4433265</v>
      </c>
      <c r="J49" s="188">
        <v>0.7762030912096296</v>
      </c>
      <c r="K49" s="188">
        <v>2.7945518495488004</v>
      </c>
      <c r="L49" s="188">
        <v>0.12893171057834643</v>
      </c>
    </row>
    <row r="50" spans="3:12" x14ac:dyDescent="0.25">
      <c r="C50" s="197">
        <v>0.43432045559999982</v>
      </c>
      <c r="D50" s="197">
        <v>0.42296028000000002</v>
      </c>
      <c r="E50" s="197">
        <v>2.3294239000000001</v>
      </c>
      <c r="F50" s="197">
        <v>1.0974325835747962</v>
      </c>
      <c r="G50" s="138">
        <v>0.65461769666900016</v>
      </c>
      <c r="H50" s="138">
        <v>8.4936618999999994E-3</v>
      </c>
      <c r="I50" s="138">
        <v>2.3294239000000001</v>
      </c>
      <c r="J50" s="138">
        <v>1.1978570627826104</v>
      </c>
      <c r="K50" s="138">
        <v>8.3791065173632031</v>
      </c>
      <c r="L50" s="197">
        <v>0.38658525393838589</v>
      </c>
    </row>
    <row r="51" spans="3:12" x14ac:dyDescent="0.25">
      <c r="C51" s="197">
        <v>0.45660421250000005</v>
      </c>
      <c r="D51" s="197">
        <v>0.44537895999999999</v>
      </c>
      <c r="E51" s="197">
        <v>2.3023783999999998</v>
      </c>
      <c r="F51" s="197">
        <v>1.0689134107194469</v>
      </c>
      <c r="G51" s="138">
        <v>0.95274522737</v>
      </c>
      <c r="H51" s="138">
        <v>1.7881392999999999E-2</v>
      </c>
      <c r="I51" s="138">
        <v>2.3023783999999998</v>
      </c>
      <c r="J51" s="138">
        <v>1.1485067598457468</v>
      </c>
      <c r="K51" s="138">
        <v>12.195138910336</v>
      </c>
      <c r="L51" s="197">
        <v>0.56264481931299204</v>
      </c>
    </row>
    <row r="52" spans="3:12" x14ac:dyDescent="0.25">
      <c r="C52" s="197">
        <v>0.47891430590000011</v>
      </c>
      <c r="D52" s="197">
        <v>0.46803065999999999</v>
      </c>
      <c r="E52" s="197">
        <v>2.626255</v>
      </c>
      <c r="F52" s="197">
        <v>1.2429214786176412</v>
      </c>
      <c r="G52" s="138">
        <v>1.3794794667000003</v>
      </c>
      <c r="H52" s="138">
        <v>0.18224119999999999</v>
      </c>
      <c r="I52" s="138">
        <v>2.626255</v>
      </c>
      <c r="J52" s="138">
        <v>1.2220905689484698</v>
      </c>
      <c r="K52" s="138">
        <v>17.657337173760006</v>
      </c>
      <c r="L52" s="197">
        <v>0.81465322836614174</v>
      </c>
    </row>
    <row r="53" spans="3:12" x14ac:dyDescent="0.25">
      <c r="C53" s="197">
        <v>0.50134837710000002</v>
      </c>
      <c r="D53" s="197">
        <v>0.48973169999999999</v>
      </c>
      <c r="E53" s="197">
        <v>3.0022859999999998</v>
      </c>
      <c r="F53" s="197">
        <v>1.4472821109048988</v>
      </c>
      <c r="G53" s="138">
        <v>1.8568389166000001</v>
      </c>
      <c r="H53" s="138">
        <v>0.44822693000000002</v>
      </c>
      <c r="I53" s="138">
        <v>3.0022859999999998</v>
      </c>
      <c r="J53" s="138">
        <v>1.2792872027495126</v>
      </c>
      <c r="K53" s="138">
        <v>23.767538132480002</v>
      </c>
      <c r="L53" s="197">
        <v>1.0965584153149606</v>
      </c>
    </row>
    <row r="54" spans="3:12" x14ac:dyDescent="0.25">
      <c r="C54" s="197">
        <v>0.52374133659999988</v>
      </c>
      <c r="D54" s="197">
        <v>0.51261973000000005</v>
      </c>
      <c r="E54" s="197">
        <v>3.6019087000000001</v>
      </c>
      <c r="F54" s="197">
        <v>1.780399971326571</v>
      </c>
      <c r="G54" s="138">
        <v>2.3801609820000005</v>
      </c>
      <c r="H54" s="138">
        <v>1.1199713</v>
      </c>
      <c r="I54" s="138">
        <v>3.6019087000000001</v>
      </c>
      <c r="J54" s="138">
        <v>1.2410183169865143</v>
      </c>
      <c r="K54" s="138">
        <v>30.466060569600007</v>
      </c>
      <c r="L54" s="197">
        <v>1.4056068791338583</v>
      </c>
    </row>
    <row r="55" spans="3:12" x14ac:dyDescent="0.25">
      <c r="C55" s="197">
        <v>0.54600885109999997</v>
      </c>
      <c r="D55" s="197">
        <v>0.53461468000000001</v>
      </c>
      <c r="E55" s="197">
        <v>4.0137023999999997</v>
      </c>
      <c r="F55" s="197">
        <v>2.0053711102799454</v>
      </c>
      <c r="G55" s="138">
        <v>2.636013919999999</v>
      </c>
      <c r="H55" s="138">
        <v>1.5292317</v>
      </c>
      <c r="I55" s="138">
        <v>4.0137023999999997</v>
      </c>
      <c r="J55" s="138">
        <v>1.2446945468394606</v>
      </c>
      <c r="K55" s="138">
        <v>33.740978175999992</v>
      </c>
      <c r="L55" s="197">
        <v>1.5567011338582668</v>
      </c>
    </row>
    <row r="56" spans="3:12" x14ac:dyDescent="0.25">
      <c r="C56" s="197">
        <v>0.56810303939999973</v>
      </c>
      <c r="D56" s="197">
        <v>0.55685222000000001</v>
      </c>
      <c r="E56" s="197">
        <v>4.6738238000000001</v>
      </c>
      <c r="F56" s="197">
        <v>2.3736934839853383</v>
      </c>
      <c r="G56" s="138">
        <v>3.1868130179999996</v>
      </c>
      <c r="H56" s="138">
        <v>2.0026416999999999</v>
      </c>
      <c r="I56" s="138">
        <v>4.6738238000000001</v>
      </c>
      <c r="J56" s="138">
        <v>1.3384491390858886</v>
      </c>
      <c r="K56" s="138">
        <v>40.791206630399998</v>
      </c>
      <c r="L56" s="197">
        <v>1.881976191732283</v>
      </c>
    </row>
    <row r="57" spans="3:12" x14ac:dyDescent="0.25">
      <c r="C57" s="197">
        <v>0.59047798400000007</v>
      </c>
      <c r="D57" s="197">
        <v>0.57944905999999996</v>
      </c>
      <c r="E57" s="197">
        <v>4.9646945000000002</v>
      </c>
      <c r="F57" s="197">
        <v>2.5286448720956107</v>
      </c>
      <c r="G57" s="138">
        <v>3.5963065920000008</v>
      </c>
      <c r="H57" s="138">
        <v>2.1508335999999999</v>
      </c>
      <c r="I57" s="138">
        <v>4.9646945000000002</v>
      </c>
      <c r="J57" s="138">
        <v>1.4071064163684088</v>
      </c>
      <c r="K57" s="138">
        <v>46.032724377600012</v>
      </c>
      <c r="L57" s="197">
        <v>2.123803105511811</v>
      </c>
    </row>
    <row r="58" spans="3:12" x14ac:dyDescent="0.25">
      <c r="C58" s="197">
        <v>0.61279601739999978</v>
      </c>
      <c r="D58" s="197">
        <v>0.60165298</v>
      </c>
      <c r="E58" s="197">
        <v>4.9241633</v>
      </c>
      <c r="F58" s="197">
        <v>2.4923920063285494</v>
      </c>
      <c r="G58" s="138">
        <v>4.022206359000001</v>
      </c>
      <c r="H58" s="138">
        <v>2.5618820000000002</v>
      </c>
      <c r="I58" s="138">
        <v>4.9241633</v>
      </c>
      <c r="J58" s="138">
        <v>1.1920882585639745</v>
      </c>
      <c r="K58" s="138">
        <v>51.484241395200016</v>
      </c>
      <c r="L58" s="197">
        <v>2.3753187159448821</v>
      </c>
    </row>
    <row r="59" spans="3:12" x14ac:dyDescent="0.25">
      <c r="C59" s="197">
        <v>0.63524028209999994</v>
      </c>
      <c r="D59" s="197">
        <v>0.62430715999999997</v>
      </c>
      <c r="E59" s="197">
        <v>5.5431575999999998</v>
      </c>
      <c r="F59" s="197">
        <v>2.8367487723210463</v>
      </c>
      <c r="G59" s="138">
        <v>4.5133940879999992</v>
      </c>
      <c r="H59" s="138">
        <v>3.1681358999999998</v>
      </c>
      <c r="I59" s="138">
        <v>5.5431575999999998</v>
      </c>
      <c r="J59" s="138">
        <v>1.1909982198768219</v>
      </c>
      <c r="K59" s="138">
        <v>57.771444326399994</v>
      </c>
      <c r="L59" s="197">
        <v>2.6653902094488182</v>
      </c>
    </row>
    <row r="60" spans="3:12" x14ac:dyDescent="0.25">
      <c r="C60" s="197">
        <v>0.65752976719999989</v>
      </c>
      <c r="D60" s="197">
        <v>0.64619601000000004</v>
      </c>
      <c r="E60" s="197">
        <v>6.1054525000000002</v>
      </c>
      <c r="F60" s="197">
        <v>3.1486365297860388</v>
      </c>
      <c r="G60" s="138">
        <v>4.97022794</v>
      </c>
      <c r="H60" s="138">
        <v>3.9875506999999999</v>
      </c>
      <c r="I60" s="138">
        <v>6.1054525000000002</v>
      </c>
      <c r="J60" s="138">
        <v>1.0598661388814183</v>
      </c>
      <c r="K60" s="138">
        <v>63.618917632000006</v>
      </c>
      <c r="L60" s="197">
        <v>2.9351739803149601</v>
      </c>
    </row>
    <row r="61" spans="3:12" x14ac:dyDescent="0.25">
      <c r="C61" s="197">
        <v>0.67966712039999999</v>
      </c>
      <c r="D61" s="197">
        <v>0.66860425000000001</v>
      </c>
      <c r="E61" s="197">
        <v>6.8915633999999999</v>
      </c>
      <c r="F61" s="197">
        <v>3.5896378266286262</v>
      </c>
      <c r="G61" s="138">
        <v>5.4030165279999993</v>
      </c>
      <c r="H61" s="138">
        <v>4.3119487999999997</v>
      </c>
      <c r="I61" s="138">
        <v>6.8915633999999999</v>
      </c>
      <c r="J61" s="138">
        <v>1.2949010297932249</v>
      </c>
      <c r="K61" s="138">
        <v>69.158611558399997</v>
      </c>
      <c r="L61" s="197">
        <v>3.1907577921259831</v>
      </c>
    </row>
    <row r="62" spans="3:12" x14ac:dyDescent="0.25">
      <c r="C62" s="197">
        <v>0.7019975127000001</v>
      </c>
      <c r="D62" s="197">
        <v>0.69091659999999999</v>
      </c>
      <c r="E62" s="197">
        <v>7.0451202000000004</v>
      </c>
      <c r="F62" s="197">
        <v>3.6654065623297321</v>
      </c>
      <c r="G62" s="138">
        <v>5.8157153539999999</v>
      </c>
      <c r="H62" s="138">
        <v>4.6634674</v>
      </c>
      <c r="I62" s="138">
        <v>7.0451202000000004</v>
      </c>
      <c r="J62" s="138">
        <v>1.1910346820176518</v>
      </c>
      <c r="K62" s="138">
        <v>74.441156531200008</v>
      </c>
      <c r="L62" s="197">
        <v>3.4344775712598419</v>
      </c>
    </row>
    <row r="63" spans="3:12" x14ac:dyDescent="0.25">
      <c r="C63" s="197">
        <v>0.72427132119999982</v>
      </c>
      <c r="D63" s="197">
        <v>0.71359974000000004</v>
      </c>
      <c r="E63" s="197">
        <v>7.8107414000000004</v>
      </c>
      <c r="F63" s="197">
        <v>4.0944595044702492</v>
      </c>
      <c r="G63" s="138">
        <v>6.2435671650000009</v>
      </c>
      <c r="H63" s="138">
        <v>5.1771851</v>
      </c>
      <c r="I63" s="138">
        <v>7.8107414000000004</v>
      </c>
      <c r="J63" s="138">
        <v>1.324690188727863</v>
      </c>
      <c r="K63" s="138">
        <v>79.917659712000017</v>
      </c>
      <c r="L63" s="197">
        <v>3.6871459635826769</v>
      </c>
    </row>
    <row r="64" spans="3:12" x14ac:dyDescent="0.25">
      <c r="C64" s="197">
        <v>0.74664098910000021</v>
      </c>
      <c r="D64" s="197">
        <v>0.73631953999999999</v>
      </c>
      <c r="E64" s="197">
        <v>7.7205896000000003</v>
      </c>
      <c r="F64" s="197">
        <v>4.0293939583763292</v>
      </c>
      <c r="G64" s="138">
        <v>6.6763363909999995</v>
      </c>
      <c r="H64" s="138">
        <v>5.1270427999999999</v>
      </c>
      <c r="I64" s="138">
        <v>7.7205896000000003</v>
      </c>
      <c r="J64" s="138">
        <v>1.3049431915739123</v>
      </c>
      <c r="K64" s="138">
        <v>85.457105804799994</v>
      </c>
      <c r="L64" s="197">
        <v>3.942718341141731</v>
      </c>
    </row>
    <row r="65" spans="3:12" x14ac:dyDescent="0.25">
      <c r="C65" s="197">
        <v>0.7689031596</v>
      </c>
      <c r="D65" s="197">
        <v>0.75804669000000002</v>
      </c>
      <c r="E65" s="197">
        <v>8.4019451000000007</v>
      </c>
      <c r="F65" s="197">
        <v>4.4100761525782852</v>
      </c>
      <c r="G65" s="138">
        <v>7.1212917309999959</v>
      </c>
      <c r="H65" s="138">
        <v>6.1974672999999996</v>
      </c>
      <c r="I65" s="138">
        <v>8.4019451000000007</v>
      </c>
      <c r="J65" s="138">
        <v>1.1070416283603386</v>
      </c>
      <c r="K65" s="138">
        <v>91.152534156799959</v>
      </c>
      <c r="L65" s="197">
        <v>4.2054872427165328</v>
      </c>
    </row>
    <row r="66" spans="3:12" x14ac:dyDescent="0.25">
      <c r="C66" s="197">
        <v>0.79119143609999976</v>
      </c>
      <c r="D66" s="197">
        <v>0.78044276999999995</v>
      </c>
      <c r="E66" s="197">
        <v>8.8991965999999998</v>
      </c>
      <c r="F66" s="197">
        <v>4.684264919632386</v>
      </c>
      <c r="G66" s="138">
        <v>7.6559126330000007</v>
      </c>
      <c r="H66" s="138">
        <v>6.2598285999999996</v>
      </c>
      <c r="I66" s="138">
        <v>8.8991965999999998</v>
      </c>
      <c r="J66" s="138">
        <v>1.3204209612355151</v>
      </c>
      <c r="K66" s="138">
        <v>97.99568170240002</v>
      </c>
      <c r="L66" s="197">
        <v>4.5212082478346458</v>
      </c>
    </row>
    <row r="67" spans="3:12" x14ac:dyDescent="0.25">
      <c r="C67" s="197">
        <v>0.81338366280000018</v>
      </c>
      <c r="D67" s="197">
        <v>0.80253333000000004</v>
      </c>
      <c r="E67" s="197">
        <v>9.0916452000000003</v>
      </c>
      <c r="F67" s="197">
        <v>4.7825918252446495</v>
      </c>
      <c r="G67" s="138">
        <v>8.0535344399999982</v>
      </c>
      <c r="H67" s="138">
        <v>6.7336855</v>
      </c>
      <c r="I67" s="138">
        <v>9.0916452000000003</v>
      </c>
      <c r="J67" s="138">
        <v>1.181781784797217</v>
      </c>
      <c r="K67" s="138">
        <v>103.08524083199998</v>
      </c>
      <c r="L67" s="197">
        <v>4.7560242755905486</v>
      </c>
    </row>
    <row r="68" spans="3:12" x14ac:dyDescent="0.25">
      <c r="C68" s="197">
        <v>0.83565962069999966</v>
      </c>
      <c r="D68" s="197">
        <v>0.82468372999999995</v>
      </c>
      <c r="E68" s="197">
        <v>9.8299236000000008</v>
      </c>
      <c r="F68" s="197">
        <v>5.1960120944776449</v>
      </c>
      <c r="G68" s="138">
        <v>8.5935555679999993</v>
      </c>
      <c r="H68" s="138">
        <v>7.0691853</v>
      </c>
      <c r="I68" s="138">
        <v>9.8299236000000008</v>
      </c>
      <c r="J68" s="138">
        <v>1.382870600454045</v>
      </c>
      <c r="K68" s="138">
        <v>109.9975112704</v>
      </c>
      <c r="L68" s="197">
        <v>5.0749343905511797</v>
      </c>
    </row>
    <row r="69" spans="3:12" x14ac:dyDescent="0.25">
      <c r="C69" s="197">
        <v>0.857862817</v>
      </c>
      <c r="D69" s="197">
        <v>0.84674346</v>
      </c>
      <c r="E69" s="197">
        <v>11.100992</v>
      </c>
      <c r="F69" s="197">
        <v>5.9170858849580465</v>
      </c>
      <c r="G69" s="138">
        <v>9.0430438250000016</v>
      </c>
      <c r="H69" s="138">
        <v>7.8763813999999996</v>
      </c>
      <c r="I69" s="138">
        <v>11.100992</v>
      </c>
      <c r="J69" s="138">
        <v>1.6327055984124943</v>
      </c>
      <c r="K69" s="138">
        <v>115.75096096000003</v>
      </c>
      <c r="L69" s="197">
        <v>5.340380211614173</v>
      </c>
    </row>
    <row r="70" spans="3:12" x14ac:dyDescent="0.25">
      <c r="C70" s="197">
        <v>0.88015837660000029</v>
      </c>
      <c r="D70" s="197">
        <v>0.86926270000000005</v>
      </c>
      <c r="E70" s="197">
        <v>10.611414999999999</v>
      </c>
      <c r="F70" s="197">
        <v>5.6214915817576117</v>
      </c>
      <c r="G70" s="138">
        <v>9.471616887999998</v>
      </c>
      <c r="H70" s="138">
        <v>8.4435196000000001</v>
      </c>
      <c r="I70" s="138">
        <v>10.611414999999999</v>
      </c>
      <c r="J70" s="138">
        <v>1.084427209410024</v>
      </c>
      <c r="K70" s="138">
        <v>121.23669616639998</v>
      </c>
      <c r="L70" s="197">
        <v>5.5934745401574784</v>
      </c>
    </row>
    <row r="71" spans="3:12" x14ac:dyDescent="0.25">
      <c r="C71" s="197">
        <v>0.90262317550000015</v>
      </c>
      <c r="D71" s="197">
        <v>0.89212822999999997</v>
      </c>
      <c r="E71" s="197">
        <v>11.381358000000001</v>
      </c>
      <c r="F71" s="197">
        <v>6.0529322760945705</v>
      </c>
      <c r="G71" s="138">
        <v>9.9472403559999947</v>
      </c>
      <c r="H71" s="138">
        <v>8.6539984000000008</v>
      </c>
      <c r="I71" s="138">
        <v>11.381358000000001</v>
      </c>
      <c r="J71" s="138">
        <v>1.3642860502416185</v>
      </c>
      <c r="K71" s="138">
        <v>127.32467655679994</v>
      </c>
      <c r="L71" s="197">
        <v>5.8743545409448776</v>
      </c>
    </row>
    <row r="72" spans="3:12" x14ac:dyDescent="0.25">
      <c r="C72" s="197">
        <v>0.92508234700000003</v>
      </c>
      <c r="D72" s="197">
        <v>0.91400641000000005</v>
      </c>
      <c r="E72" s="197">
        <v>11.385605</v>
      </c>
      <c r="F72" s="197">
        <v>6.0425854549245797</v>
      </c>
      <c r="G72" s="138">
        <v>10.438970545999998</v>
      </c>
      <c r="H72" s="138">
        <v>9.4415989000000007</v>
      </c>
      <c r="I72" s="138">
        <v>11.385605</v>
      </c>
      <c r="J72" s="138">
        <v>0.97211339415572928</v>
      </c>
      <c r="K72" s="138">
        <v>133.61882298879999</v>
      </c>
      <c r="L72" s="197">
        <v>6.1647463854330686</v>
      </c>
    </row>
    <row r="73" spans="3:12" x14ac:dyDescent="0.25">
      <c r="C73" s="197">
        <v>0.94725664509999974</v>
      </c>
      <c r="D73" s="197">
        <v>0.93691318999999995</v>
      </c>
      <c r="E73" s="197">
        <v>11.858866000000001</v>
      </c>
      <c r="F73" s="197">
        <v>6.3028086184503431</v>
      </c>
      <c r="G73" s="138">
        <v>10.913798233999998</v>
      </c>
      <c r="H73" s="138">
        <v>9.6251067999999993</v>
      </c>
      <c r="I73" s="138">
        <v>11.858866000000001</v>
      </c>
      <c r="J73" s="138">
        <v>1.1212759739081377</v>
      </c>
      <c r="K73" s="138">
        <v>139.69661739519998</v>
      </c>
      <c r="L73" s="197">
        <v>6.4451564374015726</v>
      </c>
    </row>
    <row r="74" spans="3:12" x14ac:dyDescent="0.25">
      <c r="C74" s="197">
        <v>0.96958428880000014</v>
      </c>
      <c r="D74" s="197">
        <v>0.95868129000000002</v>
      </c>
      <c r="E74" s="197">
        <v>12.597219000000001</v>
      </c>
      <c r="F74" s="197">
        <v>6.7163676676159065</v>
      </c>
      <c r="G74" s="138">
        <v>11.39834748</v>
      </c>
      <c r="H74" s="138">
        <v>10.073632</v>
      </c>
      <c r="I74" s="138">
        <v>12.597219000000001</v>
      </c>
      <c r="J74" s="138">
        <v>1.2623163477636228</v>
      </c>
      <c r="K74" s="138">
        <v>145.89884774399999</v>
      </c>
      <c r="L74" s="197">
        <v>6.7313075669291313</v>
      </c>
    </row>
    <row r="75" spans="3:12" x14ac:dyDescent="0.25">
      <c r="C75" s="197">
        <v>0.99188552470000002</v>
      </c>
      <c r="D75" s="197">
        <v>0.98033893000000005</v>
      </c>
      <c r="E75" s="197">
        <v>12.978166999999999</v>
      </c>
      <c r="F75" s="197">
        <v>6.9236184581745128</v>
      </c>
      <c r="G75" s="138">
        <v>11.900301260000006</v>
      </c>
      <c r="H75" s="138">
        <v>10.621845</v>
      </c>
      <c r="I75" s="138">
        <v>12.978166999999999</v>
      </c>
      <c r="J75" s="138">
        <v>1.1795831417555194</v>
      </c>
      <c r="K75" s="138">
        <v>152.32385612800007</v>
      </c>
      <c r="L75" s="197">
        <v>7.0277369645669312</v>
      </c>
    </row>
    <row r="76" spans="3:12" x14ac:dyDescent="0.25">
      <c r="C76" s="197">
        <v>1.0142150750000003</v>
      </c>
      <c r="D76" s="197">
        <v>1.0032086</v>
      </c>
      <c r="E76" s="197">
        <v>14.111250999999999</v>
      </c>
      <c r="F76" s="197">
        <v>7.5647565142952029</v>
      </c>
      <c r="G76" s="138">
        <v>12.393491729999999</v>
      </c>
      <c r="H76" s="138">
        <v>11.283457</v>
      </c>
      <c r="I76" s="138">
        <v>14.111250999999999</v>
      </c>
      <c r="J76" s="138">
        <v>1.4247393280826905</v>
      </c>
      <c r="K76" s="138">
        <v>158.63669414399999</v>
      </c>
      <c r="L76" s="197">
        <v>7.3189911791338567</v>
      </c>
    </row>
    <row r="77" spans="3:12" x14ac:dyDescent="0.25">
      <c r="C77" s="197">
        <v>1.0366014199999998</v>
      </c>
      <c r="D77" s="197">
        <v>1.0247207</v>
      </c>
      <c r="E77" s="197">
        <v>13.694986</v>
      </c>
      <c r="F77" s="197">
        <v>7.3117538263068091</v>
      </c>
      <c r="G77" s="138">
        <v>12.797803380000003</v>
      </c>
      <c r="H77" s="138">
        <v>11.701881</v>
      </c>
      <c r="I77" s="138">
        <v>13.694986</v>
      </c>
      <c r="J77" s="138">
        <v>0.99820255606764907</v>
      </c>
      <c r="K77" s="138">
        <v>163.81188326400004</v>
      </c>
      <c r="L77" s="197">
        <v>7.5577579015748029</v>
      </c>
    </row>
    <row r="78" spans="3:12" x14ac:dyDescent="0.25">
      <c r="C78" s="197">
        <v>1.0588896259999998</v>
      </c>
      <c r="D78" s="197">
        <v>1.0477023000000001</v>
      </c>
      <c r="E78" s="197">
        <v>14.837235</v>
      </c>
      <c r="F78" s="197">
        <v>7.9581628793528667</v>
      </c>
      <c r="G78" s="138">
        <v>13.338763289999996</v>
      </c>
      <c r="H78" s="138">
        <v>12.258887</v>
      </c>
      <c r="I78" s="138">
        <v>14.837235</v>
      </c>
      <c r="J78" s="138">
        <v>1.2948248708144854</v>
      </c>
      <c r="K78" s="138">
        <v>170.73617011199997</v>
      </c>
      <c r="L78" s="197">
        <v>7.8772224153543267</v>
      </c>
    </row>
    <row r="79" spans="3:12" x14ac:dyDescent="0.25">
      <c r="C79" s="197">
        <v>1.0811815230000001</v>
      </c>
      <c r="D79" s="197">
        <v>1.0700637</v>
      </c>
      <c r="E79" s="197">
        <v>15.06634</v>
      </c>
      <c r="F79" s="197">
        <v>8.0775463632088886</v>
      </c>
      <c r="G79" s="138">
        <v>13.908056200000003</v>
      </c>
      <c r="H79" s="138">
        <v>12.794733000000001</v>
      </c>
      <c r="I79" s="138">
        <v>15.06634</v>
      </c>
      <c r="J79" s="138">
        <v>1.1358776541695028</v>
      </c>
      <c r="K79" s="138">
        <v>178.02311936000004</v>
      </c>
      <c r="L79" s="197">
        <v>8.2134190157480322</v>
      </c>
    </row>
    <row r="80" spans="3:12" x14ac:dyDescent="0.25">
      <c r="C80" s="197">
        <v>1.103317181</v>
      </c>
      <c r="D80" s="197">
        <v>1.0928477000000001</v>
      </c>
      <c r="E80" s="197">
        <v>15.421583999999999</v>
      </c>
      <c r="F80" s="197">
        <v>8.2696791379215195</v>
      </c>
      <c r="G80" s="138">
        <v>14.342200029999997</v>
      </c>
      <c r="H80" s="138">
        <v>13.384968000000001</v>
      </c>
      <c r="I80" s="138">
        <v>15.421583999999999</v>
      </c>
      <c r="J80" s="138">
        <v>1.0189183517671141</v>
      </c>
      <c r="K80" s="138">
        <v>183.58016038399998</v>
      </c>
      <c r="L80" s="197">
        <v>8.4698031673228318</v>
      </c>
    </row>
    <row r="81" spans="3:12" x14ac:dyDescent="0.25">
      <c r="C81" s="197">
        <v>1.1254412220000001</v>
      </c>
      <c r="D81" s="197">
        <v>1.1145780000000001</v>
      </c>
      <c r="E81" s="197">
        <v>16.227588999999998</v>
      </c>
      <c r="F81" s="197">
        <v>8.7223667182352074</v>
      </c>
      <c r="G81" s="138">
        <v>14.807472380000002</v>
      </c>
      <c r="H81" s="138">
        <v>13.633445</v>
      </c>
      <c r="I81" s="138">
        <v>16.227588999999998</v>
      </c>
      <c r="J81" s="138">
        <v>1.299015947818827</v>
      </c>
      <c r="K81" s="138">
        <v>189.53564646400002</v>
      </c>
      <c r="L81" s="197">
        <v>8.7445703031496063</v>
      </c>
    </row>
    <row r="82" spans="3:12" x14ac:dyDescent="0.25">
      <c r="C82" s="197">
        <v>1.1477388830000006</v>
      </c>
      <c r="D82" s="197">
        <v>1.1364794</v>
      </c>
      <c r="E82" s="197">
        <v>16.403272999999999</v>
      </c>
      <c r="F82" s="197">
        <v>8.8110388603908785</v>
      </c>
      <c r="G82" s="138">
        <v>15.275752539999999</v>
      </c>
      <c r="H82" s="138">
        <v>14.264732</v>
      </c>
      <c r="I82" s="138">
        <v>16.403272999999999</v>
      </c>
      <c r="J82" s="138">
        <v>1.0697992435266761</v>
      </c>
      <c r="K82" s="138">
        <v>195.52963251200001</v>
      </c>
      <c r="L82" s="197">
        <v>9.0211137047244065</v>
      </c>
    </row>
    <row r="83" spans="3:12" x14ac:dyDescent="0.25">
      <c r="C83" s="197">
        <v>1.170161354</v>
      </c>
      <c r="D83" s="197">
        <v>1.1589837999999999</v>
      </c>
      <c r="E83" s="197">
        <v>17.120615000000001</v>
      </c>
      <c r="F83" s="197">
        <v>9.2122270833905091</v>
      </c>
      <c r="G83" s="138">
        <v>15.731043439999999</v>
      </c>
      <c r="H83" s="138">
        <v>14.603585000000001</v>
      </c>
      <c r="I83" s="138">
        <v>17.120615000000001</v>
      </c>
      <c r="J83" s="138">
        <v>1.2607875630723882</v>
      </c>
      <c r="K83" s="138">
        <v>201.35735603199998</v>
      </c>
      <c r="L83" s="197">
        <v>9.2899862834645646</v>
      </c>
    </row>
    <row r="84" spans="3:12" x14ac:dyDescent="0.25">
      <c r="C84" s="197">
        <v>1.1924661030000001</v>
      </c>
      <c r="D84" s="197">
        <v>1.1807145999999999</v>
      </c>
      <c r="E84" s="197">
        <v>17.718821999999999</v>
      </c>
      <c r="F84" s="197">
        <v>9.5448902010976902</v>
      </c>
      <c r="G84" s="138">
        <v>16.275449890000001</v>
      </c>
      <c r="H84" s="138">
        <v>15.164018</v>
      </c>
      <c r="I84" s="138">
        <v>17.718821999999999</v>
      </c>
      <c r="J84" s="138">
        <v>1.2809909817826468</v>
      </c>
      <c r="K84" s="138">
        <v>208.32575859200003</v>
      </c>
      <c r="L84" s="197">
        <v>9.6114861555118107</v>
      </c>
    </row>
    <row r="85" spans="3:12" x14ac:dyDescent="0.25">
      <c r="C85" s="197">
        <v>1.2147923040000002</v>
      </c>
      <c r="D85" s="197">
        <v>1.2030413</v>
      </c>
      <c r="E85" s="197">
        <v>17.696021999999999</v>
      </c>
      <c r="F85" s="197">
        <v>9.5188364375500196</v>
      </c>
      <c r="G85" s="138">
        <v>16.73262562999999</v>
      </c>
      <c r="H85" s="138">
        <v>15.276596</v>
      </c>
      <c r="I85" s="138">
        <v>17.696021999999999</v>
      </c>
      <c r="J85" s="138">
        <v>1.2180433092083318</v>
      </c>
      <c r="K85" s="138">
        <v>214.17760806399988</v>
      </c>
      <c r="L85" s="197">
        <v>9.8814718287401497</v>
      </c>
    </row>
    <row r="86" spans="3:12" x14ac:dyDescent="0.25">
      <c r="C86" s="197">
        <v>1.2371936259999998</v>
      </c>
      <c r="D86" s="197">
        <v>1.2256753</v>
      </c>
      <c r="E86" s="197">
        <v>18.530114999999999</v>
      </c>
      <c r="F86" s="197">
        <v>9.9873995251526466</v>
      </c>
      <c r="G86" s="138">
        <v>17.176420280000002</v>
      </c>
      <c r="H86" s="138">
        <v>16.107707999999999</v>
      </c>
      <c r="I86" s="138">
        <v>18.530114999999999</v>
      </c>
      <c r="J86" s="138">
        <v>1.2139941656935365</v>
      </c>
      <c r="K86" s="138">
        <v>219.85817958400003</v>
      </c>
      <c r="L86" s="197">
        <v>10.143555283464567</v>
      </c>
    </row>
    <row r="87" spans="3:12" x14ac:dyDescent="0.25">
      <c r="C87" s="197">
        <v>1.2594325710000001</v>
      </c>
      <c r="D87" s="197">
        <v>1.2480929000000001</v>
      </c>
      <c r="E87" s="197">
        <v>18.624216000000001</v>
      </c>
      <c r="F87" s="197">
        <v>10.028837470934878</v>
      </c>
      <c r="G87" s="138">
        <v>17.759364099999992</v>
      </c>
      <c r="H87" s="138">
        <v>17.005279999999999</v>
      </c>
      <c r="I87" s="138">
        <v>18.624216000000001</v>
      </c>
      <c r="J87" s="138">
        <v>0.81009931602061702</v>
      </c>
      <c r="K87" s="138">
        <v>227.3198604799999</v>
      </c>
      <c r="L87" s="197">
        <v>10.487813444881883</v>
      </c>
    </row>
    <row r="88" spans="3:12" x14ac:dyDescent="0.25">
      <c r="C88" s="197">
        <v>1.2816651499999998</v>
      </c>
      <c r="D88" s="197">
        <v>1.2705036000000001</v>
      </c>
      <c r="E88" s="197">
        <v>19.243732000000001</v>
      </c>
      <c r="F88" s="197">
        <v>10.373627694163007</v>
      </c>
      <c r="G88" s="138">
        <v>18.248000000000005</v>
      </c>
      <c r="H88" s="138">
        <v>17.128810999999999</v>
      </c>
      <c r="I88" s="138">
        <v>19.243732000000001</v>
      </c>
      <c r="J88" s="138">
        <v>1.0580608890627874</v>
      </c>
      <c r="K88" s="138">
        <v>233.57440000000008</v>
      </c>
      <c r="L88" s="197">
        <v>10.776377952755908</v>
      </c>
    </row>
    <row r="89" spans="3:12" x14ac:dyDescent="0.25">
      <c r="C89" s="197">
        <v>1.3041255459999996</v>
      </c>
      <c r="D89" s="197">
        <v>1.2930415</v>
      </c>
      <c r="E89" s="197">
        <v>19.653364</v>
      </c>
      <c r="F89" s="197">
        <v>10.597138898478168</v>
      </c>
      <c r="G89" s="138">
        <v>18.62482572</v>
      </c>
      <c r="H89" s="138">
        <v>17.540603999999998</v>
      </c>
      <c r="I89" s="138">
        <v>19.653364</v>
      </c>
      <c r="J89" s="138">
        <v>1.0565022913009645</v>
      </c>
      <c r="K89" s="138">
        <v>238.39776921600003</v>
      </c>
      <c r="L89" s="197">
        <v>10.998912826771653</v>
      </c>
    </row>
    <row r="90" spans="3:12" x14ac:dyDescent="0.25">
      <c r="C90" s="197">
        <v>1.3264321079999994</v>
      </c>
      <c r="D90" s="197">
        <v>1.3148527000000001</v>
      </c>
      <c r="E90" s="197">
        <v>20.253212000000001</v>
      </c>
      <c r="F90" s="197">
        <v>10.930725686025317</v>
      </c>
      <c r="G90" s="138">
        <v>19.19568494</v>
      </c>
      <c r="H90" s="138">
        <v>18.311367000000001</v>
      </c>
      <c r="I90" s="138">
        <v>20.253212000000001</v>
      </c>
      <c r="J90" s="138">
        <v>0.9722091429371128</v>
      </c>
      <c r="K90" s="138">
        <v>245.70476723199999</v>
      </c>
      <c r="L90" s="197">
        <v>11.336034413385825</v>
      </c>
    </row>
    <row r="91" spans="3:12" x14ac:dyDescent="0.25">
      <c r="C91" s="197">
        <v>1.3485926289999994</v>
      </c>
      <c r="D91" s="197">
        <v>1.3375840000000001</v>
      </c>
      <c r="E91" s="197">
        <v>21.085442</v>
      </c>
      <c r="F91" s="197">
        <v>11.398254543800553</v>
      </c>
      <c r="G91" s="138">
        <v>19.610149469999996</v>
      </c>
      <c r="H91" s="138">
        <v>18.564983000000002</v>
      </c>
      <c r="I91" s="138">
        <v>21.085442</v>
      </c>
      <c r="J91" s="138">
        <v>1.2663316159789437</v>
      </c>
      <c r="K91" s="138">
        <v>251.00991321599997</v>
      </c>
      <c r="L91" s="197">
        <v>11.580796931102357</v>
      </c>
    </row>
    <row r="92" spans="3:12" x14ac:dyDescent="0.25">
      <c r="C92" s="197">
        <v>1.3708166720000003</v>
      </c>
      <c r="D92" s="197">
        <v>1.3599043</v>
      </c>
      <c r="E92" s="197">
        <v>21.127686000000001</v>
      </c>
      <c r="F92" s="197">
        <v>11.409785259901438</v>
      </c>
      <c r="G92" s="138">
        <v>20.154836039999999</v>
      </c>
      <c r="H92" s="138">
        <v>19.047781000000001</v>
      </c>
      <c r="I92" s="138">
        <v>21.127686000000001</v>
      </c>
      <c r="J92" s="138">
        <v>1.0406738774536433</v>
      </c>
      <c r="K92" s="138">
        <v>257.98190131199999</v>
      </c>
      <c r="L92" s="197">
        <v>11.902462228346455</v>
      </c>
    </row>
    <row r="93" spans="3:12" x14ac:dyDescent="0.25">
      <c r="C93" s="197">
        <v>1.3931683330000004</v>
      </c>
      <c r="D93" s="197">
        <v>1.3816302</v>
      </c>
      <c r="E93" s="197">
        <v>22.138802999999999</v>
      </c>
      <c r="F93" s="197">
        <v>11.980829920573152</v>
      </c>
      <c r="G93" s="138">
        <v>20.609892120000005</v>
      </c>
      <c r="H93" s="138">
        <v>18.914042999999999</v>
      </c>
      <c r="I93" s="138">
        <v>22.138802999999999</v>
      </c>
      <c r="J93" s="138">
        <v>1.6131000059092819</v>
      </c>
      <c r="K93" s="138">
        <v>263.80661913600005</v>
      </c>
      <c r="L93" s="197">
        <v>12.171196133858269</v>
      </c>
    </row>
    <row r="94" spans="3:12" x14ac:dyDescent="0.25">
      <c r="C94" s="197">
        <v>1.415456587</v>
      </c>
      <c r="D94" s="197">
        <v>1.4037291000000001</v>
      </c>
      <c r="E94" s="197">
        <v>22.642016999999999</v>
      </c>
      <c r="F94" s="197">
        <v>12.258547204732817</v>
      </c>
      <c r="G94" s="138">
        <v>21.100872719999998</v>
      </c>
      <c r="H94" s="138">
        <v>19.72139</v>
      </c>
      <c r="I94" s="138">
        <v>22.642016999999999</v>
      </c>
      <c r="J94" s="138">
        <v>1.4610589960529952</v>
      </c>
      <c r="K94" s="138">
        <v>270.09117081599999</v>
      </c>
      <c r="L94" s="197">
        <v>12.461145307086611</v>
      </c>
    </row>
    <row r="95" spans="3:12" x14ac:dyDescent="0.25">
      <c r="C95" s="197">
        <v>1.4376959260000006</v>
      </c>
      <c r="D95" s="197">
        <v>1.4268075</v>
      </c>
      <c r="E95" s="197">
        <v>22.603348</v>
      </c>
      <c r="F95" s="197">
        <v>12.223139352771184</v>
      </c>
      <c r="G95" s="138">
        <v>21.555718710000004</v>
      </c>
      <c r="H95" s="138">
        <v>20.190923999999999</v>
      </c>
      <c r="I95" s="138">
        <v>22.603348</v>
      </c>
      <c r="J95" s="138">
        <v>1.2096818648916128</v>
      </c>
      <c r="K95" s="138">
        <v>275.91319948800009</v>
      </c>
      <c r="L95" s="197">
        <v>12.729755143700787</v>
      </c>
    </row>
    <row r="96" spans="3:12" x14ac:dyDescent="0.25">
      <c r="C96" s="197">
        <v>1.4600233870000003</v>
      </c>
      <c r="D96" s="197">
        <v>1.4490187000000001</v>
      </c>
      <c r="E96" s="197">
        <v>23.451671999999999</v>
      </c>
      <c r="F96" s="197">
        <v>12.700062218094327</v>
      </c>
      <c r="G96" s="138">
        <v>21.986409919999986</v>
      </c>
      <c r="H96" s="138">
        <v>20.262225999999998</v>
      </c>
      <c r="I96" s="138">
        <v>23.451671999999999</v>
      </c>
      <c r="J96" s="138">
        <v>1.5964736630037928</v>
      </c>
      <c r="K96" s="138">
        <v>281.42604697599984</v>
      </c>
      <c r="L96" s="197">
        <v>12.984100346456682</v>
      </c>
    </row>
    <row r="97" spans="3:12" x14ac:dyDescent="0.25">
      <c r="C97" s="197">
        <v>1.4824085899999999</v>
      </c>
      <c r="D97" s="197">
        <v>1.4712273</v>
      </c>
      <c r="E97" s="197">
        <v>23.875162</v>
      </c>
      <c r="F97" s="197">
        <v>12.931691178033502</v>
      </c>
      <c r="G97" s="138">
        <v>22.592165959999999</v>
      </c>
      <c r="H97" s="138">
        <v>21.275431000000001</v>
      </c>
      <c r="I97" s="138">
        <v>23.875162</v>
      </c>
      <c r="J97" s="138">
        <v>1.2999019877092575</v>
      </c>
      <c r="K97" s="138">
        <v>289.17972428799999</v>
      </c>
      <c r="L97" s="197">
        <v>13.341830291338578</v>
      </c>
    </row>
    <row r="98" spans="3:12" x14ac:dyDescent="0.25">
      <c r="C98" s="197">
        <v>1.5046966740000003</v>
      </c>
      <c r="D98" s="197">
        <v>1.4934137000000001</v>
      </c>
      <c r="E98" s="197">
        <v>24.194642999999999</v>
      </c>
      <c r="F98" s="197">
        <v>13.10330494769317</v>
      </c>
      <c r="G98" s="138">
        <v>22.934412180000002</v>
      </c>
      <c r="H98" s="138">
        <v>21.345095000000001</v>
      </c>
      <c r="I98" s="138">
        <v>24.194642999999999</v>
      </c>
      <c r="J98" s="138">
        <v>1.4279375933273495</v>
      </c>
      <c r="K98" s="138">
        <v>293.56047590400004</v>
      </c>
      <c r="L98" s="197">
        <v>13.543944200787401</v>
      </c>
    </row>
    <row r="99" spans="3:12" x14ac:dyDescent="0.25">
      <c r="C99" s="197">
        <v>1.5271308259999998</v>
      </c>
      <c r="D99" s="197">
        <v>1.5159981</v>
      </c>
      <c r="E99" s="197">
        <v>24.758949000000001</v>
      </c>
      <c r="F99" s="197">
        <v>13.416111372445668</v>
      </c>
      <c r="G99" s="138">
        <v>23.617166979999997</v>
      </c>
      <c r="H99" s="138">
        <v>22.629128000000001</v>
      </c>
      <c r="I99" s="138">
        <v>24.758949000000001</v>
      </c>
      <c r="J99" s="138">
        <v>1.06583493869327</v>
      </c>
      <c r="K99" s="138">
        <v>302.29973734399999</v>
      </c>
      <c r="L99" s="197">
        <v>13.947145854330705</v>
      </c>
    </row>
    <row r="100" spans="3:12" x14ac:dyDescent="0.25">
      <c r="C100" s="197">
        <v>1.549357455</v>
      </c>
      <c r="D100" s="197">
        <v>1.5378868999999999</v>
      </c>
      <c r="E100" s="197">
        <v>25.636254999999998</v>
      </c>
      <c r="F100" s="197">
        <v>13.909889227932148</v>
      </c>
      <c r="G100" s="138">
        <v>24.052295099999995</v>
      </c>
      <c r="H100" s="138">
        <v>22.648796000000001</v>
      </c>
      <c r="I100" s="138">
        <v>25.636254999999998</v>
      </c>
      <c r="J100" s="138">
        <v>1.4946376353032753</v>
      </c>
      <c r="K100" s="138">
        <v>307.86937727999998</v>
      </c>
      <c r="L100" s="197">
        <v>14.204111279527554</v>
      </c>
    </row>
    <row r="101" spans="3:12" x14ac:dyDescent="0.25">
      <c r="C101" s="197">
        <v>1.5716646110000005</v>
      </c>
      <c r="D101" s="197">
        <v>1.5605682000000001</v>
      </c>
      <c r="E101" s="197">
        <v>25.705770000000001</v>
      </c>
      <c r="F101" s="197">
        <v>13.937036605273608</v>
      </c>
      <c r="G101" s="138">
        <v>24.551225400000003</v>
      </c>
      <c r="H101" s="138">
        <v>23.341925</v>
      </c>
      <c r="I101" s="138">
        <v>25.705770000000001</v>
      </c>
      <c r="J101" s="138">
        <v>1.182028191630409</v>
      </c>
      <c r="K101" s="138">
        <v>314.25568512000007</v>
      </c>
      <c r="L101" s="197">
        <v>14.498755157480314</v>
      </c>
    </row>
    <row r="102" spans="3:12" x14ac:dyDescent="0.25">
      <c r="C102" s="197">
        <v>1.5940528159999996</v>
      </c>
      <c r="D102" s="197">
        <v>1.5829318999999999</v>
      </c>
      <c r="E102" s="197">
        <v>26.192665000000002</v>
      </c>
      <c r="F102" s="197">
        <v>14.205226786332565</v>
      </c>
      <c r="G102" s="138">
        <v>25.08219038</v>
      </c>
      <c r="H102" s="138">
        <v>23.922249000000001</v>
      </c>
      <c r="I102" s="138">
        <v>26.192665000000002</v>
      </c>
      <c r="J102" s="138">
        <v>1.1352978096632071</v>
      </c>
      <c r="K102" s="138">
        <v>321.052036864</v>
      </c>
      <c r="L102" s="197">
        <v>14.812317153543304</v>
      </c>
    </row>
    <row r="103" spans="3:12" x14ac:dyDescent="0.25">
      <c r="C103" s="197">
        <v>1.6161790890000005</v>
      </c>
      <c r="D103" s="197">
        <v>1.6053734</v>
      </c>
      <c r="E103" s="197">
        <v>27.275831</v>
      </c>
      <c r="F103" s="197">
        <v>14.817727256847897</v>
      </c>
      <c r="G103" s="138">
        <v>25.527175549999992</v>
      </c>
      <c r="H103" s="138">
        <v>24.041308999999998</v>
      </c>
      <c r="I103" s="138">
        <v>27.275831</v>
      </c>
      <c r="J103" s="138">
        <v>1.6190392138398846</v>
      </c>
      <c r="K103" s="138">
        <v>326.7478470399999</v>
      </c>
      <c r="L103" s="197">
        <v>15.075103671259834</v>
      </c>
    </row>
    <row r="104" spans="3:12" x14ac:dyDescent="0.25">
      <c r="C104" s="197">
        <v>1.6384082459999993</v>
      </c>
      <c r="D104" s="197">
        <v>1.6275373</v>
      </c>
      <c r="E104" s="197">
        <v>27.371347</v>
      </c>
      <c r="F104" s="197">
        <v>14.860058282548314</v>
      </c>
      <c r="G104" s="138">
        <v>26.04775274999999</v>
      </c>
      <c r="H104" s="138">
        <v>24.634896999999999</v>
      </c>
      <c r="I104" s="138">
        <v>27.371347</v>
      </c>
      <c r="J104" s="138">
        <v>1.3684676169254142</v>
      </c>
      <c r="K104" s="138">
        <v>333.41123519999991</v>
      </c>
      <c r="L104" s="197">
        <v>15.382531151574794</v>
      </c>
    </row>
    <row r="105" spans="3:12" x14ac:dyDescent="0.25">
      <c r="C105" s="197">
        <v>1.6608556969999992</v>
      </c>
      <c r="D105" s="197">
        <v>1.6493741</v>
      </c>
      <c r="E105" s="197">
        <v>28.390809999999998</v>
      </c>
      <c r="F105" s="197">
        <v>15.43586183136177</v>
      </c>
      <c r="G105" s="138">
        <v>26.569406710000013</v>
      </c>
      <c r="H105" s="138">
        <v>25.503487</v>
      </c>
      <c r="I105" s="138">
        <v>28.390809999999998</v>
      </c>
      <c r="J105" s="138">
        <v>1.4600416021080971</v>
      </c>
      <c r="K105" s="138">
        <v>340.08840588800018</v>
      </c>
      <c r="L105" s="197">
        <v>15.690594513779532</v>
      </c>
    </row>
    <row r="106" spans="3:12" x14ac:dyDescent="0.25">
      <c r="C106" s="197">
        <v>1.6831422479999996</v>
      </c>
      <c r="D106" s="197">
        <v>1.6721497999999999</v>
      </c>
      <c r="E106" s="197">
        <v>28.156713</v>
      </c>
      <c r="F106" s="197">
        <v>15.287697434483373</v>
      </c>
      <c r="G106" s="138">
        <v>26.981592939999981</v>
      </c>
      <c r="H106" s="138">
        <v>25.933758000000001</v>
      </c>
      <c r="I106" s="138">
        <v>28.156713</v>
      </c>
      <c r="J106" s="138">
        <v>1.1120846901895709</v>
      </c>
      <c r="K106" s="138">
        <v>345.36438963199976</v>
      </c>
      <c r="L106" s="197">
        <v>15.934011578740142</v>
      </c>
    </row>
    <row r="107" spans="3:12" x14ac:dyDescent="0.25">
      <c r="C107" s="197">
        <v>1.7052252380000001</v>
      </c>
      <c r="D107" s="197">
        <v>1.6943295</v>
      </c>
      <c r="E107" s="197">
        <v>28.975010000000001</v>
      </c>
      <c r="F107" s="197">
        <v>15.747363844074528</v>
      </c>
      <c r="G107" s="138">
        <v>27.487667669999993</v>
      </c>
      <c r="H107" s="138">
        <v>26.173220000000001</v>
      </c>
      <c r="I107" s="138">
        <v>28.975010000000001</v>
      </c>
      <c r="J107" s="138">
        <v>1.4017838092871919</v>
      </c>
      <c r="K107" s="138">
        <v>351.84214617599991</v>
      </c>
      <c r="L107" s="197">
        <v>16.232874608267707</v>
      </c>
    </row>
    <row r="108" spans="3:12" x14ac:dyDescent="0.25">
      <c r="C108" s="197">
        <v>1.7275222129999996</v>
      </c>
      <c r="D108" s="197">
        <v>1.7163949000000001</v>
      </c>
      <c r="E108" s="197">
        <v>29.389112000000001</v>
      </c>
      <c r="F108" s="197">
        <v>15.97363945723281</v>
      </c>
      <c r="G108" s="138">
        <v>28.130169899999991</v>
      </c>
      <c r="H108" s="138">
        <v>26.874468</v>
      </c>
      <c r="I108" s="138">
        <v>29.389112000000001</v>
      </c>
      <c r="J108" s="138">
        <v>1.2573223479251467</v>
      </c>
      <c r="K108" s="138">
        <v>360.06617471999994</v>
      </c>
      <c r="L108" s="197">
        <v>16.61230505905511</v>
      </c>
    </row>
    <row r="109" spans="3:12" x14ac:dyDescent="0.25">
      <c r="C109" s="197">
        <v>1.7499008830000009</v>
      </c>
      <c r="D109" s="197">
        <v>1.7386277999999999</v>
      </c>
      <c r="E109" s="197">
        <v>29.988661</v>
      </c>
      <c r="F109" s="197">
        <v>16.306910988028832</v>
      </c>
      <c r="G109" s="138">
        <v>28.559494759999996</v>
      </c>
      <c r="H109" s="138">
        <v>27.064979999999998</v>
      </c>
      <c r="I109" s="138">
        <v>29.988661</v>
      </c>
      <c r="J109" s="138">
        <v>1.461962214466948</v>
      </c>
      <c r="K109" s="138">
        <v>365.56153292799996</v>
      </c>
      <c r="L109" s="197">
        <v>16.865843362204718</v>
      </c>
    </row>
    <row r="110" spans="3:12" x14ac:dyDescent="0.25">
      <c r="C110" s="197">
        <v>1.7721689090000001</v>
      </c>
      <c r="D110" s="197">
        <v>1.7617848</v>
      </c>
      <c r="E110" s="197">
        <v>30.282885</v>
      </c>
      <c r="F110" s="197">
        <v>16.463668062685613</v>
      </c>
      <c r="G110" s="138">
        <v>29.004748110000005</v>
      </c>
      <c r="H110" s="138">
        <v>27.757286000000001</v>
      </c>
      <c r="I110" s="138">
        <v>30.282885</v>
      </c>
      <c r="J110" s="138">
        <v>1.2628305464488312</v>
      </c>
      <c r="K110" s="138">
        <v>371.26077580800006</v>
      </c>
      <c r="L110" s="197">
        <v>17.128788253937007</v>
      </c>
    </row>
    <row r="111" spans="3:12" x14ac:dyDescent="0.25">
      <c r="C111" s="197">
        <v>1.7943528490000009</v>
      </c>
      <c r="D111" s="197">
        <v>1.7831527</v>
      </c>
      <c r="E111" s="197">
        <v>31.381025000000001</v>
      </c>
      <c r="F111" s="197">
        <v>17.085107253107914</v>
      </c>
      <c r="G111" s="138">
        <v>29.468211569999998</v>
      </c>
      <c r="H111" s="138">
        <v>28.332173999999998</v>
      </c>
      <c r="I111" s="138">
        <v>31.381025000000001</v>
      </c>
      <c r="J111" s="138">
        <v>1.5408292679939644</v>
      </c>
      <c r="K111" s="138">
        <v>377.193108096</v>
      </c>
      <c r="L111" s="197">
        <v>17.402487147637792</v>
      </c>
    </row>
    <row r="112" spans="3:12" x14ac:dyDescent="0.25">
      <c r="C112" s="197">
        <v>1.8167982869999992</v>
      </c>
      <c r="D112" s="197">
        <v>1.8052064999999999</v>
      </c>
      <c r="E112" s="197">
        <v>31.303614</v>
      </c>
      <c r="F112" s="197">
        <v>17.027568236529479</v>
      </c>
      <c r="G112" s="138">
        <v>30.003647550000011</v>
      </c>
      <c r="H112" s="138">
        <v>28.922557999999999</v>
      </c>
      <c r="I112" s="138">
        <v>31.303614</v>
      </c>
      <c r="J112" s="138">
        <v>1.1922034964286932</v>
      </c>
      <c r="K112" s="138">
        <v>384.04668864000018</v>
      </c>
      <c r="L112" s="197">
        <v>17.718689498031502</v>
      </c>
    </row>
    <row r="113" spans="3:12" x14ac:dyDescent="0.25">
      <c r="C113" s="197">
        <v>1.8392468359999996</v>
      </c>
      <c r="D113" s="197">
        <v>1.8281704999999999</v>
      </c>
      <c r="E113" s="197">
        <v>31.751915</v>
      </c>
      <c r="F113" s="197">
        <v>17.273285367275861</v>
      </c>
      <c r="G113" s="138">
        <v>30.492839919999984</v>
      </c>
      <c r="H113" s="138">
        <v>29.331520000000001</v>
      </c>
      <c r="I113" s="138">
        <v>31.751915</v>
      </c>
      <c r="J113" s="138">
        <v>1.2105264674024281</v>
      </c>
      <c r="K113" s="138">
        <v>390.30835097599982</v>
      </c>
      <c r="L113" s="197">
        <v>18.007582629921245</v>
      </c>
    </row>
    <row r="114" spans="3:12" x14ac:dyDescent="0.25">
      <c r="C114" s="197">
        <v>1.8616641900000002</v>
      </c>
      <c r="D114" s="197">
        <v>1.8505374000000001</v>
      </c>
      <c r="E114" s="197">
        <v>32.246113000000001</v>
      </c>
      <c r="F114" s="197">
        <v>17.545682609255007</v>
      </c>
      <c r="G114" s="138">
        <v>31.013672859999993</v>
      </c>
      <c r="H114" s="138">
        <v>29.638708000000001</v>
      </c>
      <c r="I114" s="138">
        <v>32.246113000000001</v>
      </c>
      <c r="J114" s="138">
        <v>1.3043515565817265</v>
      </c>
      <c r="K114" s="138">
        <v>396.97501260799993</v>
      </c>
      <c r="L114" s="197">
        <v>18.315161137795268</v>
      </c>
    </row>
    <row r="115" spans="3:12" x14ac:dyDescent="0.25">
      <c r="C115" s="197">
        <v>1.8839330030000014</v>
      </c>
      <c r="D115" s="197">
        <v>1.872714</v>
      </c>
      <c r="E115" s="197">
        <v>32.629519999999999</v>
      </c>
      <c r="F115" s="197">
        <v>17.754212462482247</v>
      </c>
      <c r="G115" s="138">
        <v>31.432042200000005</v>
      </c>
      <c r="H115" s="138">
        <v>30.312538</v>
      </c>
      <c r="I115" s="138">
        <v>32.629519999999999</v>
      </c>
      <c r="J115" s="138">
        <v>1.158709650403879</v>
      </c>
      <c r="K115" s="138">
        <v>402.3301401600001</v>
      </c>
      <c r="L115" s="197">
        <v>18.562229645669291</v>
      </c>
    </row>
    <row r="116" spans="3:12" x14ac:dyDescent="0.25">
      <c r="C116" s="197">
        <v>1.9061604759999995</v>
      </c>
      <c r="D116" s="197">
        <v>1.8949505</v>
      </c>
      <c r="E116" s="197">
        <v>33.033192</v>
      </c>
      <c r="F116" s="197">
        <v>17.974436944690712</v>
      </c>
      <c r="G116" s="138">
        <v>31.921692079999993</v>
      </c>
      <c r="H116" s="138">
        <v>30.687899000000002</v>
      </c>
      <c r="I116" s="138">
        <v>33.033192</v>
      </c>
      <c r="J116" s="138">
        <v>1.1731777850681795</v>
      </c>
      <c r="K116" s="138">
        <v>408.59765862399991</v>
      </c>
      <c r="L116" s="197">
        <v>18.851392960629912</v>
      </c>
    </row>
    <row r="117" spans="3:12" x14ac:dyDescent="0.25">
      <c r="C117" s="197">
        <v>1.9285111749999988</v>
      </c>
      <c r="D117" s="197">
        <v>1.9170392999999999</v>
      </c>
      <c r="E117" s="197">
        <v>33.657103999999997</v>
      </c>
      <c r="F117" s="197">
        <v>18.321824151444563</v>
      </c>
      <c r="G117" s="138">
        <v>32.38131903</v>
      </c>
      <c r="H117" s="138">
        <v>30.80547</v>
      </c>
      <c r="I117" s="138">
        <v>33.657103999999997</v>
      </c>
      <c r="J117" s="138">
        <v>1.4284457710501193</v>
      </c>
      <c r="K117" s="138">
        <v>414.48088358400003</v>
      </c>
      <c r="L117" s="197">
        <v>19.122826198818895</v>
      </c>
    </row>
    <row r="118" spans="3:12" x14ac:dyDescent="0.25">
      <c r="C118" s="197">
        <v>1.9506732679999994</v>
      </c>
      <c r="D118" s="197">
        <v>1.9395746</v>
      </c>
      <c r="E118" s="197">
        <v>34.094302999999996</v>
      </c>
      <c r="F118" s="197">
        <v>18.561338017530382</v>
      </c>
      <c r="G118" s="138">
        <v>32.909200380000009</v>
      </c>
      <c r="H118" s="138">
        <v>31.750874</v>
      </c>
      <c r="I118" s="138">
        <v>34.094302999999996</v>
      </c>
      <c r="J118" s="138">
        <v>1.1717399953755203</v>
      </c>
      <c r="K118" s="138">
        <v>421.23776486400016</v>
      </c>
      <c r="L118" s="197">
        <v>19.434567153543309</v>
      </c>
    </row>
    <row r="119" spans="3:12" x14ac:dyDescent="0.25">
      <c r="C119" s="197">
        <v>1.9728333860000007</v>
      </c>
      <c r="D119" s="197">
        <v>1.9618446</v>
      </c>
      <c r="E119" s="197">
        <v>34.511909000000003</v>
      </c>
      <c r="F119" s="197">
        <v>18.789617057527522</v>
      </c>
      <c r="G119" s="138">
        <v>33.389087079999989</v>
      </c>
      <c r="H119" s="138">
        <v>32.108353000000001</v>
      </c>
      <c r="I119" s="138">
        <v>34.511909000000003</v>
      </c>
      <c r="J119" s="138">
        <v>1.2026422502724257</v>
      </c>
      <c r="K119" s="138">
        <v>427.38031462399988</v>
      </c>
      <c r="L119" s="197">
        <v>19.717964811023609</v>
      </c>
    </row>
    <row r="120" spans="3:12" x14ac:dyDescent="0.25">
      <c r="C120" s="197">
        <v>1.9953882440000001</v>
      </c>
      <c r="D120" s="197">
        <v>1.9846988999999999</v>
      </c>
      <c r="E120" s="197">
        <v>34.804938999999997</v>
      </c>
      <c r="F120" s="197">
        <v>18.945689462664337</v>
      </c>
      <c r="G120" s="138">
        <v>33.754179470000011</v>
      </c>
      <c r="H120" s="138">
        <v>32.425818999999997</v>
      </c>
      <c r="I120" s="138">
        <v>34.804938999999997</v>
      </c>
      <c r="J120" s="138">
        <v>1.1922562016714677</v>
      </c>
      <c r="K120" s="138">
        <v>432.05349721600015</v>
      </c>
      <c r="L120" s="197">
        <v>19.933570553149607</v>
      </c>
    </row>
    <row r="121" spans="3:12" x14ac:dyDescent="0.25">
      <c r="C121" s="197">
        <v>2.0177151219999998</v>
      </c>
      <c r="D121" s="197">
        <v>2.0068893000000001</v>
      </c>
      <c r="E121" s="197">
        <v>35.431980000000003</v>
      </c>
      <c r="F121" s="197">
        <v>19.294860726969038</v>
      </c>
      <c r="G121" s="138">
        <v>34.342265309999988</v>
      </c>
      <c r="H121" s="138">
        <v>33.082515999999998</v>
      </c>
      <c r="I121" s="138">
        <v>35.431980000000003</v>
      </c>
      <c r="J121" s="138">
        <v>1.1757570268372699</v>
      </c>
      <c r="K121" s="138">
        <v>439.58099596799985</v>
      </c>
      <c r="L121" s="197">
        <v>20.28086534055117</v>
      </c>
    </row>
    <row r="122" spans="3:12" x14ac:dyDescent="0.25">
      <c r="C122" s="197">
        <v>2.0399896060000007</v>
      </c>
      <c r="D122" s="197">
        <v>2.0286624</v>
      </c>
      <c r="E122" s="197">
        <v>35.812331999999998</v>
      </c>
      <c r="F122" s="197">
        <v>19.501741677455072</v>
      </c>
      <c r="G122" s="138">
        <v>34.775805270000006</v>
      </c>
      <c r="H122" s="138">
        <v>33.403708999999999</v>
      </c>
      <c r="I122" s="138">
        <v>35.812331999999998</v>
      </c>
      <c r="J122" s="138">
        <v>1.2082011830459225</v>
      </c>
      <c r="K122" s="138">
        <v>445.13030745600008</v>
      </c>
      <c r="L122" s="197">
        <v>20.53689287598425</v>
      </c>
    </row>
    <row r="123" spans="3:12" x14ac:dyDescent="0.25">
      <c r="C123" s="197">
        <v>2.0621590950000002</v>
      </c>
      <c r="D123" s="197">
        <v>2.0509374</v>
      </c>
      <c r="E123" s="197">
        <v>36.493091999999997</v>
      </c>
      <c r="F123" s="197">
        <v>19.881948597179601</v>
      </c>
      <c r="G123" s="138">
        <v>35.3239558</v>
      </c>
      <c r="H123" s="138">
        <v>34.124256000000003</v>
      </c>
      <c r="I123" s="138">
        <v>36.493091999999997</v>
      </c>
      <c r="J123" s="138">
        <v>1.1844508614520093</v>
      </c>
      <c r="K123" s="138">
        <v>452.14663424000003</v>
      </c>
      <c r="L123" s="197">
        <v>20.860603818897637</v>
      </c>
    </row>
    <row r="124" spans="3:12" x14ac:dyDescent="0.25">
      <c r="C124" s="197">
        <v>2.0844105790000005</v>
      </c>
      <c r="D124" s="197">
        <v>2.0731514</v>
      </c>
      <c r="E124" s="197">
        <v>37.325397000000002</v>
      </c>
      <c r="F124" s="197">
        <v>20.349644020379234</v>
      </c>
      <c r="G124" s="138">
        <v>35.880652850000004</v>
      </c>
      <c r="H124" s="138">
        <v>34.628287999999998</v>
      </c>
      <c r="I124" s="138">
        <v>37.325397000000002</v>
      </c>
      <c r="J124" s="138">
        <v>1.3496975176161867</v>
      </c>
      <c r="K124" s="138">
        <v>459.2723564800001</v>
      </c>
      <c r="L124" s="197">
        <v>21.18936191929134</v>
      </c>
    </row>
    <row r="125" spans="3:12" x14ac:dyDescent="0.25">
      <c r="C125" s="197">
        <v>2.1068982920000012</v>
      </c>
      <c r="D125" s="197">
        <v>2.0955596000000001</v>
      </c>
      <c r="E125" s="197">
        <v>37.591605999999999</v>
      </c>
      <c r="F125" s="197">
        <v>20.490379530074936</v>
      </c>
      <c r="G125" s="138">
        <v>36.314180299999997</v>
      </c>
      <c r="H125" s="138">
        <v>35.00074</v>
      </c>
      <c r="I125" s="138">
        <v>37.591605999999999</v>
      </c>
      <c r="J125" s="138">
        <v>1.2954747180500132</v>
      </c>
      <c r="K125" s="138">
        <v>464.82150783999998</v>
      </c>
      <c r="L125" s="197">
        <v>21.445382066929128</v>
      </c>
    </row>
    <row r="126" spans="3:12" x14ac:dyDescent="0.25">
      <c r="C126" s="197">
        <v>2.1289276589999999</v>
      </c>
      <c r="D126" s="197">
        <v>2.1176870000000001</v>
      </c>
      <c r="E126" s="197">
        <v>37.857219999999998</v>
      </c>
      <c r="F126" s="197">
        <v>20.63098486506183</v>
      </c>
      <c r="G126" s="138">
        <v>36.771296069999991</v>
      </c>
      <c r="H126" s="138">
        <v>35.582855000000002</v>
      </c>
      <c r="I126" s="138">
        <v>37.857219999999998</v>
      </c>
      <c r="J126" s="138">
        <v>1.1375675153468445</v>
      </c>
      <c r="K126" s="138">
        <v>470.67258969599993</v>
      </c>
      <c r="L126" s="197">
        <v>21.715332324803143</v>
      </c>
    </row>
    <row r="127" spans="3:12" x14ac:dyDescent="0.25">
      <c r="C127" s="197">
        <v>2.1512272619999995</v>
      </c>
      <c r="D127" s="197">
        <v>2.1399328999999998</v>
      </c>
      <c r="E127" s="197">
        <v>38.827880999999998</v>
      </c>
      <c r="F127" s="197">
        <v>21.178537062979803</v>
      </c>
      <c r="G127" s="138">
        <v>37.33526917999999</v>
      </c>
      <c r="H127" s="138">
        <v>36.492496000000003</v>
      </c>
      <c r="I127" s="138">
        <v>38.827880999999998</v>
      </c>
      <c r="J127" s="138">
        <v>1.1826650537631809</v>
      </c>
      <c r="K127" s="138">
        <v>477.89144550399988</v>
      </c>
      <c r="L127" s="197">
        <v>22.04838731102361</v>
      </c>
    </row>
    <row r="128" spans="3:12" x14ac:dyDescent="0.25">
      <c r="C128" s="197">
        <v>2.174033118000001</v>
      </c>
      <c r="D128" s="197">
        <v>2.1631648999999999</v>
      </c>
      <c r="E128" s="197">
        <v>38.858649999999997</v>
      </c>
      <c r="F128" s="197">
        <v>21.183011513244931</v>
      </c>
      <c r="G128" s="138">
        <v>37.740509269999997</v>
      </c>
      <c r="H128" s="138">
        <v>36.488621000000002</v>
      </c>
      <c r="I128" s="138">
        <v>38.858649999999997</v>
      </c>
      <c r="J128" s="138">
        <v>1.1856433129662487</v>
      </c>
      <c r="K128" s="138">
        <v>483.07851865599997</v>
      </c>
      <c r="L128" s="197">
        <v>22.287702324803142</v>
      </c>
    </row>
    <row r="129" spans="3:12" x14ac:dyDescent="0.25">
      <c r="C129" s="197">
        <v>2.1961489389999995</v>
      </c>
      <c r="D129" s="197">
        <v>2.1851671000000001</v>
      </c>
      <c r="E129" s="197">
        <v>39.42445</v>
      </c>
      <c r="F129" s="197">
        <v>21.496940524159378</v>
      </c>
      <c r="G129" s="138">
        <v>38.264860960000021</v>
      </c>
      <c r="H129" s="138">
        <v>37.065147000000003</v>
      </c>
      <c r="I129" s="138">
        <v>39.42445</v>
      </c>
      <c r="J129" s="138">
        <v>1.1797083660320449</v>
      </c>
      <c r="K129" s="138">
        <v>489.79022028800028</v>
      </c>
      <c r="L129" s="197">
        <v>22.597358834645679</v>
      </c>
    </row>
    <row r="130" spans="3:12" x14ac:dyDescent="0.25">
      <c r="C130" s="197">
        <v>2.2184641389999999</v>
      </c>
      <c r="D130" s="197">
        <v>2.2070490999999999</v>
      </c>
      <c r="E130" s="197">
        <v>39.990096999999999</v>
      </c>
      <c r="F130" s="197">
        <v>21.810758384732157</v>
      </c>
      <c r="G130" s="138">
        <v>38.582159549999993</v>
      </c>
      <c r="H130" s="138">
        <v>36.760719000000002</v>
      </c>
      <c r="I130" s="138">
        <v>39.990096999999999</v>
      </c>
      <c r="J130" s="138">
        <v>1.6190952106645227</v>
      </c>
      <c r="K130" s="138">
        <v>493.85164223999993</v>
      </c>
      <c r="L130" s="197">
        <v>22.784739891732272</v>
      </c>
    </row>
    <row r="131" spans="3:12" x14ac:dyDescent="0.25">
      <c r="C131" s="197">
        <v>2.2406241150000001</v>
      </c>
      <c r="D131" s="197">
        <v>2.2299036999999999</v>
      </c>
      <c r="E131" s="197">
        <v>41.133910999999998</v>
      </c>
      <c r="F131" s="197">
        <v>22.458145009642063</v>
      </c>
      <c r="G131" s="138">
        <v>39.193342709999996</v>
      </c>
      <c r="H131" s="138">
        <v>37.952660000000002</v>
      </c>
      <c r="I131" s="138">
        <v>41.133910999999998</v>
      </c>
      <c r="J131" s="138">
        <v>1.6034055839601447</v>
      </c>
      <c r="K131" s="138">
        <v>501.67478668799998</v>
      </c>
      <c r="L131" s="197">
        <v>23.145674828740152</v>
      </c>
    </row>
    <row r="132" spans="3:12" x14ac:dyDescent="0.25">
      <c r="C132" s="197">
        <v>2.2629091180000005</v>
      </c>
      <c r="D132" s="197">
        <v>2.2510973999999999</v>
      </c>
      <c r="E132" s="197">
        <v>41.397064</v>
      </c>
      <c r="F132" s="197">
        <v>22.597525376662233</v>
      </c>
      <c r="G132" s="138">
        <v>39.735116739999995</v>
      </c>
      <c r="H132" s="138">
        <v>38.616805999999997</v>
      </c>
      <c r="I132" s="138">
        <v>41.397064</v>
      </c>
      <c r="J132" s="138">
        <v>1.3989592651196632</v>
      </c>
      <c r="K132" s="138">
        <v>508.60949427199995</v>
      </c>
      <c r="L132" s="197">
        <v>23.465620122047238</v>
      </c>
    </row>
    <row r="133" spans="3:12" x14ac:dyDescent="0.25">
      <c r="C133" s="197">
        <v>2.2851206590000008</v>
      </c>
      <c r="D133" s="197">
        <v>2.2745302000000001</v>
      </c>
      <c r="E133" s="197">
        <v>41.554943000000002</v>
      </c>
      <c r="F133" s="197">
        <v>22.675500320058831</v>
      </c>
      <c r="G133" s="138">
        <v>40.195282589999998</v>
      </c>
      <c r="H133" s="138">
        <v>39.116219000000001</v>
      </c>
      <c r="I133" s="138">
        <v>41.554943000000002</v>
      </c>
      <c r="J133" s="138">
        <v>1.2220494677631415</v>
      </c>
      <c r="K133" s="138">
        <v>514.49961715200004</v>
      </c>
      <c r="L133" s="197">
        <v>23.737371608267711</v>
      </c>
    </row>
    <row r="134" spans="3:12" x14ac:dyDescent="0.25">
      <c r="C134" s="197">
        <v>2.3072651419999999</v>
      </c>
      <c r="D134" s="197">
        <v>2.2962899000000001</v>
      </c>
      <c r="E134" s="197">
        <v>41.822792</v>
      </c>
      <c r="F134" s="197">
        <v>22.817469007986549</v>
      </c>
      <c r="G134" s="138">
        <v>40.553256079999976</v>
      </c>
      <c r="H134" s="138">
        <v>39.377510000000001</v>
      </c>
      <c r="I134" s="138">
        <v>41.822792</v>
      </c>
      <c r="J134" s="138">
        <v>1.2229407423862646</v>
      </c>
      <c r="K134" s="138">
        <v>519.08167782399971</v>
      </c>
      <c r="L134" s="197">
        <v>23.948773275590529</v>
      </c>
    </row>
    <row r="135" spans="3:12" x14ac:dyDescent="0.25">
      <c r="C135" s="197">
        <v>2.3295918909999997</v>
      </c>
      <c r="D135" s="197">
        <v>2.3181281</v>
      </c>
      <c r="E135" s="197">
        <v>42.750092000000002</v>
      </c>
      <c r="F135" s="197">
        <v>23.340096633944043</v>
      </c>
      <c r="G135" s="138">
        <v>41.178702650000005</v>
      </c>
      <c r="H135" s="138">
        <v>39.940773</v>
      </c>
      <c r="I135" s="138">
        <v>42.750092000000002</v>
      </c>
      <c r="J135" s="138">
        <v>1.4079540446692829</v>
      </c>
      <c r="K135" s="138">
        <v>527.08739392000007</v>
      </c>
      <c r="L135" s="197">
        <v>24.318131486220469</v>
      </c>
    </row>
    <row r="136" spans="3:12" x14ac:dyDescent="0.25">
      <c r="C136" s="197">
        <v>2.3520290879999992</v>
      </c>
      <c r="D136" s="197">
        <v>2.3406210000000001</v>
      </c>
      <c r="E136" s="197">
        <v>42.831673000000002</v>
      </c>
      <c r="F136" s="197">
        <v>23.374227236615027</v>
      </c>
      <c r="G136" s="138">
        <v>41.570420029999994</v>
      </c>
      <c r="H136" s="138">
        <v>40.223747000000003</v>
      </c>
      <c r="I136" s="138">
        <v>42.831673000000002</v>
      </c>
      <c r="J136" s="138">
        <v>1.3041961333543863</v>
      </c>
      <c r="K136" s="138">
        <v>532.10137638399999</v>
      </c>
      <c r="L136" s="197">
        <v>24.549460647637787</v>
      </c>
    </row>
    <row r="137" spans="3:12" x14ac:dyDescent="0.25">
      <c r="C137" s="197">
        <v>2.3742499200000005</v>
      </c>
      <c r="D137" s="197">
        <v>2.3631706000000001</v>
      </c>
      <c r="E137" s="197">
        <v>43.457298000000002</v>
      </c>
      <c r="F137" s="197">
        <v>23.722507839118929</v>
      </c>
      <c r="G137" s="138">
        <v>42.076266499999996</v>
      </c>
      <c r="H137" s="138">
        <v>40.812046000000002</v>
      </c>
      <c r="I137" s="138">
        <v>43.457298000000002</v>
      </c>
      <c r="J137" s="138">
        <v>1.3230557824040337</v>
      </c>
      <c r="K137" s="138">
        <v>538.57621119999999</v>
      </c>
      <c r="L137" s="197">
        <v>24.848188877952751</v>
      </c>
    </row>
    <row r="138" spans="3:12" x14ac:dyDescent="0.25">
      <c r="C138" s="197">
        <v>2.3966310280000003</v>
      </c>
      <c r="D138" s="197">
        <v>2.3847147999999998</v>
      </c>
      <c r="E138" s="197">
        <v>43.834969000000001</v>
      </c>
      <c r="F138" s="197">
        <v>23.927876243420926</v>
      </c>
      <c r="G138" s="138">
        <v>42.486727110000004</v>
      </c>
      <c r="H138" s="138">
        <v>41.081904999999999</v>
      </c>
      <c r="I138" s="138">
        <v>43.834969000000001</v>
      </c>
      <c r="J138" s="138">
        <v>1.3766288983595423</v>
      </c>
      <c r="K138" s="138">
        <v>543.83010700800003</v>
      </c>
      <c r="L138" s="197">
        <v>25.090586875984247</v>
      </c>
    </row>
    <row r="139" spans="3:12" x14ac:dyDescent="0.25">
      <c r="C139" s="197">
        <v>2.4190439039999996</v>
      </c>
      <c r="D139" s="197">
        <v>2.4084427000000002</v>
      </c>
      <c r="E139" s="197">
        <v>43.995528999999998</v>
      </c>
      <c r="F139" s="197">
        <v>24.00725575129001</v>
      </c>
      <c r="G139" s="138">
        <v>42.922596729999988</v>
      </c>
      <c r="H139" s="138">
        <v>41.723399999999998</v>
      </c>
      <c r="I139" s="138">
        <v>43.995528999999998</v>
      </c>
      <c r="J139" s="138">
        <v>1.1366490696993978</v>
      </c>
      <c r="K139" s="138">
        <v>549.40923814399991</v>
      </c>
      <c r="L139" s="197">
        <v>25.347990194881881</v>
      </c>
    </row>
    <row r="140" spans="3:12" x14ac:dyDescent="0.25">
      <c r="C140" s="197">
        <v>2.4413890440000001</v>
      </c>
      <c r="D140" s="197">
        <v>2.4299297000000002</v>
      </c>
      <c r="E140" s="197">
        <v>44.717491000000003</v>
      </c>
      <c r="F140" s="197">
        <v>24.411427544669628</v>
      </c>
      <c r="G140" s="138">
        <v>43.458491709999997</v>
      </c>
      <c r="H140" s="138">
        <v>42.274296</v>
      </c>
      <c r="I140" s="138">
        <v>44.717491000000003</v>
      </c>
      <c r="J140" s="138">
        <v>1.221788340904971</v>
      </c>
      <c r="K140" s="138">
        <v>556.26869388800003</v>
      </c>
      <c r="L140" s="197">
        <v>25.66446360826771</v>
      </c>
    </row>
    <row r="141" spans="3:12" x14ac:dyDescent="0.25">
      <c r="C141" s="197">
        <v>2.463794482</v>
      </c>
      <c r="D141" s="197">
        <v>2.4526932000000001</v>
      </c>
      <c r="E141" s="197">
        <v>45.297221999999998</v>
      </c>
      <c r="F141" s="197">
        <v>24.73309619474902</v>
      </c>
      <c r="G141" s="138">
        <v>43.982847869999993</v>
      </c>
      <c r="H141" s="138">
        <v>42.889938000000001</v>
      </c>
      <c r="I141" s="138">
        <v>45.297221999999998</v>
      </c>
      <c r="J141" s="138">
        <v>1.205338651874281</v>
      </c>
      <c r="K141" s="138">
        <v>562.98045273599996</v>
      </c>
      <c r="L141" s="197">
        <v>25.974122757874007</v>
      </c>
    </row>
    <row r="142" spans="3:12" x14ac:dyDescent="0.25">
      <c r="C142" s="197">
        <v>2.4859864299999992</v>
      </c>
      <c r="D142" s="197">
        <v>2.4747604999999999</v>
      </c>
      <c r="E142" s="197">
        <v>45.574905000000001</v>
      </c>
      <c r="F142" s="197">
        <v>24.880640015463417</v>
      </c>
      <c r="G142" s="138">
        <v>44.463846199999999</v>
      </c>
      <c r="H142" s="138">
        <v>43.163746000000003</v>
      </c>
      <c r="I142" s="138">
        <v>45.574905000000001</v>
      </c>
      <c r="J142" s="138">
        <v>1.20681398113507</v>
      </c>
      <c r="K142" s="138">
        <v>569.13723135999999</v>
      </c>
      <c r="L142" s="197">
        <v>26.258176889763771</v>
      </c>
    </row>
    <row r="143" spans="3:12" x14ac:dyDescent="0.25">
      <c r="C143" s="197">
        <v>2.5081103630000006</v>
      </c>
      <c r="D143" s="197">
        <v>2.4967188999999999</v>
      </c>
      <c r="E143" s="197">
        <v>46.855808000000003</v>
      </c>
      <c r="F143" s="197">
        <v>25.60744423421291</v>
      </c>
      <c r="G143" s="138">
        <v>44.929306930000003</v>
      </c>
      <c r="H143" s="138">
        <v>43.698399000000002</v>
      </c>
      <c r="I143" s="138">
        <v>46.855808000000003</v>
      </c>
      <c r="J143" s="138">
        <v>1.5914234874334487</v>
      </c>
      <c r="K143" s="138">
        <v>575.0951287040001</v>
      </c>
      <c r="L143" s="197">
        <v>26.533055273622047</v>
      </c>
    </row>
    <row r="144" spans="3:12" x14ac:dyDescent="0.25">
      <c r="C144" s="197">
        <v>2.5304281669999993</v>
      </c>
      <c r="D144" s="197">
        <v>2.5192375</v>
      </c>
      <c r="E144" s="197">
        <v>46.423748000000003</v>
      </c>
      <c r="F144" s="197">
        <v>25.345051106141906</v>
      </c>
      <c r="G144" s="138">
        <v>45.398228870000011</v>
      </c>
      <c r="H144" s="138">
        <v>44.305698</v>
      </c>
      <c r="I144" s="138">
        <v>46.423748000000003</v>
      </c>
      <c r="J144" s="138">
        <v>1.0592016640217714</v>
      </c>
      <c r="K144" s="138">
        <v>581.09732953600019</v>
      </c>
      <c r="L144" s="197">
        <v>26.809977679133862</v>
      </c>
    </row>
    <row r="145" spans="3:12" x14ac:dyDescent="0.25">
      <c r="C145" s="197">
        <v>2.5527409490000004</v>
      </c>
      <c r="D145" s="197">
        <v>2.5413423000000002</v>
      </c>
      <c r="E145" s="197">
        <v>46.889930999999997</v>
      </c>
      <c r="F145" s="197">
        <v>25.601379751976449</v>
      </c>
      <c r="G145" s="138">
        <v>45.926279339999994</v>
      </c>
      <c r="H145" s="138">
        <v>44.676662</v>
      </c>
      <c r="I145" s="138">
        <v>46.889930999999997</v>
      </c>
      <c r="J145" s="138">
        <v>1.1097092475516885</v>
      </c>
      <c r="K145" s="138">
        <v>587.85637555199992</v>
      </c>
      <c r="L145" s="197">
        <v>27.121818507874007</v>
      </c>
    </row>
    <row r="146" spans="3:12" x14ac:dyDescent="0.25">
      <c r="C146" s="197">
        <v>2.5749541669999996</v>
      </c>
      <c r="D146" s="197">
        <v>2.5641148</v>
      </c>
      <c r="E146" s="197">
        <v>47.524796000000002</v>
      </c>
      <c r="F146" s="197">
        <v>25.95493290388691</v>
      </c>
      <c r="G146" s="138">
        <v>46.303650909999995</v>
      </c>
      <c r="H146" s="138">
        <v>45.427605</v>
      </c>
      <c r="I146" s="138">
        <v>47.524796000000002</v>
      </c>
      <c r="J146" s="138">
        <v>1.0533171299708248</v>
      </c>
      <c r="K146" s="138">
        <v>592.68673164799998</v>
      </c>
      <c r="L146" s="197">
        <v>27.344675734251961</v>
      </c>
    </row>
    <row r="147" spans="3:12" x14ac:dyDescent="0.25">
      <c r="C147" s="197">
        <v>2.5973388099999992</v>
      </c>
      <c r="D147" s="197">
        <v>2.5860666999999999</v>
      </c>
      <c r="E147" s="197">
        <v>47.769843999999999</v>
      </c>
      <c r="F147" s="197">
        <v>26.083612618197126</v>
      </c>
      <c r="G147" s="138">
        <v>46.709121699999997</v>
      </c>
      <c r="H147" s="138">
        <v>45.649707999999997</v>
      </c>
      <c r="I147" s="138">
        <v>47.769843999999999</v>
      </c>
      <c r="J147" s="138">
        <v>1.0600680673083367</v>
      </c>
      <c r="K147" s="138">
        <v>597.87675776000003</v>
      </c>
      <c r="L147" s="197">
        <v>27.58412698818897</v>
      </c>
    </row>
    <row r="148" spans="3:12" x14ac:dyDescent="0.25">
      <c r="C148" s="197">
        <v>2.6196168429999993</v>
      </c>
      <c r="D148" s="197">
        <v>2.6084502000000001</v>
      </c>
      <c r="E148" s="197">
        <v>48.458950000000002</v>
      </c>
      <c r="F148" s="197">
        <v>26.468575458715048</v>
      </c>
      <c r="G148" s="138">
        <v>47.148821309999988</v>
      </c>
      <c r="H148" s="138">
        <v>45.936031</v>
      </c>
      <c r="I148" s="138">
        <v>48.458950000000002</v>
      </c>
      <c r="J148" s="138">
        <v>1.2617724174715521</v>
      </c>
      <c r="K148" s="138">
        <v>603.50491276799983</v>
      </c>
      <c r="L148" s="197">
        <v>27.84379211220471</v>
      </c>
    </row>
    <row r="149" spans="3:12" x14ac:dyDescent="0.25">
      <c r="C149" s="197">
        <v>2.6421225490000002</v>
      </c>
      <c r="D149" s="197">
        <v>2.6310210000000001</v>
      </c>
      <c r="E149" s="197">
        <v>48.780441000000003</v>
      </c>
      <c r="F149" s="197">
        <v>26.641175897054154</v>
      </c>
      <c r="G149" s="138">
        <v>47.72108798999998</v>
      </c>
      <c r="H149" s="138">
        <v>46.584831000000001</v>
      </c>
      <c r="I149" s="138">
        <v>48.780441000000003</v>
      </c>
      <c r="J149" s="138">
        <v>1.0980294485440674</v>
      </c>
      <c r="K149" s="138">
        <v>610.82992627199974</v>
      </c>
      <c r="L149" s="197">
        <v>28.181744875984233</v>
      </c>
    </row>
    <row r="150" spans="3:12" x14ac:dyDescent="0.25">
      <c r="C150" s="197">
        <v>2.664332015999999</v>
      </c>
      <c r="D150" s="197">
        <v>2.6528250999999998</v>
      </c>
      <c r="E150" s="197">
        <v>49.203856999999999</v>
      </c>
      <c r="F150" s="197">
        <v>26.872929653898591</v>
      </c>
      <c r="G150" s="138">
        <v>48.111606340000002</v>
      </c>
      <c r="H150" s="138">
        <v>46.776234000000002</v>
      </c>
      <c r="I150" s="138">
        <v>49.203856999999999</v>
      </c>
      <c r="J150" s="138">
        <v>1.2158388202414339</v>
      </c>
      <c r="K150" s="138">
        <v>615.82856115200002</v>
      </c>
      <c r="L150" s="197">
        <v>28.412365948818891</v>
      </c>
    </row>
    <row r="151" spans="3:12" x14ac:dyDescent="0.25">
      <c r="C151" s="197">
        <v>2.6865793860000009</v>
      </c>
      <c r="D151" s="197">
        <v>2.6755241999999999</v>
      </c>
      <c r="E151" s="197">
        <v>49.768462999999997</v>
      </c>
      <c r="F151" s="197">
        <v>27.185930097754376</v>
      </c>
      <c r="G151" s="138">
        <v>48.568659319999995</v>
      </c>
      <c r="H151" s="138">
        <v>47.346054000000002</v>
      </c>
      <c r="I151" s="138">
        <v>49.768462999999997</v>
      </c>
      <c r="J151" s="138">
        <v>1.2112223854653892</v>
      </c>
      <c r="K151" s="138">
        <v>621.67883929599998</v>
      </c>
      <c r="L151" s="197">
        <v>28.682279125984245</v>
      </c>
    </row>
    <row r="152" spans="3:12" x14ac:dyDescent="0.25">
      <c r="C152" s="197">
        <v>2.7088538409999994</v>
      </c>
      <c r="D152" s="197">
        <v>2.6975199999999999</v>
      </c>
      <c r="E152" s="197">
        <v>50.074756999999998</v>
      </c>
      <c r="F152" s="197">
        <v>27.349989324427803</v>
      </c>
      <c r="G152" s="138">
        <v>49.00058664000003</v>
      </c>
      <c r="H152" s="138">
        <v>48.040897000000001</v>
      </c>
      <c r="I152" s="138">
        <v>50.074756999999998</v>
      </c>
      <c r="J152" s="138">
        <v>1.0174668436060406</v>
      </c>
      <c r="K152" s="138">
        <v>627.20750899200038</v>
      </c>
      <c r="L152" s="197">
        <v>28.93735431496064</v>
      </c>
    </row>
    <row r="153" spans="3:12" x14ac:dyDescent="0.25">
      <c r="C153" s="197">
        <v>2.7311657600000006</v>
      </c>
      <c r="D153" s="197">
        <v>2.7196221</v>
      </c>
      <c r="E153" s="197">
        <v>50.570965000000001</v>
      </c>
      <c r="F153" s="197">
        <v>27.623653939793979</v>
      </c>
      <c r="G153" s="138">
        <v>49.431402180000013</v>
      </c>
      <c r="H153" s="138">
        <v>48.342421999999999</v>
      </c>
      <c r="I153" s="138">
        <v>50.570965000000001</v>
      </c>
      <c r="J153" s="138">
        <v>1.1143671713883323</v>
      </c>
      <c r="K153" s="138">
        <v>632.72194790400022</v>
      </c>
      <c r="L153" s="197">
        <v>29.191772940944883</v>
      </c>
    </row>
    <row r="154" spans="3:12" x14ac:dyDescent="0.25">
      <c r="C154" s="197">
        <v>2.7534635590000005</v>
      </c>
      <c r="D154" s="197">
        <v>2.7424381000000002</v>
      </c>
      <c r="E154" s="197">
        <v>51.131695000000001</v>
      </c>
      <c r="F154" s="197">
        <v>27.934368265197097</v>
      </c>
      <c r="G154" s="138">
        <v>49.894466230000006</v>
      </c>
      <c r="H154" s="138">
        <v>48.825966000000001</v>
      </c>
      <c r="I154" s="138">
        <v>51.131695000000001</v>
      </c>
      <c r="J154" s="138">
        <v>1.1538929754145861</v>
      </c>
      <c r="K154" s="138">
        <v>638.64916774400012</v>
      </c>
      <c r="L154" s="197">
        <v>29.465235962598424</v>
      </c>
    </row>
    <row r="155" spans="3:12" x14ac:dyDescent="0.25">
      <c r="C155" s="197">
        <v>2.775787792</v>
      </c>
      <c r="D155" s="197">
        <v>2.7648776000000002</v>
      </c>
      <c r="E155" s="197">
        <v>51.971004000000001</v>
      </c>
      <c r="F155" s="197">
        <v>28.40602134547337</v>
      </c>
      <c r="G155" s="138">
        <v>50.496916419999991</v>
      </c>
      <c r="H155" s="138">
        <v>49.362555999999998</v>
      </c>
      <c r="I155" s="138">
        <v>51.971004000000001</v>
      </c>
      <c r="J155" s="138">
        <v>1.3079060060950392</v>
      </c>
      <c r="K155" s="138">
        <v>646.36053017599988</v>
      </c>
      <c r="L155" s="197">
        <v>29.821013633858254</v>
      </c>
    </row>
    <row r="156" spans="3:12" x14ac:dyDescent="0.25">
      <c r="C156" s="197">
        <v>2.7980999499999992</v>
      </c>
      <c r="D156" s="197">
        <v>2.7869777999999998</v>
      </c>
      <c r="E156" s="197">
        <v>52.054523000000003</v>
      </c>
      <c r="F156" s="197">
        <v>28.441420339054901</v>
      </c>
      <c r="G156" s="138">
        <v>50.866617989999988</v>
      </c>
      <c r="H156" s="138">
        <v>49.634723999999999</v>
      </c>
      <c r="I156" s="138">
        <v>52.054523000000003</v>
      </c>
      <c r="J156" s="138">
        <v>1.2099661369767236</v>
      </c>
      <c r="K156" s="138">
        <v>651.09271027199986</v>
      </c>
      <c r="L156" s="197">
        <v>30.039341332677154</v>
      </c>
    </row>
    <row r="157" spans="3:12" x14ac:dyDescent="0.25">
      <c r="C157" s="197">
        <v>2.820430259000001</v>
      </c>
      <c r="D157" s="197">
        <v>2.8090343</v>
      </c>
      <c r="E157" s="197">
        <v>52.151978</v>
      </c>
      <c r="F157" s="197">
        <v>28.484872667703854</v>
      </c>
      <c r="G157" s="138">
        <v>51.226731600000015</v>
      </c>
      <c r="H157" s="138">
        <v>50.008220999999999</v>
      </c>
      <c r="I157" s="138">
        <v>52.151978</v>
      </c>
      <c r="J157" s="138">
        <v>1.0752164943298888</v>
      </c>
      <c r="K157" s="138">
        <v>655.70216448000019</v>
      </c>
      <c r="L157" s="197">
        <v>30.252006850393702</v>
      </c>
    </row>
    <row r="158" spans="3:12" x14ac:dyDescent="0.25">
      <c r="C158" s="197">
        <v>2.8426621300000017</v>
      </c>
      <c r="D158" s="197">
        <v>2.8314819</v>
      </c>
      <c r="E158" s="197">
        <v>52.858440000000002</v>
      </c>
      <c r="F158" s="197">
        <v>28.879850812397098</v>
      </c>
      <c r="G158" s="138">
        <v>51.615607899999993</v>
      </c>
      <c r="H158" s="138">
        <v>50.511360000000003</v>
      </c>
      <c r="I158" s="138">
        <v>52.858440000000002</v>
      </c>
      <c r="J158" s="138">
        <v>1.174221698249867</v>
      </c>
      <c r="K158" s="138">
        <v>660.67978111999992</v>
      </c>
      <c r="L158" s="197">
        <v>30.481658208661404</v>
      </c>
    </row>
    <row r="159" spans="3:12" x14ac:dyDescent="0.25">
      <c r="C159" s="197">
        <v>2.864762077</v>
      </c>
      <c r="D159" s="197">
        <v>2.8537504999999999</v>
      </c>
      <c r="E159" s="197">
        <v>53.567661000000001</v>
      </c>
      <c r="F159" s="197">
        <v>29.276511628074797</v>
      </c>
      <c r="G159" s="138">
        <v>52.19994015999999</v>
      </c>
      <c r="H159" s="138">
        <v>51.125884999999997</v>
      </c>
      <c r="I159" s="138">
        <v>53.567661000000001</v>
      </c>
      <c r="J159" s="138">
        <v>1.2238276578743272</v>
      </c>
      <c r="K159" s="138">
        <v>668.15923404799992</v>
      </c>
      <c r="L159" s="197">
        <v>30.826736314960616</v>
      </c>
    </row>
    <row r="160" spans="3:12" x14ac:dyDescent="0.25">
      <c r="C160" s="197">
        <v>2.8870428659999998</v>
      </c>
      <c r="D160" s="197">
        <v>2.8757806000000001</v>
      </c>
      <c r="E160" s="197">
        <v>53.647235999999999</v>
      </c>
      <c r="F160" s="197">
        <v>29.30966284712775</v>
      </c>
      <c r="G160" s="138">
        <v>52.548924939999999</v>
      </c>
      <c r="H160" s="138">
        <v>51.529632999999997</v>
      </c>
      <c r="I160" s="138">
        <v>53.647235999999999</v>
      </c>
      <c r="J160" s="138">
        <v>1.0590471904087737</v>
      </c>
      <c r="K160" s="138">
        <v>672.62623923199999</v>
      </c>
      <c r="L160" s="197">
        <v>31.032829688976367</v>
      </c>
    </row>
    <row r="161" spans="3:12" x14ac:dyDescent="0.25">
      <c r="C161" s="197">
        <v>2.9093307190000002</v>
      </c>
      <c r="D161" s="197">
        <v>2.8982844000000001</v>
      </c>
      <c r="E161" s="197">
        <v>54.062904000000003</v>
      </c>
      <c r="F161" s="197">
        <v>29.536718617816778</v>
      </c>
      <c r="G161" s="138">
        <v>52.963408809999976</v>
      </c>
      <c r="H161" s="138">
        <v>51.847546000000001</v>
      </c>
      <c r="I161" s="138">
        <v>54.062904000000003</v>
      </c>
      <c r="J161" s="138">
        <v>1.1076890772939734</v>
      </c>
      <c r="K161" s="138">
        <v>677.93163276799976</v>
      </c>
      <c r="L161" s="197">
        <v>31.277603627952733</v>
      </c>
    </row>
    <row r="162" spans="3:12" x14ac:dyDescent="0.25">
      <c r="C162" s="197">
        <v>2.9316883359999988</v>
      </c>
      <c r="D162" s="197">
        <v>2.9209957000000002</v>
      </c>
      <c r="E162" s="197">
        <v>54.497272000000002</v>
      </c>
      <c r="F162" s="197">
        <v>29.774490787460415</v>
      </c>
      <c r="G162" s="138">
        <v>53.373471310000035</v>
      </c>
      <c r="H162" s="138">
        <v>52.411633000000002</v>
      </c>
      <c r="I162" s="138">
        <v>54.497272000000002</v>
      </c>
      <c r="J162" s="138">
        <v>1.0438670863468142</v>
      </c>
      <c r="K162" s="138">
        <v>683.18043276800051</v>
      </c>
      <c r="L162" s="197">
        <v>31.519766521653558</v>
      </c>
    </row>
    <row r="163" spans="3:12" x14ac:dyDescent="0.25">
      <c r="C163" s="197">
        <v>2.954023252999999</v>
      </c>
      <c r="D163" s="197">
        <v>2.9431281</v>
      </c>
      <c r="E163" s="197">
        <v>55.350883000000003</v>
      </c>
      <c r="F163" s="197">
        <v>30.254486729821366</v>
      </c>
      <c r="G163" s="138">
        <v>53.771311710000006</v>
      </c>
      <c r="H163" s="138">
        <v>52.738934</v>
      </c>
      <c r="I163" s="138">
        <v>55.350883000000003</v>
      </c>
      <c r="J163" s="138">
        <v>1.3154927324579515</v>
      </c>
      <c r="K163" s="138">
        <v>688.27278988800015</v>
      </c>
      <c r="L163" s="197">
        <v>31.754711639763777</v>
      </c>
    </row>
    <row r="164" spans="3:12" x14ac:dyDescent="0.25">
      <c r="C164" s="197">
        <v>2.9763350059999993</v>
      </c>
      <c r="D164" s="197">
        <v>2.9649261999999998</v>
      </c>
      <c r="E164" s="197">
        <v>55.296866999999999</v>
      </c>
      <c r="F164" s="197">
        <v>30.210567208044761</v>
      </c>
      <c r="G164" s="138">
        <v>54.204773910000021</v>
      </c>
      <c r="H164" s="138">
        <v>53.210258000000003</v>
      </c>
      <c r="I164" s="138">
        <v>55.296866999999999</v>
      </c>
      <c r="J164" s="138">
        <v>1.0436846850901094</v>
      </c>
      <c r="K164" s="138">
        <v>693.82110604800027</v>
      </c>
      <c r="L164" s="197">
        <v>32.010693253937013</v>
      </c>
    </row>
    <row r="165" spans="3:12" x14ac:dyDescent="0.25">
      <c r="C165" s="197">
        <v>2.9987737489999997</v>
      </c>
      <c r="D165" s="197">
        <v>2.987771</v>
      </c>
      <c r="E165" s="197">
        <v>56.039394000000001</v>
      </c>
      <c r="F165" s="197">
        <v>30.626193094053235</v>
      </c>
      <c r="G165" s="138">
        <v>54.553349389999987</v>
      </c>
      <c r="H165" s="138">
        <v>53.371116999999998</v>
      </c>
      <c r="I165" s="138">
        <v>56.039394000000001</v>
      </c>
      <c r="J165" s="138">
        <v>1.3370180848692237</v>
      </c>
      <c r="K165" s="138">
        <v>698.2828721919999</v>
      </c>
      <c r="L165" s="197">
        <v>32.216544915354319</v>
      </c>
    </row>
    <row r="166" spans="3:12" x14ac:dyDescent="0.25">
      <c r="C166" s="197">
        <v>3.0209910259999999</v>
      </c>
      <c r="D166" s="197">
        <v>3.0101751999999999</v>
      </c>
      <c r="E166" s="197">
        <v>56.447239000000003</v>
      </c>
      <c r="F166" s="197">
        <v>30.848781383621141</v>
      </c>
      <c r="G166" s="138">
        <v>54.979345279999997</v>
      </c>
      <c r="H166" s="138">
        <v>53.772404000000002</v>
      </c>
      <c r="I166" s="138">
        <v>56.447239000000003</v>
      </c>
      <c r="J166" s="138">
        <v>1.3395373270778044</v>
      </c>
      <c r="K166" s="138">
        <v>703.73561958400001</v>
      </c>
      <c r="L166" s="197">
        <v>32.468117291338572</v>
      </c>
    </row>
    <row r="167" spans="3:12" x14ac:dyDescent="0.25">
      <c r="C167" s="197">
        <v>3.0431900350000003</v>
      </c>
      <c r="D167" s="197">
        <v>3.0326593000000002</v>
      </c>
      <c r="E167" s="197">
        <v>56.933684999999997</v>
      </c>
      <c r="F167" s="197">
        <v>31.116732181633751</v>
      </c>
      <c r="G167" s="138">
        <v>55.432499280000002</v>
      </c>
      <c r="H167" s="138">
        <v>54.282992999999998</v>
      </c>
      <c r="I167" s="138">
        <v>56.933684999999997</v>
      </c>
      <c r="J167" s="138">
        <v>1.3292285565040691</v>
      </c>
      <c r="K167" s="138">
        <v>709.53599078400009</v>
      </c>
      <c r="L167" s="197">
        <v>32.735727921259844</v>
      </c>
    </row>
    <row r="168" spans="3:12" x14ac:dyDescent="0.25">
      <c r="C168" s="197">
        <v>3.0655649480000005</v>
      </c>
      <c r="D168" s="197">
        <v>3.0546528999999998</v>
      </c>
      <c r="E168" s="197">
        <v>57.028830999999997</v>
      </c>
      <c r="F168" s="197">
        <v>31.158856696083074</v>
      </c>
      <c r="G168" s="138">
        <v>55.866589609999991</v>
      </c>
      <c r="H168" s="138">
        <v>54.618271</v>
      </c>
      <c r="I168" s="138">
        <v>57.028830999999997</v>
      </c>
      <c r="J168" s="138">
        <v>1.2055361127109547</v>
      </c>
      <c r="K168" s="138">
        <v>715.09234700799993</v>
      </c>
      <c r="L168" s="197">
        <v>32.992080478346445</v>
      </c>
    </row>
    <row r="169" spans="3:12" x14ac:dyDescent="0.25">
      <c r="C169" s="197">
        <v>3.0878453730000013</v>
      </c>
      <c r="D169" s="197">
        <v>3.0767498</v>
      </c>
      <c r="E169" s="197">
        <v>57.339294000000002</v>
      </c>
      <c r="F169" s="197">
        <v>31.325291976018129</v>
      </c>
      <c r="G169" s="138">
        <v>56.085803349999985</v>
      </c>
      <c r="H169" s="138">
        <v>54.757148999999998</v>
      </c>
      <c r="I169" s="138">
        <v>57.339294000000002</v>
      </c>
      <c r="J169" s="138">
        <v>1.2912548155725869</v>
      </c>
      <c r="K169" s="138">
        <v>717.8982828799999</v>
      </c>
      <c r="L169" s="197">
        <v>33.121537411417307</v>
      </c>
    </row>
    <row r="170" spans="3:12" x14ac:dyDescent="0.25">
      <c r="C170" s="197">
        <v>3.1101179719999998</v>
      </c>
      <c r="D170" s="197">
        <v>3.0993083000000001</v>
      </c>
      <c r="E170" s="197">
        <v>57.535915000000003</v>
      </c>
      <c r="F170" s="197">
        <v>31.4258695132756</v>
      </c>
      <c r="G170" s="138">
        <v>56.44452951000001</v>
      </c>
      <c r="H170" s="138">
        <v>55.336578000000003</v>
      </c>
      <c r="I170" s="138">
        <v>57.535915000000003</v>
      </c>
      <c r="J170" s="138">
        <v>1.0996788982746146</v>
      </c>
      <c r="K170" s="138">
        <v>722.48997772800021</v>
      </c>
      <c r="L170" s="197">
        <v>33.333383568897638</v>
      </c>
    </row>
    <row r="171" spans="3:12" x14ac:dyDescent="0.25">
      <c r="C171" s="197">
        <v>3.1322862969999989</v>
      </c>
      <c r="D171" s="197">
        <v>3.1212086999999999</v>
      </c>
      <c r="E171" s="197">
        <v>57.935043</v>
      </c>
      <c r="F171" s="197">
        <v>31.643584646362953</v>
      </c>
      <c r="G171" s="138">
        <v>56.918735850000004</v>
      </c>
      <c r="H171" s="138">
        <v>55.795386999999998</v>
      </c>
      <c r="I171" s="138">
        <v>57.935043</v>
      </c>
      <c r="J171" s="138">
        <v>1.0702741596022225</v>
      </c>
      <c r="K171" s="138">
        <v>728.55981888000008</v>
      </c>
      <c r="L171" s="197">
        <v>33.613426683070863</v>
      </c>
    </row>
    <row r="172" spans="3:12" x14ac:dyDescent="0.25">
      <c r="C172" s="197">
        <v>3.1546740920000014</v>
      </c>
      <c r="D172" s="197">
        <v>3.1438415000000002</v>
      </c>
      <c r="E172" s="197">
        <v>58.384388000000001</v>
      </c>
      <c r="F172" s="197">
        <v>31.890017751963388</v>
      </c>
      <c r="G172" s="138">
        <v>57.297631320000029</v>
      </c>
      <c r="H172" s="138">
        <v>56.097133999999997</v>
      </c>
      <c r="I172" s="138">
        <v>58.384388000000001</v>
      </c>
      <c r="J172" s="138">
        <v>1.1440982444242453</v>
      </c>
      <c r="K172" s="138">
        <v>733.4096808960004</v>
      </c>
      <c r="L172" s="197">
        <v>33.837183850393707</v>
      </c>
    </row>
    <row r="173" spans="3:12" x14ac:dyDescent="0.25">
      <c r="C173" s="197">
        <v>3.1770771999999994</v>
      </c>
      <c r="D173" s="197">
        <v>3.1656396</v>
      </c>
      <c r="E173" s="197">
        <v>58.722346999999999</v>
      </c>
      <c r="F173" s="197">
        <v>32.072378731817146</v>
      </c>
      <c r="G173" s="138">
        <v>57.682393449999992</v>
      </c>
      <c r="H173" s="138">
        <v>56.329146999999999</v>
      </c>
      <c r="I173" s="138">
        <v>58.722346999999999</v>
      </c>
      <c r="J173" s="138">
        <v>1.2000128874721305</v>
      </c>
      <c r="K173" s="138">
        <v>738.33463615999995</v>
      </c>
      <c r="L173" s="197">
        <v>34.064405580708652</v>
      </c>
    </row>
    <row r="174" spans="3:12" x14ac:dyDescent="0.25">
      <c r="C174" s="197">
        <v>3.1993525340000004</v>
      </c>
      <c r="D174" s="197">
        <v>3.1885091999999999</v>
      </c>
      <c r="E174" s="197">
        <v>59.163719</v>
      </c>
      <c r="F174" s="197">
        <v>32.314172699897114</v>
      </c>
      <c r="G174" s="138">
        <v>58.104857659999986</v>
      </c>
      <c r="H174" s="138">
        <v>57.035682999999999</v>
      </c>
      <c r="I174" s="138">
        <v>59.163719</v>
      </c>
      <c r="J174" s="138">
        <v>1.0640221652005752</v>
      </c>
      <c r="K174" s="138">
        <v>743.74217804799991</v>
      </c>
      <c r="L174" s="197">
        <v>34.313892318897629</v>
      </c>
    </row>
    <row r="175" spans="3:12" x14ac:dyDescent="0.25">
      <c r="C175" s="197">
        <v>3.2216355869999997</v>
      </c>
      <c r="D175" s="197">
        <v>3.2103798000000001</v>
      </c>
      <c r="E175" s="197">
        <v>59.617981</v>
      </c>
      <c r="F175" s="197">
        <v>32.563694957660516</v>
      </c>
      <c r="G175" s="138">
        <v>58.400919370000018</v>
      </c>
      <c r="H175" s="138">
        <v>57.690964000000001</v>
      </c>
      <c r="I175" s="138">
        <v>59.617981</v>
      </c>
      <c r="J175" s="138">
        <v>0.97456572866235081</v>
      </c>
      <c r="K175" s="138">
        <v>747.53176793600028</v>
      </c>
      <c r="L175" s="197">
        <v>34.488731911417325</v>
      </c>
    </row>
    <row r="176" spans="3:12" x14ac:dyDescent="0.25">
      <c r="C176" s="197">
        <v>3.2445551510000015</v>
      </c>
      <c r="D176" s="197">
        <v>3.2340982</v>
      </c>
      <c r="E176" s="197">
        <v>59.710293</v>
      </c>
      <c r="F176" s="197">
        <v>32.603528028081463</v>
      </c>
      <c r="G176" s="138">
        <v>58.717141449999993</v>
      </c>
      <c r="H176" s="138">
        <v>57.360751999999998</v>
      </c>
      <c r="I176" s="138">
        <v>59.710293</v>
      </c>
      <c r="J176" s="138">
        <v>1.1794409164246504</v>
      </c>
      <c r="K176" s="138">
        <v>751.57941055999993</v>
      </c>
      <c r="L176" s="197">
        <v>34.675477234251957</v>
      </c>
    </row>
    <row r="177" spans="3:12" x14ac:dyDescent="0.25">
      <c r="C177" s="197">
        <v>3.2666759479999974</v>
      </c>
      <c r="D177" s="197">
        <v>3.2556455</v>
      </c>
      <c r="E177" s="197">
        <v>60.482768999999998</v>
      </c>
      <c r="F177" s="197">
        <v>33.036911401971182</v>
      </c>
      <c r="G177" s="138">
        <v>59.124472129999987</v>
      </c>
      <c r="H177" s="138">
        <v>57.717112999999998</v>
      </c>
      <c r="I177" s="138">
        <v>60.482768999999998</v>
      </c>
      <c r="J177" s="138">
        <v>1.3829005277665583</v>
      </c>
      <c r="K177" s="138">
        <v>756.7932432639999</v>
      </c>
      <c r="L177" s="197">
        <v>34.916026848425183</v>
      </c>
    </row>
    <row r="178" spans="3:12" x14ac:dyDescent="0.25">
      <c r="C178" s="197">
        <v>3.2888912920000006</v>
      </c>
      <c r="D178" s="197">
        <v>3.2775416000000002</v>
      </c>
      <c r="E178" s="197">
        <v>61.161369000000001</v>
      </c>
      <c r="F178" s="197">
        <v>33.415967439113736</v>
      </c>
      <c r="G178" s="138">
        <v>59.516063099999982</v>
      </c>
      <c r="H178" s="138">
        <v>58.669449</v>
      </c>
      <c r="I178" s="138">
        <v>61.161369000000001</v>
      </c>
      <c r="J178" s="138">
        <v>1.267113006358263</v>
      </c>
      <c r="K178" s="138">
        <v>761.80560767999987</v>
      </c>
      <c r="L178" s="197">
        <v>35.147281358267705</v>
      </c>
    </row>
    <row r="179" spans="3:12" x14ac:dyDescent="0.25">
      <c r="C179" s="197">
        <v>3.3113630179999998</v>
      </c>
      <c r="D179" s="197">
        <v>3.3000932000000001</v>
      </c>
      <c r="E179" s="197">
        <v>60.738250999999998</v>
      </c>
      <c r="F179" s="197">
        <v>33.158683030149824</v>
      </c>
      <c r="G179" s="138">
        <v>59.727482479999971</v>
      </c>
      <c r="H179" s="138">
        <v>58.544575000000002</v>
      </c>
      <c r="I179" s="138">
        <v>60.738250999999998</v>
      </c>
      <c r="J179" s="138">
        <v>1.0979630762036054</v>
      </c>
      <c r="K179" s="138">
        <v>764.51177574399969</v>
      </c>
      <c r="L179" s="197">
        <v>35.272135322834622</v>
      </c>
    </row>
    <row r="180" spans="3:12" x14ac:dyDescent="0.25">
      <c r="C180" s="197">
        <v>3.3334692030000004</v>
      </c>
      <c r="D180" s="197">
        <v>3.3224722999999998</v>
      </c>
      <c r="E180" s="197">
        <v>61.337353</v>
      </c>
      <c r="F180" s="197">
        <v>33.491732908045101</v>
      </c>
      <c r="G180" s="138">
        <v>60.134311149999995</v>
      </c>
      <c r="H180" s="138">
        <v>58.768318000000001</v>
      </c>
      <c r="I180" s="138">
        <v>61.337353</v>
      </c>
      <c r="J180" s="138">
        <v>1.2853785311419188</v>
      </c>
      <c r="K180" s="138">
        <v>769.71918271999994</v>
      </c>
      <c r="L180" s="197">
        <v>35.512388474409434</v>
      </c>
    </row>
    <row r="181" spans="3:12" x14ac:dyDescent="0.25">
      <c r="C181" s="197">
        <v>3.3557500770000019</v>
      </c>
      <c r="D181" s="197">
        <v>3.3447585000000002</v>
      </c>
      <c r="E181" s="197">
        <v>61.487777999999999</v>
      </c>
      <c r="F181" s="197">
        <v>33.565715414771553</v>
      </c>
      <c r="G181" s="138">
        <v>60.288463500000013</v>
      </c>
      <c r="H181" s="138">
        <v>59.236511</v>
      </c>
      <c r="I181" s="138">
        <v>61.487777999999999</v>
      </c>
      <c r="J181" s="138">
        <v>1.1264370405142849</v>
      </c>
      <c r="K181" s="138">
        <v>771.69233280000026</v>
      </c>
      <c r="L181" s="197">
        <v>35.603423326771654</v>
      </c>
    </row>
    <row r="182" spans="3:12" x14ac:dyDescent="0.25">
      <c r="C182" s="197">
        <v>3.3780517320000016</v>
      </c>
      <c r="D182" s="197">
        <v>3.3670002999999999</v>
      </c>
      <c r="E182" s="197">
        <v>61.605499000000002</v>
      </c>
      <c r="F182" s="197">
        <v>33.620823082111315</v>
      </c>
      <c r="G182" s="138">
        <v>60.62452580999998</v>
      </c>
      <c r="H182" s="138">
        <v>59.443863</v>
      </c>
      <c r="I182" s="138">
        <v>61.605499000000002</v>
      </c>
      <c r="J182" s="138">
        <v>1.0823541677682551</v>
      </c>
      <c r="K182" s="138">
        <v>775.99393036799984</v>
      </c>
      <c r="L182" s="197">
        <v>35.801885320866127</v>
      </c>
    </row>
    <row r="183" spans="3:12" x14ac:dyDescent="0.25">
      <c r="C183" s="188">
        <v>3.4001290720000013</v>
      </c>
      <c r="D183" s="197">
        <v>3.3889558000000002</v>
      </c>
      <c r="E183" s="197">
        <v>62.524749999999997</v>
      </c>
      <c r="F183" s="197">
        <v>34.138841711425165</v>
      </c>
      <c r="G183" s="138">
        <v>60.988623530000012</v>
      </c>
      <c r="H183" s="138">
        <v>59.761032</v>
      </c>
      <c r="I183" s="138">
        <v>62.524749999999997</v>
      </c>
      <c r="J183" s="138">
        <v>1.3847263676677768</v>
      </c>
      <c r="K183" s="138">
        <v>780.65438118400016</v>
      </c>
      <c r="L183" s="188">
        <v>36.016903659448822</v>
      </c>
    </row>
    <row r="184" spans="3:12" x14ac:dyDescent="0.25">
      <c r="C184" s="197">
        <v>3.4222527069999988</v>
      </c>
      <c r="D184" s="197">
        <v>3.4109373000000001</v>
      </c>
      <c r="E184" s="197">
        <v>62.541514999999997</v>
      </c>
      <c r="F184" s="197">
        <v>34.135788944651395</v>
      </c>
      <c r="G184" s="138">
        <v>61.353146400000021</v>
      </c>
      <c r="H184" s="138">
        <v>60.253815000000003</v>
      </c>
      <c r="I184" s="138">
        <v>62.541514999999997</v>
      </c>
      <c r="J184" s="138">
        <v>1.1441387406030117</v>
      </c>
      <c r="K184" s="138">
        <v>785.32027392000032</v>
      </c>
      <c r="L184" s="197">
        <v>36.232173070866146</v>
      </c>
    </row>
    <row r="185" spans="3:12" x14ac:dyDescent="0.25">
      <c r="C185" s="197">
        <v>3.444518742000001</v>
      </c>
      <c r="D185" s="197">
        <v>3.4329418999999999</v>
      </c>
      <c r="E185" s="197">
        <v>62.967613</v>
      </c>
      <c r="F185" s="197">
        <v>34.369016926720491</v>
      </c>
      <c r="G185" s="138">
        <v>61.660369630000012</v>
      </c>
      <c r="H185" s="138">
        <v>60.464218000000002</v>
      </c>
      <c r="I185" s="138">
        <v>62.967613</v>
      </c>
      <c r="J185" s="138">
        <v>1.2521082538652952</v>
      </c>
      <c r="K185" s="138">
        <v>789.2527312640002</v>
      </c>
      <c r="L185" s="197">
        <v>36.41360411220473</v>
      </c>
    </row>
    <row r="186" spans="3:12" x14ac:dyDescent="0.25">
      <c r="C186" s="197">
        <v>3.4667795230000014</v>
      </c>
      <c r="D186" s="197">
        <v>3.4554049999999998</v>
      </c>
      <c r="E186" s="197">
        <v>62.975287999999999</v>
      </c>
      <c r="F186" s="197">
        <v>34.36053740089698</v>
      </c>
      <c r="G186" s="138">
        <v>61.917039919999986</v>
      </c>
      <c r="H186" s="138">
        <v>60.396790000000003</v>
      </c>
      <c r="I186" s="138">
        <v>62.975287999999999</v>
      </c>
      <c r="J186" s="138">
        <v>1.2961289001026384</v>
      </c>
      <c r="K186" s="138">
        <v>792.53811097599987</v>
      </c>
      <c r="L186" s="197">
        <v>36.565181055118096</v>
      </c>
    </row>
    <row r="187" spans="3:12" x14ac:dyDescent="0.25">
      <c r="C187" s="197">
        <v>3.4890921330000011</v>
      </c>
      <c r="D187" s="197">
        <v>3.4784112</v>
      </c>
      <c r="E187" s="197">
        <v>63.310265000000001</v>
      </c>
      <c r="F187" s="197">
        <v>34.540853990625848</v>
      </c>
      <c r="G187" s="138">
        <v>62.222132919999993</v>
      </c>
      <c r="H187" s="138">
        <v>60.760005999999997</v>
      </c>
      <c r="I187" s="138">
        <v>63.310265000000001</v>
      </c>
      <c r="J187" s="138">
        <v>1.2796918587948454</v>
      </c>
      <c r="K187" s="138">
        <v>796.44330137599991</v>
      </c>
      <c r="L187" s="197">
        <v>36.745354086614157</v>
      </c>
    </row>
    <row r="188" spans="3:12" x14ac:dyDescent="0.25">
      <c r="C188" s="197">
        <v>3.5114606879999997</v>
      </c>
      <c r="D188" s="197">
        <v>3.5006113000000001</v>
      </c>
      <c r="E188" s="197">
        <v>63.566417999999999</v>
      </c>
      <c r="F188" s="197">
        <v>34.675878143115391</v>
      </c>
      <c r="G188" s="138">
        <v>62.535284349999976</v>
      </c>
      <c r="H188" s="138">
        <v>61.597003999999998</v>
      </c>
      <c r="I188" s="138">
        <v>63.566417999999999</v>
      </c>
      <c r="J188" s="138">
        <v>0.98507175058084395</v>
      </c>
      <c r="K188" s="138">
        <v>800.45163967999974</v>
      </c>
      <c r="L188" s="197">
        <v>36.930286033464547</v>
      </c>
    </row>
    <row r="189" spans="3:12" x14ac:dyDescent="0.25">
      <c r="C189" s="197">
        <v>3.5338311309999999</v>
      </c>
      <c r="D189" s="197">
        <v>3.5219078000000001</v>
      </c>
      <c r="E189" s="197">
        <v>64.176544000000007</v>
      </c>
      <c r="F189" s="197">
        <v>35.015529075997485</v>
      </c>
      <c r="G189" s="138">
        <v>62.831562030000008</v>
      </c>
      <c r="H189" s="138">
        <v>61.582549999999998</v>
      </c>
      <c r="I189" s="138">
        <v>64.176544000000007</v>
      </c>
      <c r="J189" s="138">
        <v>1.2972928494076856</v>
      </c>
      <c r="K189" s="138">
        <v>804.2439939840001</v>
      </c>
      <c r="L189" s="197">
        <v>37.105253167322829</v>
      </c>
    </row>
    <row r="190" spans="3:12" x14ac:dyDescent="0.25">
      <c r="C190" s="197">
        <v>3.5560480680000017</v>
      </c>
      <c r="D190" s="197">
        <v>3.5447704999999998</v>
      </c>
      <c r="E190" s="197">
        <v>64.110909000000007</v>
      </c>
      <c r="F190" s="197">
        <v>34.9646212679774</v>
      </c>
      <c r="G190" s="138">
        <v>63.083553240000008</v>
      </c>
      <c r="H190" s="138">
        <v>62.164368000000003</v>
      </c>
      <c r="I190" s="138">
        <v>64.110909000000007</v>
      </c>
      <c r="J190" s="138">
        <v>0.97377129653391536</v>
      </c>
      <c r="K190" s="138">
        <v>807.4694814720001</v>
      </c>
      <c r="L190" s="197">
        <v>37.254066874015741</v>
      </c>
    </row>
    <row r="191" spans="3:12" x14ac:dyDescent="0.25">
      <c r="C191" s="197">
        <v>3.5783931739999999</v>
      </c>
      <c r="D191" s="197">
        <v>3.567307</v>
      </c>
      <c r="E191" s="197">
        <v>64.174460999999994</v>
      </c>
      <c r="F191" s="197">
        <v>34.988356813031764</v>
      </c>
      <c r="G191" s="138">
        <v>63.384222120000025</v>
      </c>
      <c r="H191" s="138">
        <v>62.347351000000003</v>
      </c>
      <c r="I191" s="138">
        <v>64.174460999999994</v>
      </c>
      <c r="J191" s="138">
        <v>0.9163251023384722</v>
      </c>
      <c r="K191" s="138">
        <v>811.31804313600037</v>
      </c>
      <c r="L191" s="197">
        <v>37.431627236220478</v>
      </c>
    </row>
    <row r="192" spans="3:12" x14ac:dyDescent="0.25">
      <c r="C192" s="197">
        <v>3.600766374</v>
      </c>
      <c r="D192" s="197">
        <v>3.5890963</v>
      </c>
      <c r="E192" s="197">
        <v>64.743308999999996</v>
      </c>
      <c r="F192" s="197">
        <v>35.304032786448289</v>
      </c>
      <c r="G192" s="138">
        <v>63.753382870000017</v>
      </c>
      <c r="H192" s="138">
        <v>62.665641999999998</v>
      </c>
      <c r="I192" s="138">
        <v>64.743308999999996</v>
      </c>
      <c r="J192" s="138">
        <v>1.0392171818259908</v>
      </c>
      <c r="K192" s="138">
        <v>816.04330073600022</v>
      </c>
      <c r="L192" s="197">
        <v>37.649635553149608</v>
      </c>
    </row>
    <row r="193" spans="3:12" x14ac:dyDescent="0.25">
      <c r="C193" s="197">
        <v>3.6231129760000003</v>
      </c>
      <c r="D193" s="197">
        <v>3.6115317</v>
      </c>
      <c r="E193" s="197">
        <v>65.077247999999997</v>
      </c>
      <c r="F193" s="197">
        <v>35.483905097818784</v>
      </c>
      <c r="G193" s="138">
        <v>63.853728139999994</v>
      </c>
      <c r="H193" s="138">
        <v>62.758400000000002</v>
      </c>
      <c r="I193" s="138">
        <v>65.077247999999997</v>
      </c>
      <c r="J193" s="138">
        <v>1.1600144129272885</v>
      </c>
      <c r="K193" s="138">
        <v>817.32772019200002</v>
      </c>
      <c r="L193" s="197">
        <v>37.708894570866136</v>
      </c>
    </row>
    <row r="194" spans="3:12" x14ac:dyDescent="0.25">
      <c r="C194" s="197">
        <v>3.6453122489999998</v>
      </c>
      <c r="D194" s="197">
        <v>3.6339706999999999</v>
      </c>
      <c r="E194" s="197">
        <v>64.973754999999997</v>
      </c>
      <c r="F194" s="197">
        <v>35.41126740851454</v>
      </c>
      <c r="G194" s="138">
        <v>64.144676879999992</v>
      </c>
      <c r="H194" s="138">
        <v>62.898246999999998</v>
      </c>
      <c r="I194" s="138">
        <v>64.973754999999997</v>
      </c>
      <c r="J194" s="138">
        <v>1.044724160794253</v>
      </c>
      <c r="K194" s="138">
        <v>821.05186406399991</v>
      </c>
      <c r="L194" s="197">
        <v>37.880714692913372</v>
      </c>
    </row>
    <row r="195" spans="3:12" x14ac:dyDescent="0.25">
      <c r="C195" s="197">
        <v>3.6676947389999994</v>
      </c>
      <c r="D195" s="197">
        <v>3.6565113</v>
      </c>
      <c r="E195" s="197">
        <v>65.707413000000003</v>
      </c>
      <c r="F195" s="197">
        <v>35.821876855623273</v>
      </c>
      <c r="G195" s="138">
        <v>64.362070430000003</v>
      </c>
      <c r="H195" s="138">
        <v>63.378436999999998</v>
      </c>
      <c r="I195" s="138">
        <v>65.707413000000003</v>
      </c>
      <c r="J195" s="138">
        <v>1.16915999502804</v>
      </c>
      <c r="K195" s="138">
        <v>823.83450150400006</v>
      </c>
      <c r="L195" s="197">
        <v>38.009096710629912</v>
      </c>
    </row>
    <row r="196" spans="3:12" x14ac:dyDescent="0.25">
      <c r="C196" s="197">
        <v>3.6900023500000021</v>
      </c>
      <c r="D196" s="197">
        <v>3.6791105000000002</v>
      </c>
      <c r="E196" s="197">
        <v>65.663382999999996</v>
      </c>
      <c r="F196" s="197">
        <v>35.783492621543722</v>
      </c>
      <c r="G196" s="138">
        <v>64.722712810000004</v>
      </c>
      <c r="H196" s="138">
        <v>63.823310999999997</v>
      </c>
      <c r="I196" s="138">
        <v>65.663382999999996</v>
      </c>
      <c r="J196" s="138">
        <v>0.92011312595878736</v>
      </c>
      <c r="K196" s="138">
        <v>828.45072396800015</v>
      </c>
      <c r="L196" s="197">
        <v>38.222074494094485</v>
      </c>
    </row>
    <row r="197" spans="3:12" x14ac:dyDescent="0.25">
      <c r="C197" s="197">
        <v>3.7121768320000013</v>
      </c>
      <c r="D197" s="197">
        <v>3.7003846</v>
      </c>
      <c r="E197" s="197">
        <v>65.726044000000002</v>
      </c>
      <c r="F197" s="197">
        <v>35.807127512530919</v>
      </c>
      <c r="G197" s="138">
        <v>64.876943089999983</v>
      </c>
      <c r="H197" s="138">
        <v>63.842086999999999</v>
      </c>
      <c r="I197" s="138">
        <v>65.726044000000002</v>
      </c>
      <c r="J197" s="138">
        <v>0.94350352942476434</v>
      </c>
      <c r="K197" s="138">
        <v>830.42487155199979</v>
      </c>
      <c r="L197" s="197">
        <v>38.313155368110216</v>
      </c>
    </row>
    <row r="198" spans="3:12" x14ac:dyDescent="0.25">
      <c r="C198" s="197">
        <v>3.7346063369999989</v>
      </c>
      <c r="D198" s="197">
        <v>3.7231424</v>
      </c>
      <c r="E198" s="197">
        <v>66.085678000000001</v>
      </c>
      <c r="F198" s="197">
        <v>36.00171781875526</v>
      </c>
      <c r="G198" s="138">
        <v>65.171628999999996</v>
      </c>
      <c r="H198" s="138">
        <v>63.779057000000002</v>
      </c>
      <c r="I198" s="138">
        <v>66.085678000000001</v>
      </c>
      <c r="J198" s="138">
        <v>1.1615537573458803</v>
      </c>
      <c r="K198" s="138">
        <v>834.19685119999997</v>
      </c>
      <c r="L198" s="197">
        <v>38.487182480314949</v>
      </c>
    </row>
    <row r="199" spans="3:12" x14ac:dyDescent="0.25">
      <c r="C199" s="197">
        <v>3.7569057099999994</v>
      </c>
      <c r="D199" s="197">
        <v>3.7458247999999998</v>
      </c>
      <c r="E199" s="197">
        <v>66.592620999999994</v>
      </c>
      <c r="F199" s="197">
        <v>36.281416343625189</v>
      </c>
      <c r="G199" s="138">
        <v>65.385103219999991</v>
      </c>
      <c r="H199" s="138">
        <v>64.323470999999998</v>
      </c>
      <c r="I199" s="138">
        <v>66.592620999999994</v>
      </c>
      <c r="J199" s="138">
        <v>1.1353563230735269</v>
      </c>
      <c r="K199" s="138">
        <v>836.92932121599995</v>
      </c>
      <c r="L199" s="197">
        <v>38.613249933070854</v>
      </c>
    </row>
    <row r="200" spans="3:12" x14ac:dyDescent="0.25">
      <c r="C200" s="197">
        <v>3.7790686020000006</v>
      </c>
      <c r="D200" s="197">
        <v>3.7676554000000002</v>
      </c>
      <c r="E200" s="197">
        <v>66.996666000000005</v>
      </c>
      <c r="F200" s="197">
        <v>36.501992028955783</v>
      </c>
      <c r="G200" s="138">
        <v>65.538446609999994</v>
      </c>
      <c r="H200" s="138">
        <v>64.239052000000001</v>
      </c>
      <c r="I200" s="138">
        <v>66.996666000000005</v>
      </c>
      <c r="J200" s="138">
        <v>1.3795690821693236</v>
      </c>
      <c r="K200" s="138">
        <v>838.89211660799992</v>
      </c>
      <c r="L200" s="197">
        <v>38.703807053149596</v>
      </c>
    </row>
    <row r="201" spans="3:12" x14ac:dyDescent="0.25">
      <c r="C201" s="197">
        <v>3.8013110000000001</v>
      </c>
      <c r="D201" s="197">
        <v>3.7904654</v>
      </c>
      <c r="E201" s="197">
        <v>66.727249</v>
      </c>
      <c r="F201" s="197">
        <v>36.333438503028475</v>
      </c>
      <c r="G201" s="138">
        <v>65.786143369999976</v>
      </c>
      <c r="H201" s="138">
        <v>64.936874000000003</v>
      </c>
      <c r="I201" s="138">
        <v>66.727249</v>
      </c>
      <c r="J201" s="138">
        <v>0.89557997132797362</v>
      </c>
      <c r="K201" s="138">
        <v>842.0626351359997</v>
      </c>
      <c r="L201" s="197">
        <v>38.850084667322811</v>
      </c>
    </row>
    <row r="202" spans="3:12" x14ac:dyDescent="0.25">
      <c r="C202" s="197">
        <v>3.8235603980000015</v>
      </c>
      <c r="D202" s="197">
        <v>3.8126259</v>
      </c>
      <c r="E202" s="197">
        <v>67.024231</v>
      </c>
      <c r="F202" s="197">
        <v>36.49208111226347</v>
      </c>
      <c r="G202" s="138">
        <v>65.995495689999998</v>
      </c>
      <c r="H202" s="138">
        <v>64.978378000000006</v>
      </c>
      <c r="I202" s="138">
        <v>67.024231</v>
      </c>
      <c r="J202" s="138">
        <v>1.0229319976551632</v>
      </c>
      <c r="K202" s="138">
        <v>844.74234483200007</v>
      </c>
      <c r="L202" s="197">
        <v>38.973717927165346</v>
      </c>
    </row>
    <row r="203" spans="3:12" x14ac:dyDescent="0.25">
      <c r="C203" s="197">
        <v>3.8459408899999983</v>
      </c>
      <c r="D203" s="197">
        <v>3.8340231999999999</v>
      </c>
      <c r="E203" s="197">
        <v>67.187027</v>
      </c>
      <c r="F203" s="197">
        <v>36.57343394256862</v>
      </c>
      <c r="G203" s="138">
        <v>66.160262030000027</v>
      </c>
      <c r="H203" s="138">
        <v>64.264458000000005</v>
      </c>
      <c r="I203" s="138">
        <v>67.187027</v>
      </c>
      <c r="J203" s="138">
        <v>1.4826625140573038</v>
      </c>
      <c r="K203" s="138">
        <v>846.85135398400041</v>
      </c>
      <c r="L203" s="197">
        <v>39.071020883858282</v>
      </c>
    </row>
    <row r="204" spans="3:12" x14ac:dyDescent="0.25">
      <c r="C204" s="197">
        <v>3.8682510050000003</v>
      </c>
      <c r="D204" s="197">
        <v>3.8564816</v>
      </c>
      <c r="E204" s="197">
        <v>67.388710000000003</v>
      </c>
      <c r="F204" s="197">
        <v>36.67695210647539</v>
      </c>
      <c r="G204" s="138">
        <v>66.375003560000025</v>
      </c>
      <c r="H204" s="138">
        <v>65.090057000000002</v>
      </c>
      <c r="I204" s="138">
        <v>67.388710000000003</v>
      </c>
      <c r="J204" s="138">
        <v>1.1519905976874933</v>
      </c>
      <c r="K204" s="138">
        <v>849.60004556800038</v>
      </c>
      <c r="L204" s="197">
        <v>39.197836748031506</v>
      </c>
    </row>
    <row r="205" spans="3:12" x14ac:dyDescent="0.25">
      <c r="C205" s="197">
        <v>3.8905761510000003</v>
      </c>
      <c r="D205" s="197">
        <v>3.8797252000000002</v>
      </c>
      <c r="E205" s="197">
        <v>68.210212999999996</v>
      </c>
      <c r="F205" s="197">
        <v>37.138092444991315</v>
      </c>
      <c r="G205" s="138">
        <v>66.668488060000001</v>
      </c>
      <c r="H205" s="138">
        <v>65.578522000000007</v>
      </c>
      <c r="I205" s="138">
        <v>68.210212999999996</v>
      </c>
      <c r="J205" s="138">
        <v>1.3222921589706038</v>
      </c>
      <c r="K205" s="138">
        <v>853.35664716800011</v>
      </c>
      <c r="L205" s="197">
        <v>39.371154366141724</v>
      </c>
    </row>
    <row r="206" spans="3:12" x14ac:dyDescent="0.25">
      <c r="C206" s="197">
        <v>3.9128133390000017</v>
      </c>
      <c r="D206" s="197">
        <v>3.9018126</v>
      </c>
      <c r="E206" s="197">
        <v>67.544357000000005</v>
      </c>
      <c r="F206" s="197">
        <v>36.74086491316352</v>
      </c>
      <c r="G206" s="138">
        <v>66.730858700000013</v>
      </c>
      <c r="H206" s="138">
        <v>65.434578000000002</v>
      </c>
      <c r="I206" s="138">
        <v>67.544357000000005</v>
      </c>
      <c r="J206" s="138">
        <v>1.0640559639211034</v>
      </c>
      <c r="K206" s="138">
        <v>854.15499136000017</v>
      </c>
      <c r="L206" s="197">
        <v>39.40798742125984</v>
      </c>
    </row>
    <row r="207" spans="3:12" x14ac:dyDescent="0.25">
      <c r="C207" s="197">
        <v>3.9352084009999992</v>
      </c>
      <c r="D207" s="197">
        <v>3.9240332000000002</v>
      </c>
      <c r="E207" s="197">
        <v>67.896690000000007</v>
      </c>
      <c r="F207" s="197">
        <v>36.931405044295573</v>
      </c>
      <c r="G207" s="138">
        <v>66.992565530000007</v>
      </c>
      <c r="H207" s="138">
        <v>66.012816999999998</v>
      </c>
      <c r="I207" s="138">
        <v>67.896690000000007</v>
      </c>
      <c r="J207" s="138">
        <v>0.94218944657457204</v>
      </c>
      <c r="K207" s="138">
        <v>857.50483878400019</v>
      </c>
      <c r="L207" s="197">
        <v>39.562538698818891</v>
      </c>
    </row>
    <row r="208" spans="3:12" x14ac:dyDescent="0.25">
      <c r="C208" s="197">
        <v>3.9576335089999999</v>
      </c>
      <c r="D208" s="197">
        <v>3.9461567</v>
      </c>
      <c r="E208" s="197">
        <v>68.579314999999994</v>
      </c>
      <c r="F208" s="197">
        <v>37.31265871495949</v>
      </c>
      <c r="G208" s="138">
        <v>67.174010810000027</v>
      </c>
      <c r="H208" s="138">
        <v>66.231262000000001</v>
      </c>
      <c r="I208" s="138">
        <v>68.579314999999994</v>
      </c>
      <c r="J208" s="138">
        <v>1.1815955368340512</v>
      </c>
      <c r="K208" s="138">
        <v>859.82733836800037</v>
      </c>
      <c r="L208" s="197">
        <v>39.66969142322835</v>
      </c>
    </row>
    <row r="209" spans="3:12" x14ac:dyDescent="0.25">
      <c r="C209" s="197">
        <v>3.9799938259999981</v>
      </c>
      <c r="D209" s="197">
        <v>3.9689534000000002</v>
      </c>
      <c r="E209" s="197">
        <v>68.213042999999999</v>
      </c>
      <c r="F209" s="197">
        <v>37.088155738756043</v>
      </c>
      <c r="G209" s="138">
        <v>67.196583709999985</v>
      </c>
      <c r="H209" s="138">
        <v>65.397841999999997</v>
      </c>
      <c r="I209" s="138">
        <v>68.213042999999999</v>
      </c>
      <c r="J209" s="138">
        <v>1.4256003354097309</v>
      </c>
      <c r="K209" s="138">
        <v>860.11627148799982</v>
      </c>
      <c r="L209" s="197">
        <v>39.683021875984231</v>
      </c>
    </row>
    <row r="210" spans="3:12" x14ac:dyDescent="0.25">
      <c r="C210" s="197">
        <v>4.0021100039999995</v>
      </c>
      <c r="D210" s="197">
        <v>3.9905791000000002</v>
      </c>
      <c r="E210" s="197">
        <v>68.809616000000005</v>
      </c>
      <c r="F210" s="197">
        <v>37.419960161716915</v>
      </c>
      <c r="G210" s="138">
        <v>67.495504239999974</v>
      </c>
      <c r="H210" s="138">
        <v>66.636054999999999</v>
      </c>
      <c r="I210" s="138">
        <v>68.809616000000005</v>
      </c>
      <c r="J210" s="138">
        <v>1.09467728384731</v>
      </c>
      <c r="K210" s="138">
        <v>863.94245427199974</v>
      </c>
      <c r="L210" s="197">
        <v>39.859549748031476</v>
      </c>
    </row>
    <row r="211" spans="3:12" x14ac:dyDescent="0.25">
      <c r="C211" s="197">
        <v>4.0244493529999996</v>
      </c>
      <c r="D211" s="197">
        <v>4.0136308999999999</v>
      </c>
      <c r="E211" s="197">
        <v>68.668571</v>
      </c>
      <c r="F211" s="197">
        <v>37.325424444752684</v>
      </c>
      <c r="G211" s="138">
        <v>67.609092830000023</v>
      </c>
      <c r="H211" s="138">
        <v>66.416786000000002</v>
      </c>
      <c r="I211" s="138">
        <v>68.668571</v>
      </c>
      <c r="J211" s="138">
        <v>1.1265452539953134</v>
      </c>
      <c r="K211" s="138">
        <v>865.39638822400036</v>
      </c>
      <c r="L211" s="197">
        <v>39.926629624015753</v>
      </c>
    </row>
    <row r="212" spans="3:12" x14ac:dyDescent="0.25">
      <c r="C212" s="197">
        <v>4.0466623080000002</v>
      </c>
      <c r="D212" s="197">
        <v>4.0358843999999996</v>
      </c>
      <c r="E212" s="197">
        <v>69.378913999999995</v>
      </c>
      <c r="F212" s="197">
        <v>37.722704800108147</v>
      </c>
      <c r="G212" s="138">
        <v>67.747375480000002</v>
      </c>
      <c r="H212" s="138">
        <v>66.855475999999996</v>
      </c>
      <c r="I212" s="138">
        <v>69.378913999999995</v>
      </c>
      <c r="J212" s="138">
        <v>1.2796576341943993</v>
      </c>
      <c r="K212" s="138">
        <v>867.16640614400012</v>
      </c>
      <c r="L212" s="197">
        <v>40.008292606299207</v>
      </c>
    </row>
    <row r="213" spans="3:12" x14ac:dyDescent="0.25">
      <c r="C213" s="197">
        <v>4.0689215550000002</v>
      </c>
      <c r="D213" s="197">
        <v>4.0581202999999997</v>
      </c>
      <c r="E213" s="197">
        <v>68.980377000000004</v>
      </c>
      <c r="F213" s="197">
        <v>37.479764717502398</v>
      </c>
      <c r="G213" s="138">
        <v>68.001569009999997</v>
      </c>
      <c r="H213" s="138">
        <v>67.011864000000003</v>
      </c>
      <c r="I213" s="138">
        <v>68.980377000000004</v>
      </c>
      <c r="J213" s="138">
        <v>0.98426152683758705</v>
      </c>
      <c r="K213" s="138">
        <v>870.42008332800003</v>
      </c>
      <c r="L213" s="197">
        <v>40.15840689566928</v>
      </c>
    </row>
    <row r="214" spans="3:12" x14ac:dyDescent="0.25">
      <c r="C214" s="197">
        <v>4.0913594900000021</v>
      </c>
      <c r="D214" s="197">
        <v>4.0797648000000004</v>
      </c>
      <c r="E214" s="197">
        <v>69.477928000000006</v>
      </c>
      <c r="F214" s="197">
        <v>37.754300474435126</v>
      </c>
      <c r="G214" s="138">
        <v>68.091615309999995</v>
      </c>
      <c r="H214" s="138">
        <v>66.912841999999998</v>
      </c>
      <c r="I214" s="138">
        <v>69.477928000000006</v>
      </c>
      <c r="J214" s="138">
        <v>1.283941560081004</v>
      </c>
      <c r="K214" s="138">
        <v>871.572675968</v>
      </c>
      <c r="L214" s="197">
        <v>40.211583844488182</v>
      </c>
    </row>
    <row r="215" spans="3:12" x14ac:dyDescent="0.25">
      <c r="C215" s="197">
        <v>4.1136692160000017</v>
      </c>
      <c r="D215" s="197">
        <v>4.1021118000000003</v>
      </c>
      <c r="E215" s="197">
        <v>69.300979999999996</v>
      </c>
      <c r="F215" s="197">
        <v>37.639248211108566</v>
      </c>
      <c r="G215" s="138">
        <v>68.251987229999983</v>
      </c>
      <c r="H215" s="138">
        <v>67.231133</v>
      </c>
      <c r="I215" s="138">
        <v>69.300979999999996</v>
      </c>
      <c r="J215" s="138">
        <v>1.0349553769631923</v>
      </c>
      <c r="K215" s="138">
        <v>873.62543654399985</v>
      </c>
      <c r="L215" s="197">
        <v>40.306291671259821</v>
      </c>
    </row>
    <row r="216" spans="3:12" x14ac:dyDescent="0.25">
      <c r="C216" s="197">
        <v>4.1359316009999985</v>
      </c>
      <c r="D216" s="197">
        <v>4.1254815999999996</v>
      </c>
      <c r="E216" s="197">
        <v>69.356482999999997</v>
      </c>
      <c r="F216" s="197">
        <v>37.658119924833663</v>
      </c>
      <c r="G216" s="138">
        <v>68.43338086</v>
      </c>
      <c r="H216" s="138">
        <v>67.542641000000003</v>
      </c>
      <c r="I216" s="138">
        <v>69.356482999999997</v>
      </c>
      <c r="J216" s="138">
        <v>0.90696911561064797</v>
      </c>
      <c r="K216" s="138">
        <v>875.94727500800002</v>
      </c>
      <c r="L216" s="197">
        <v>40.413413893700778</v>
      </c>
    </row>
    <row r="217" spans="3:12" x14ac:dyDescent="0.25">
      <c r="C217" s="197">
        <v>4.1581348920000005</v>
      </c>
      <c r="D217" s="197">
        <v>4.1468553999999997</v>
      </c>
      <c r="E217" s="197">
        <v>69.595725999999999</v>
      </c>
      <c r="F217" s="197">
        <v>37.783667371101593</v>
      </c>
      <c r="G217" s="138">
        <v>68.481396800000013</v>
      </c>
      <c r="H217" s="138">
        <v>67.541229000000001</v>
      </c>
      <c r="I217" s="138">
        <v>69.595725999999999</v>
      </c>
      <c r="J217" s="138">
        <v>1.0284780812069243</v>
      </c>
      <c r="K217" s="138">
        <v>876.56187904000024</v>
      </c>
      <c r="L217" s="197">
        <v>40.441769763779533</v>
      </c>
    </row>
    <row r="218" spans="3:12" x14ac:dyDescent="0.25">
      <c r="C218" s="197">
        <v>4.1804838559999986</v>
      </c>
      <c r="D218" s="197">
        <v>4.1688584999999998</v>
      </c>
      <c r="E218" s="197">
        <v>69.551765000000003</v>
      </c>
      <c r="F218" s="197">
        <v>37.745483164533603</v>
      </c>
      <c r="G218" s="138">
        <v>68.587657539999995</v>
      </c>
      <c r="H218" s="138">
        <v>67.213997000000006</v>
      </c>
      <c r="I218" s="138">
        <v>69.551765000000003</v>
      </c>
      <c r="J218" s="138">
        <v>1.1748479118170085</v>
      </c>
      <c r="K218" s="138">
        <v>877.92201651200003</v>
      </c>
      <c r="L218" s="197">
        <v>40.504522169291327</v>
      </c>
    </row>
    <row r="219" spans="3:12" x14ac:dyDescent="0.25">
      <c r="C219" s="197">
        <v>4.2027835640000006</v>
      </c>
      <c r="D219" s="197">
        <v>4.1909862000000002</v>
      </c>
      <c r="E219" s="197">
        <v>70.135520999999997</v>
      </c>
      <c r="F219" s="197">
        <v>38.069689769707701</v>
      </c>
      <c r="G219" s="138">
        <v>68.784522229999979</v>
      </c>
      <c r="H219" s="138">
        <v>67.399817999999996</v>
      </c>
      <c r="I219" s="138">
        <v>70.135520999999997</v>
      </c>
      <c r="J219" s="138">
        <v>1.3678861054762814</v>
      </c>
      <c r="K219" s="138">
        <v>880.44188454399978</v>
      </c>
      <c r="L219" s="197">
        <v>40.620780844488173</v>
      </c>
    </row>
    <row r="220" spans="3:12" x14ac:dyDescent="0.25">
      <c r="C220" s="197">
        <v>4.225026339000002</v>
      </c>
      <c r="D220" s="197">
        <v>4.2139268000000003</v>
      </c>
      <c r="E220" s="197">
        <v>69.784667999999996</v>
      </c>
      <c r="F220" s="197">
        <v>37.854081328693098</v>
      </c>
      <c r="G220" s="138">
        <v>68.899173449999992</v>
      </c>
      <c r="H220" s="138">
        <v>67.877990999999994</v>
      </c>
      <c r="I220" s="138">
        <v>69.784667999999996</v>
      </c>
      <c r="J220" s="138">
        <v>0.95414284190896659</v>
      </c>
      <c r="K220" s="138">
        <v>881.90942015999997</v>
      </c>
      <c r="L220" s="197">
        <v>40.688488257874006</v>
      </c>
    </row>
    <row r="221" spans="3:12" x14ac:dyDescent="0.25">
      <c r="C221" s="197">
        <v>4.2474166540000002</v>
      </c>
      <c r="D221" s="197">
        <v>4.2361832000000001</v>
      </c>
      <c r="E221" s="197">
        <v>70.053711000000007</v>
      </c>
      <c r="F221" s="197">
        <v>37.996524989018518</v>
      </c>
      <c r="G221" s="138">
        <v>68.962803289999997</v>
      </c>
      <c r="H221" s="138">
        <v>67.335814999999997</v>
      </c>
      <c r="I221" s="138">
        <v>70.053711000000007</v>
      </c>
      <c r="J221" s="138">
        <v>1.3677310404675478</v>
      </c>
      <c r="K221" s="138">
        <v>882.72388211199996</v>
      </c>
      <c r="L221" s="197">
        <v>40.726064935039354</v>
      </c>
    </row>
    <row r="222" spans="3:12" x14ac:dyDescent="0.25">
      <c r="C222" s="197">
        <v>4.2698041320000018</v>
      </c>
      <c r="D222" s="197">
        <v>4.2589588000000003</v>
      </c>
      <c r="E222" s="197">
        <v>70.078147999999999</v>
      </c>
      <c r="F222" s="197">
        <v>37.997596211724492</v>
      </c>
      <c r="G222" s="138">
        <v>69.041184910000027</v>
      </c>
      <c r="H222" s="138">
        <v>68.025810000000007</v>
      </c>
      <c r="I222" s="138">
        <v>70.078147999999999</v>
      </c>
      <c r="J222" s="138">
        <v>1.0261879233457361</v>
      </c>
      <c r="K222" s="138">
        <v>883.72716684800037</v>
      </c>
      <c r="L222" s="197">
        <v>40.772353293307091</v>
      </c>
    </row>
    <row r="223" spans="3:12" x14ac:dyDescent="0.25">
      <c r="C223" s="197">
        <v>4.2921515859999992</v>
      </c>
      <c r="D223" s="197">
        <v>4.2811947000000004</v>
      </c>
      <c r="E223" s="197">
        <v>70.292580000000001</v>
      </c>
      <c r="F223" s="197">
        <v>38.108528485781989</v>
      </c>
      <c r="G223" s="138">
        <v>69.16314878999998</v>
      </c>
      <c r="H223" s="138">
        <v>68.302002000000002</v>
      </c>
      <c r="I223" s="138">
        <v>70.292580000000001</v>
      </c>
      <c r="J223" s="138">
        <v>0.99829766988053015</v>
      </c>
      <c r="K223" s="138">
        <v>885.28830451199974</v>
      </c>
      <c r="L223" s="197">
        <v>40.844379206692892</v>
      </c>
    </row>
    <row r="224" spans="3:12" x14ac:dyDescent="0.25">
      <c r="C224" s="197">
        <v>4.3143453449999996</v>
      </c>
      <c r="D224" s="197">
        <v>4.3029485000000003</v>
      </c>
      <c r="E224" s="197">
        <v>70.705414000000005</v>
      </c>
      <c r="F224" s="197">
        <v>38.334191769054108</v>
      </c>
      <c r="G224" s="138">
        <v>69.278562750000006</v>
      </c>
      <c r="H224" s="138">
        <v>68.096069</v>
      </c>
      <c r="I224" s="138">
        <v>70.705414000000005</v>
      </c>
      <c r="J224" s="138">
        <v>1.3065780552930786</v>
      </c>
      <c r="K224" s="138">
        <v>886.7656032000001</v>
      </c>
      <c r="L224" s="197">
        <v>40.91253705708661</v>
      </c>
    </row>
    <row r="225" spans="3:12" x14ac:dyDescent="0.25">
      <c r="C225" s="197">
        <v>4.3366381209999982</v>
      </c>
      <c r="D225" s="197">
        <v>4.3249792999999999</v>
      </c>
      <c r="E225" s="197">
        <v>70.795936999999995</v>
      </c>
      <c r="F225" s="197">
        <v>38.373660152443854</v>
      </c>
      <c r="G225" s="138">
        <v>69.329258969999998</v>
      </c>
      <c r="H225" s="138">
        <v>68.028198000000003</v>
      </c>
      <c r="I225" s="138">
        <v>70.795936999999995</v>
      </c>
      <c r="J225" s="138">
        <v>1.3846951086468431</v>
      </c>
      <c r="K225" s="138">
        <v>887.41451481600006</v>
      </c>
      <c r="L225" s="197">
        <v>40.942475769685032</v>
      </c>
    </row>
    <row r="226" spans="3:12" x14ac:dyDescent="0.25">
      <c r="C226" s="197">
        <v>4.3588857910000005</v>
      </c>
      <c r="D226" s="197">
        <v>4.3473873000000003</v>
      </c>
      <c r="E226" s="197">
        <v>70.606544</v>
      </c>
      <c r="F226" s="197">
        <v>38.251423060645592</v>
      </c>
      <c r="G226" s="138">
        <v>69.448891069999988</v>
      </c>
      <c r="H226" s="138">
        <v>68.542655999999994</v>
      </c>
      <c r="I226" s="138">
        <v>70.606544</v>
      </c>
      <c r="J226" s="138">
        <v>1.0344931113818923</v>
      </c>
      <c r="K226" s="138">
        <v>888.94580569599987</v>
      </c>
      <c r="L226" s="197">
        <v>41.013124647637781</v>
      </c>
    </row>
    <row r="227" spans="3:12" x14ac:dyDescent="0.25">
      <c r="C227" s="197">
        <v>4.3811618750000019</v>
      </c>
      <c r="D227" s="197">
        <v>4.3703485000000004</v>
      </c>
      <c r="E227" s="197">
        <v>70.845116000000004</v>
      </c>
      <c r="F227" s="197">
        <v>38.376103738824767</v>
      </c>
      <c r="G227" s="138">
        <v>69.515629609999991</v>
      </c>
      <c r="H227" s="138">
        <v>68.000183000000007</v>
      </c>
      <c r="I227" s="138">
        <v>70.845116000000004</v>
      </c>
      <c r="J227" s="138">
        <v>1.4234790868060254</v>
      </c>
      <c r="K227" s="138">
        <v>889.80005900799995</v>
      </c>
      <c r="L227" s="197">
        <v>41.052537171259829</v>
      </c>
    </row>
    <row r="228" spans="3:12" x14ac:dyDescent="0.25">
      <c r="C228" s="197">
        <v>4.403492161</v>
      </c>
      <c r="D228" s="197">
        <v>4.3926119999999997</v>
      </c>
      <c r="E228" s="197">
        <v>70.542618000000004</v>
      </c>
      <c r="F228" s="197">
        <v>38.188583326532324</v>
      </c>
      <c r="G228" s="138">
        <v>69.642026670000007</v>
      </c>
      <c r="H228" s="138">
        <v>68.681610000000006</v>
      </c>
      <c r="I228" s="138">
        <v>70.542618000000004</v>
      </c>
      <c r="J228" s="138">
        <v>0.93066425200400527</v>
      </c>
      <c r="K228" s="138">
        <v>891.41794137600016</v>
      </c>
      <c r="L228" s="197">
        <v>41.127181104330703</v>
      </c>
    </row>
    <row r="229" spans="3:12" x14ac:dyDescent="0.25">
      <c r="C229" s="197">
        <v>4.4257506750000006</v>
      </c>
      <c r="D229" s="197">
        <v>4.4146595</v>
      </c>
      <c r="E229" s="197">
        <v>70.767105000000001</v>
      </c>
      <c r="F229" s="197">
        <v>38.305400925804683</v>
      </c>
      <c r="G229" s="138">
        <v>69.709596220000009</v>
      </c>
      <c r="H229" s="138">
        <v>68.425537000000006</v>
      </c>
      <c r="I229" s="138">
        <v>70.767105000000001</v>
      </c>
      <c r="J229" s="138">
        <v>1.1726091703879904</v>
      </c>
      <c r="K229" s="138">
        <v>892.28283161600018</v>
      </c>
      <c r="L229" s="197">
        <v>41.167084381889758</v>
      </c>
    </row>
    <row r="230" spans="3:12" x14ac:dyDescent="0.25">
      <c r="C230" s="197">
        <v>4.4480526119999997</v>
      </c>
      <c r="D230" s="197">
        <v>4.4365119999999996</v>
      </c>
      <c r="E230" s="197">
        <v>70.506705999999994</v>
      </c>
      <c r="F230" s="197">
        <v>38.142313240064681</v>
      </c>
      <c r="G230" s="138">
        <v>69.715994640000019</v>
      </c>
      <c r="H230" s="138">
        <v>68.697181999999998</v>
      </c>
      <c r="I230" s="138">
        <v>70.506705999999994</v>
      </c>
      <c r="J230" s="138">
        <v>0.9071549625829104</v>
      </c>
      <c r="K230" s="138">
        <v>892.36473139200029</v>
      </c>
      <c r="L230" s="197">
        <v>41.170862976377954</v>
      </c>
    </row>
    <row r="231" spans="3:12" x14ac:dyDescent="0.25">
      <c r="C231" s="197">
        <v>4.4704585080000037</v>
      </c>
      <c r="D231" s="197">
        <v>4.4593420000000004</v>
      </c>
      <c r="E231" s="197">
        <v>70.671288000000004</v>
      </c>
      <c r="F231" s="197">
        <v>38.224276191343208</v>
      </c>
      <c r="G231" s="138">
        <v>69.74206276000001</v>
      </c>
      <c r="H231" s="138">
        <v>68.739731000000006</v>
      </c>
      <c r="I231" s="138">
        <v>70.671288000000004</v>
      </c>
      <c r="J231" s="138">
        <v>0.96600905344331911</v>
      </c>
      <c r="K231" s="138">
        <v>892.69840332800015</v>
      </c>
      <c r="L231" s="197">
        <v>41.186257535433064</v>
      </c>
    </row>
    <row r="232" spans="3:12" x14ac:dyDescent="0.25">
      <c r="C232" s="197">
        <v>4.4927805979999986</v>
      </c>
      <c r="D232" s="197">
        <v>4.4813527999999998</v>
      </c>
      <c r="E232" s="197">
        <v>70.783348000000004</v>
      </c>
      <c r="F232" s="197">
        <v>38.276176281891274</v>
      </c>
      <c r="G232" s="138">
        <v>69.884380520000008</v>
      </c>
      <c r="H232" s="138">
        <v>68.895218</v>
      </c>
      <c r="I232" s="138">
        <v>70.783348000000004</v>
      </c>
      <c r="J232" s="138">
        <v>0.94442397946846623</v>
      </c>
      <c r="K232" s="138">
        <v>894.52007065600014</v>
      </c>
      <c r="L232" s="197">
        <v>41.270303456692908</v>
      </c>
    </row>
    <row r="233" spans="3:12" x14ac:dyDescent="0.25">
      <c r="C233" s="197">
        <v>4.5152277419999987</v>
      </c>
      <c r="D233" s="197">
        <v>4.5037098000000002</v>
      </c>
      <c r="E233" s="197">
        <v>70.956421000000006</v>
      </c>
      <c r="F233" s="197">
        <v>38.363166188503648</v>
      </c>
      <c r="G233" s="138">
        <v>70.03678917000002</v>
      </c>
      <c r="H233" s="138">
        <v>69.051833999999999</v>
      </c>
      <c r="I233" s="138">
        <v>70.956421000000006</v>
      </c>
      <c r="J233" s="138">
        <v>0.95248018616556329</v>
      </c>
      <c r="K233" s="138">
        <v>896.47090137600026</v>
      </c>
      <c r="L233" s="197">
        <v>41.360308564960633</v>
      </c>
    </row>
    <row r="234" spans="3:12" x14ac:dyDescent="0.25">
      <c r="C234" s="197">
        <v>4.5374112649999994</v>
      </c>
      <c r="D234" s="197">
        <v>4.5259881000000002</v>
      </c>
      <c r="E234" s="197">
        <v>71.107819000000006</v>
      </c>
      <c r="F234" s="197">
        <v>38.437740833910112</v>
      </c>
      <c r="G234" s="138">
        <v>70.107268540000007</v>
      </c>
      <c r="H234" s="138">
        <v>69.282578000000001</v>
      </c>
      <c r="I234" s="138">
        <v>71.107819000000006</v>
      </c>
      <c r="J234" s="138">
        <v>0.91403140152592965</v>
      </c>
      <c r="K234" s="138">
        <v>897.37303731200018</v>
      </c>
      <c r="L234" s="197">
        <v>41.401930240157483</v>
      </c>
    </row>
    <row r="235" spans="3:12" x14ac:dyDescent="0.25">
      <c r="C235" s="197">
        <v>4.5597615770000006</v>
      </c>
      <c r="D235" s="197">
        <v>4.5485768000000002</v>
      </c>
      <c r="E235" s="197">
        <v>71.429985000000002</v>
      </c>
      <c r="F235" s="197">
        <v>38.610770666046456</v>
      </c>
      <c r="G235" s="138">
        <v>70.189471060000017</v>
      </c>
      <c r="H235" s="138">
        <v>69.000716999999995</v>
      </c>
      <c r="I235" s="138">
        <v>71.429985000000002</v>
      </c>
      <c r="J235" s="138">
        <v>1.2147258995568273</v>
      </c>
      <c r="K235" s="138">
        <v>898.4252295680003</v>
      </c>
      <c r="L235" s="197">
        <v>41.45047503543308</v>
      </c>
    </row>
    <row r="236" spans="3:12" x14ac:dyDescent="0.25">
      <c r="C236" s="197">
        <v>4.5819346500000009</v>
      </c>
      <c r="D236" s="197">
        <v>4.5708833000000002</v>
      </c>
      <c r="E236" s="197">
        <v>71.203636000000003</v>
      </c>
      <c r="F236" s="197">
        <v>38.46724785511325</v>
      </c>
      <c r="G236" s="138">
        <v>70.185174000000018</v>
      </c>
      <c r="H236" s="138">
        <v>69.074257000000003</v>
      </c>
      <c r="I236" s="138">
        <v>71.203636000000003</v>
      </c>
      <c r="J236" s="138">
        <v>1.0650239709332057</v>
      </c>
      <c r="K236" s="138">
        <v>898.37022720000027</v>
      </c>
      <c r="L236" s="197">
        <v>41.447937401574805</v>
      </c>
    </row>
    <row r="237" spans="3:12" x14ac:dyDescent="0.25">
      <c r="C237" s="197">
        <v>4.6042283609999997</v>
      </c>
      <c r="D237" s="197">
        <v>4.5934815000000002</v>
      </c>
      <c r="E237" s="197">
        <v>71.742310000000003</v>
      </c>
      <c r="F237" s="197">
        <v>38.765292231114991</v>
      </c>
      <c r="G237" s="138">
        <v>70.19003871999999</v>
      </c>
      <c r="H237" s="138">
        <v>69.044158999999993</v>
      </c>
      <c r="I237" s="138">
        <v>71.742310000000003</v>
      </c>
      <c r="J237" s="138">
        <v>1.3541667350700211</v>
      </c>
      <c r="K237" s="138">
        <v>898.43249561599987</v>
      </c>
      <c r="L237" s="197">
        <v>41.45081026771652</v>
      </c>
    </row>
    <row r="238" spans="3:12" x14ac:dyDescent="0.25">
      <c r="C238" s="197">
        <v>4.6265015349999983</v>
      </c>
      <c r="D238" s="197">
        <v>4.6154036999999999</v>
      </c>
      <c r="E238" s="197">
        <v>71.169433999999995</v>
      </c>
      <c r="F238" s="197">
        <v>38.421784041037647</v>
      </c>
      <c r="G238" s="138">
        <v>70.327917430000014</v>
      </c>
      <c r="H238" s="138">
        <v>69.452003000000005</v>
      </c>
      <c r="I238" s="138">
        <v>71.169433999999995</v>
      </c>
      <c r="J238" s="138">
        <v>0.85877291003188017</v>
      </c>
      <c r="K238" s="138">
        <v>900.1973431040002</v>
      </c>
      <c r="L238" s="197">
        <v>41.532234702755908</v>
      </c>
    </row>
    <row r="239" spans="3:12" x14ac:dyDescent="0.25">
      <c r="C239" s="197">
        <v>4.6488520539999989</v>
      </c>
      <c r="D239" s="197">
        <v>4.6376514000000002</v>
      </c>
      <c r="E239" s="197">
        <v>71.253180999999998</v>
      </c>
      <c r="F239" s="197">
        <v>38.457261004241445</v>
      </c>
      <c r="G239" s="138">
        <v>70.341702419999962</v>
      </c>
      <c r="H239" s="138">
        <v>68.877487000000002</v>
      </c>
      <c r="I239" s="138">
        <v>71.253180999999998</v>
      </c>
      <c r="J239" s="138">
        <v>1.1985158863917575</v>
      </c>
      <c r="K239" s="138">
        <v>900.37379097599955</v>
      </c>
      <c r="L239" s="197">
        <v>41.54037544488186</v>
      </c>
    </row>
    <row r="240" spans="3:12" x14ac:dyDescent="0.25">
      <c r="C240" s="197">
        <v>4.6710988659999995</v>
      </c>
      <c r="D240" s="197">
        <v>4.6602755</v>
      </c>
      <c r="E240" s="197">
        <v>71.709900000000005</v>
      </c>
      <c r="F240" s="197">
        <v>38.707994695799492</v>
      </c>
      <c r="G240" s="138">
        <v>70.458451279999977</v>
      </c>
      <c r="H240" s="138">
        <v>69.307533000000006</v>
      </c>
      <c r="I240" s="138">
        <v>71.709900000000005</v>
      </c>
      <c r="J240" s="138">
        <v>1.2015340187108581</v>
      </c>
      <c r="K240" s="138">
        <v>901.86817638399975</v>
      </c>
      <c r="L240" s="197">
        <v>41.609321622047226</v>
      </c>
    </row>
    <row r="241" spans="3:12" x14ac:dyDescent="0.25">
      <c r="C241" s="197">
        <v>4.6933364600000003</v>
      </c>
      <c r="D241" s="197">
        <v>4.6816354000000002</v>
      </c>
      <c r="E241" s="197">
        <v>71.909797999999995</v>
      </c>
      <c r="F241" s="197">
        <v>38.810820410132067</v>
      </c>
      <c r="G241" s="138">
        <v>70.497415919999995</v>
      </c>
      <c r="H241" s="138">
        <v>69.298225000000002</v>
      </c>
      <c r="I241" s="138">
        <v>71.909797999999995</v>
      </c>
      <c r="J241" s="138">
        <v>1.3072359858906193</v>
      </c>
      <c r="K241" s="138">
        <v>902.36692377600002</v>
      </c>
      <c r="L241" s="197">
        <v>41.632332236220464</v>
      </c>
    </row>
    <row r="242" spans="3:12" x14ac:dyDescent="0.25">
      <c r="C242" s="197">
        <v>4.7156983219999988</v>
      </c>
      <c r="D242" s="197">
        <v>4.7048736</v>
      </c>
      <c r="E242" s="197">
        <v>71.788726999999994</v>
      </c>
      <c r="F242" s="197">
        <v>38.727756368886787</v>
      </c>
      <c r="G242" s="138">
        <v>70.502356980000016</v>
      </c>
      <c r="H242" s="138">
        <v>69.487465</v>
      </c>
      <c r="I242" s="138">
        <v>71.788726999999994</v>
      </c>
      <c r="J242" s="138">
        <v>1.1532967493282804</v>
      </c>
      <c r="K242" s="138">
        <v>902.43016934400021</v>
      </c>
      <c r="L242" s="197">
        <v>41.635250185039375</v>
      </c>
    </row>
    <row r="243" spans="3:12" x14ac:dyDescent="0.25">
      <c r="C243" s="197">
        <v>4.7379929429999983</v>
      </c>
      <c r="D243" s="197">
        <v>4.7268596000000001</v>
      </c>
      <c r="E243" s="197">
        <v>71.588904999999997</v>
      </c>
      <c r="F243" s="197">
        <v>38.599606392370838</v>
      </c>
      <c r="G243" s="138">
        <v>70.592633079999985</v>
      </c>
      <c r="H243" s="138">
        <v>69.447013999999996</v>
      </c>
      <c r="I243" s="138">
        <v>71.588904999999997</v>
      </c>
      <c r="J243" s="138">
        <v>1.071812940063201</v>
      </c>
      <c r="K243" s="138">
        <v>903.5857034239998</v>
      </c>
      <c r="L243" s="197">
        <v>41.688562842519666</v>
      </c>
    </row>
    <row r="244" spans="3:12" x14ac:dyDescent="0.25">
      <c r="C244" s="197">
        <v>4.7601769569999988</v>
      </c>
      <c r="D244" s="197">
        <v>4.7491417</v>
      </c>
      <c r="E244" s="197">
        <v>72.003456</v>
      </c>
      <c r="F244" s="197">
        <v>38.82611125302757</v>
      </c>
      <c r="G244" s="138">
        <v>70.662656589999997</v>
      </c>
      <c r="H244" s="138">
        <v>69.735123000000002</v>
      </c>
      <c r="I244" s="138">
        <v>72.003456</v>
      </c>
      <c r="J244" s="138">
        <v>1.1404236213883876</v>
      </c>
      <c r="K244" s="138">
        <v>904.48200435199999</v>
      </c>
      <c r="L244" s="197">
        <v>41.729915309055109</v>
      </c>
    </row>
    <row r="245" spans="3:12" x14ac:dyDescent="0.25">
      <c r="C245" s="197">
        <v>4.7824176030000007</v>
      </c>
      <c r="D245" s="197">
        <v>4.7714210000000001</v>
      </c>
      <c r="E245" s="197">
        <v>71.781875999999997</v>
      </c>
      <c r="F245" s="197">
        <v>38.685330177651828</v>
      </c>
      <c r="G245" s="138">
        <v>70.674245820000024</v>
      </c>
      <c r="H245" s="138">
        <v>69.195328000000003</v>
      </c>
      <c r="I245" s="138">
        <v>71.781875999999997</v>
      </c>
      <c r="J245" s="138">
        <v>1.2977077926266987</v>
      </c>
      <c r="K245" s="138">
        <v>904.63034649600036</v>
      </c>
      <c r="L245" s="197">
        <v>41.736759342519697</v>
      </c>
    </row>
    <row r="246" spans="3:12" x14ac:dyDescent="0.25">
      <c r="C246" s="197">
        <v>4.8048635850000014</v>
      </c>
      <c r="D246" s="197">
        <v>4.7933846000000004</v>
      </c>
      <c r="E246" s="197">
        <v>71.797447000000005</v>
      </c>
      <c r="F246" s="197">
        <v>38.681500191706476</v>
      </c>
      <c r="G246" s="138">
        <v>70.710144539999988</v>
      </c>
      <c r="H246" s="138">
        <v>69.554001</v>
      </c>
      <c r="I246" s="138">
        <v>71.797447000000005</v>
      </c>
      <c r="J246" s="138">
        <v>1.1218990209700856</v>
      </c>
      <c r="K246" s="138">
        <v>905.08985011199991</v>
      </c>
      <c r="L246" s="197">
        <v>41.757959374015734</v>
      </c>
    </row>
    <row r="247" spans="3:12" x14ac:dyDescent="0.25">
      <c r="C247" s="197">
        <v>4.8271211730000001</v>
      </c>
      <c r="D247" s="197">
        <v>4.8155197999999997</v>
      </c>
      <c r="E247" s="197">
        <v>71.790740999999997</v>
      </c>
      <c r="F247" s="197">
        <v>38.664813396066315</v>
      </c>
      <c r="G247" s="138">
        <v>70.756413699999996</v>
      </c>
      <c r="H247" s="138">
        <v>69.634613000000002</v>
      </c>
      <c r="I247" s="138">
        <v>71.790740999999997</v>
      </c>
      <c r="J247" s="138">
        <v>1.078359690025376</v>
      </c>
      <c r="K247" s="138">
        <v>905.68209535999995</v>
      </c>
      <c r="L247" s="197">
        <v>41.785283681102349</v>
      </c>
    </row>
    <row r="248" spans="3:12" x14ac:dyDescent="0.25">
      <c r="C248" s="197">
        <v>4.8496009590000018</v>
      </c>
      <c r="D248" s="197">
        <v>4.8379560000000001</v>
      </c>
      <c r="E248" s="197">
        <v>72.061713999999995</v>
      </c>
      <c r="F248" s="197">
        <v>38.808293603910222</v>
      </c>
      <c r="G248" s="138">
        <v>70.866841060000013</v>
      </c>
      <c r="H248" s="138">
        <v>69.810149999999993</v>
      </c>
      <c r="I248" s="138">
        <v>72.061713999999995</v>
      </c>
      <c r="J248" s="138">
        <v>1.1264884808646274</v>
      </c>
      <c r="K248" s="138">
        <v>907.09556556800021</v>
      </c>
      <c r="L248" s="197">
        <v>41.850496688976378</v>
      </c>
    </row>
    <row r="249" spans="3:12" x14ac:dyDescent="0.25">
      <c r="C249" s="197">
        <v>4.8718104650000011</v>
      </c>
      <c r="D249" s="197">
        <v>4.8609046999999999</v>
      </c>
      <c r="E249" s="197">
        <v>72.093231000000003</v>
      </c>
      <c r="F249" s="197">
        <v>38.813453847406876</v>
      </c>
      <c r="G249" s="138">
        <v>70.926377459999998</v>
      </c>
      <c r="H249" s="138">
        <v>69.644005000000007</v>
      </c>
      <c r="I249" s="138">
        <v>72.093231000000003</v>
      </c>
      <c r="J249" s="138">
        <v>1.2250669579695737</v>
      </c>
      <c r="K249" s="138">
        <v>907.85763148800004</v>
      </c>
      <c r="L249" s="197">
        <v>41.885655980314958</v>
      </c>
    </row>
    <row r="250" spans="3:12" x14ac:dyDescent="0.25">
      <c r="C250" s="197">
        <v>4.8941789610000006</v>
      </c>
      <c r="D250" s="197">
        <v>4.8832002000000001</v>
      </c>
      <c r="E250" s="197">
        <v>72.237030000000004</v>
      </c>
      <c r="F250" s="197">
        <v>38.883582858153872</v>
      </c>
      <c r="G250" s="138">
        <v>70.933723450000002</v>
      </c>
      <c r="H250" s="138">
        <v>69.886520000000004</v>
      </c>
      <c r="I250" s="138">
        <v>72.237030000000004</v>
      </c>
      <c r="J250" s="138">
        <v>1.1775780433489185</v>
      </c>
      <c r="K250" s="138">
        <v>907.95166016000007</v>
      </c>
      <c r="L250" s="197">
        <v>41.889994163385822</v>
      </c>
    </row>
    <row r="251" spans="3:12" x14ac:dyDescent="0.25">
      <c r="C251" s="197">
        <v>4.9162101600000012</v>
      </c>
      <c r="D251" s="197">
        <v>4.9051466000000001</v>
      </c>
      <c r="E251" s="197">
        <v>72.022751</v>
      </c>
      <c r="F251" s="197">
        <v>38.747173587905834</v>
      </c>
      <c r="G251" s="138">
        <v>70.893278219999985</v>
      </c>
      <c r="H251" s="138">
        <v>69.445144999999997</v>
      </c>
      <c r="I251" s="138">
        <v>72.022751</v>
      </c>
      <c r="J251" s="138">
        <v>1.2920817359894143</v>
      </c>
      <c r="K251" s="138">
        <v>907.43396121599983</v>
      </c>
      <c r="L251" s="197">
        <v>41.866109185039349</v>
      </c>
    </row>
    <row r="252" spans="3:12" x14ac:dyDescent="0.25">
      <c r="C252" s="197">
        <v>4.9384783209999998</v>
      </c>
      <c r="D252" s="197">
        <v>4.9273758000000001</v>
      </c>
      <c r="E252" s="197">
        <v>71.827697999999998</v>
      </c>
      <c r="F252" s="197">
        <v>38.62171440825162</v>
      </c>
      <c r="G252" s="138">
        <v>70.92897447</v>
      </c>
      <c r="H252" s="138">
        <v>69.907454999999999</v>
      </c>
      <c r="I252" s="138">
        <v>71.827697999999998</v>
      </c>
      <c r="J252" s="138">
        <v>0.96077565799841624</v>
      </c>
      <c r="K252" s="138">
        <v>907.89087321600005</v>
      </c>
      <c r="L252" s="197">
        <v>41.887189647637783</v>
      </c>
    </row>
    <row r="253" spans="3:12" x14ac:dyDescent="0.25">
      <c r="C253" s="197">
        <v>4.9607663389999992</v>
      </c>
      <c r="D253" s="197">
        <v>4.9495963999999999</v>
      </c>
      <c r="E253" s="197">
        <v>72.173400999999998</v>
      </c>
      <c r="F253" s="197">
        <v>38.808457599986234</v>
      </c>
      <c r="G253" s="138">
        <v>70.957256700000002</v>
      </c>
      <c r="H253" s="138">
        <v>70.001334999999997</v>
      </c>
      <c r="I253" s="138">
        <v>72.173400999999998</v>
      </c>
      <c r="J253" s="138">
        <v>1.0886278797420008</v>
      </c>
      <c r="K253" s="138">
        <v>908.25288576000003</v>
      </c>
      <c r="L253" s="197">
        <v>41.903891751968494</v>
      </c>
    </row>
    <row r="254" spans="3:12" x14ac:dyDescent="0.25">
      <c r="C254" s="197">
        <v>4.9830700779999999</v>
      </c>
      <c r="D254" s="197">
        <v>4.9719867999999998</v>
      </c>
      <c r="E254" s="197">
        <v>72.193664999999996</v>
      </c>
      <c r="F254" s="197">
        <v>38.80725493305038</v>
      </c>
      <c r="G254" s="138">
        <v>71.099420429999995</v>
      </c>
      <c r="H254" s="138">
        <v>70.161300999999995</v>
      </c>
      <c r="I254" s="138">
        <v>72.193664999999996</v>
      </c>
      <c r="J254" s="138">
        <v>1.0171809632848043</v>
      </c>
      <c r="K254" s="138">
        <v>910.07258150400003</v>
      </c>
      <c r="L254" s="197">
        <v>41.98784671062991</v>
      </c>
    </row>
    <row r="255" spans="3:12" x14ac:dyDescent="0.25">
      <c r="C255" s="197">
        <v>5.0055341610000008</v>
      </c>
      <c r="D255" s="197">
        <v>4.9942193000000001</v>
      </c>
      <c r="E255" s="197">
        <v>72.201713999999996</v>
      </c>
      <c r="F255" s="197">
        <v>38.798999250049036</v>
      </c>
      <c r="G255" s="138">
        <v>71.015652530000011</v>
      </c>
      <c r="H255" s="138">
        <v>70.115478999999993</v>
      </c>
      <c r="I255" s="138">
        <v>72.201713999999996</v>
      </c>
      <c r="J255" s="138">
        <v>1.0463771364376091</v>
      </c>
      <c r="K255" s="138">
        <v>909.00035238400017</v>
      </c>
      <c r="L255" s="197">
        <v>41.938377478346453</v>
      </c>
    </row>
    <row r="256" spans="3:12" x14ac:dyDescent="0.25">
      <c r="C256" s="197">
        <v>5.027849031999998</v>
      </c>
      <c r="D256" s="197">
        <v>5.0167928000000002</v>
      </c>
      <c r="E256" s="197">
        <v>72.336867999999996</v>
      </c>
      <c r="F256" s="197">
        <v>38.864072272491178</v>
      </c>
      <c r="G256" s="138">
        <v>71.117742180000008</v>
      </c>
      <c r="H256" s="138">
        <v>69.987105999999997</v>
      </c>
      <c r="I256" s="138">
        <v>72.336867999999996</v>
      </c>
      <c r="J256" s="138">
        <v>1.1751586696527163</v>
      </c>
      <c r="K256" s="138">
        <v>910.3070999040001</v>
      </c>
      <c r="L256" s="197">
        <v>41.998666641732278</v>
      </c>
    </row>
    <row r="257" spans="3:12" x14ac:dyDescent="0.25">
      <c r="C257" s="197">
        <v>5.0501836949999985</v>
      </c>
      <c r="D257" s="197">
        <v>5.0391722000000003</v>
      </c>
      <c r="E257" s="197">
        <v>71.955246000000002</v>
      </c>
      <c r="F257" s="197">
        <v>38.630834869086982</v>
      </c>
      <c r="G257" s="138">
        <v>71.031003040000002</v>
      </c>
      <c r="H257" s="138">
        <v>69.931892000000005</v>
      </c>
      <c r="I257" s="138">
        <v>71.955246000000002</v>
      </c>
      <c r="J257" s="138">
        <v>1.0129356294680847</v>
      </c>
      <c r="K257" s="138">
        <v>909.19683891200009</v>
      </c>
      <c r="L257" s="197">
        <v>41.94744274015747</v>
      </c>
    </row>
    <row r="258" spans="3:12" x14ac:dyDescent="0.25">
      <c r="C258" s="197">
        <v>5.072408823</v>
      </c>
      <c r="D258" s="197">
        <v>5.0614233000000004</v>
      </c>
      <c r="E258" s="197">
        <v>72.332099999999997</v>
      </c>
      <c r="F258" s="197">
        <v>38.835572442420727</v>
      </c>
      <c r="G258" s="138">
        <v>71.164371119999998</v>
      </c>
      <c r="H258" s="138">
        <v>70.039406</v>
      </c>
      <c r="I258" s="138">
        <v>72.332099999999997</v>
      </c>
      <c r="J258" s="138">
        <v>1.146413467881364</v>
      </c>
      <c r="K258" s="138">
        <v>910.90395033599998</v>
      </c>
      <c r="L258" s="197">
        <v>42.026203417322826</v>
      </c>
    </row>
    <row r="259" spans="3:12" x14ac:dyDescent="0.25">
      <c r="C259" s="197">
        <v>5.0947865180000012</v>
      </c>
      <c r="D259" s="197">
        <v>5.0836563000000003</v>
      </c>
      <c r="E259" s="197">
        <v>72.266754000000006</v>
      </c>
      <c r="F259" s="197">
        <v>38.784966924166994</v>
      </c>
      <c r="G259" s="138">
        <v>71.085409620000007</v>
      </c>
      <c r="H259" s="138">
        <v>70.079041000000004</v>
      </c>
      <c r="I259" s="138">
        <v>72.266754000000006</v>
      </c>
      <c r="J259" s="138">
        <v>1.0950221088976013</v>
      </c>
      <c r="K259" s="138">
        <v>909.89324313600014</v>
      </c>
      <c r="L259" s="197">
        <v>41.979572610236218</v>
      </c>
    </row>
    <row r="260" spans="3:12" x14ac:dyDescent="0.25">
      <c r="C260" s="197">
        <v>5.1171152969999989</v>
      </c>
      <c r="D260" s="197">
        <v>5.1060394999999996</v>
      </c>
      <c r="E260" s="197">
        <v>72.260124000000005</v>
      </c>
      <c r="F260" s="197">
        <v>38.768231851602316</v>
      </c>
      <c r="G260" s="138">
        <v>71.173253290000005</v>
      </c>
      <c r="H260" s="138">
        <v>70.070106999999993</v>
      </c>
      <c r="I260" s="138">
        <v>72.260124000000005</v>
      </c>
      <c r="J260" s="138">
        <v>1.0950185795749272</v>
      </c>
      <c r="K260" s="138">
        <v>911.01764211200009</v>
      </c>
      <c r="L260" s="197">
        <v>42.031448793307085</v>
      </c>
    </row>
    <row r="261" spans="3:12" x14ac:dyDescent="0.25">
      <c r="C261" s="197">
        <v>5.139365446000002</v>
      </c>
      <c r="D261" s="197">
        <v>5.1280856000000004</v>
      </c>
      <c r="E261" s="197">
        <v>72.508972</v>
      </c>
      <c r="F261" s="197">
        <v>38.899117099075212</v>
      </c>
      <c r="G261" s="138">
        <v>71.196076849999997</v>
      </c>
      <c r="H261" s="138">
        <v>69.976371999999998</v>
      </c>
      <c r="I261" s="138">
        <v>72.508972</v>
      </c>
      <c r="J261" s="138">
        <v>1.2665857225896098</v>
      </c>
      <c r="K261" s="138">
        <v>911.30978368000001</v>
      </c>
      <c r="L261" s="197">
        <v>42.044927273622037</v>
      </c>
    </row>
    <row r="262" spans="3:12" x14ac:dyDescent="0.25">
      <c r="C262" s="197">
        <v>5.1617637470000002</v>
      </c>
      <c r="D262" s="197">
        <v>5.1504158999999996</v>
      </c>
      <c r="E262" s="197">
        <v>72.627289000000005</v>
      </c>
      <c r="F262" s="197">
        <v>38.954515420317051</v>
      </c>
      <c r="G262" s="138">
        <v>71.274229329999983</v>
      </c>
      <c r="H262" s="138">
        <v>69.545433000000003</v>
      </c>
      <c r="I262" s="138">
        <v>72.627289000000005</v>
      </c>
      <c r="J262" s="138">
        <v>1.5447407347695374</v>
      </c>
      <c r="K262" s="138">
        <v>912.31013542399978</v>
      </c>
      <c r="L262" s="197">
        <v>42.091080312992105</v>
      </c>
    </row>
    <row r="263" spans="3:12" x14ac:dyDescent="0.25">
      <c r="C263" s="197">
        <v>5.183968482</v>
      </c>
      <c r="D263" s="197">
        <v>5.1729345000000002</v>
      </c>
      <c r="E263" s="197">
        <v>72.315040999999994</v>
      </c>
      <c r="F263" s="197">
        <v>38.761328418117699</v>
      </c>
      <c r="G263" s="138">
        <v>71.266864150000032</v>
      </c>
      <c r="H263" s="138">
        <v>70.266272999999998</v>
      </c>
      <c r="I263" s="138">
        <v>72.315040999999994</v>
      </c>
      <c r="J263" s="138">
        <v>1.0244760999455782</v>
      </c>
      <c r="K263" s="138">
        <v>912.21586112000045</v>
      </c>
      <c r="L263" s="197">
        <v>42.086730797244108</v>
      </c>
    </row>
    <row r="264" spans="3:12" x14ac:dyDescent="0.25">
      <c r="C264" s="197">
        <v>5.2062280770000022</v>
      </c>
      <c r="D264" s="197">
        <v>5.1947340999999998</v>
      </c>
      <c r="E264" s="197">
        <v>72.741057999999995</v>
      </c>
      <c r="F264" s="197">
        <v>38.994570684570419</v>
      </c>
      <c r="G264" s="138">
        <v>71.329905149999988</v>
      </c>
      <c r="H264" s="138">
        <v>70.167930999999996</v>
      </c>
      <c r="I264" s="138">
        <v>72.741057999999995</v>
      </c>
      <c r="J264" s="138">
        <v>1.2885727795679183</v>
      </c>
      <c r="K264" s="138">
        <v>913.02278591999993</v>
      </c>
      <c r="L264" s="197">
        <v>42.123959734251955</v>
      </c>
    </row>
    <row r="265" spans="3:12" x14ac:dyDescent="0.25">
      <c r="C265" s="197">
        <v>5.2286403120000013</v>
      </c>
      <c r="D265" s="197">
        <v>5.2178154000000001</v>
      </c>
      <c r="E265" s="197">
        <v>72.855430999999996</v>
      </c>
      <c r="F265" s="197">
        <v>39.047471066192074</v>
      </c>
      <c r="G265" s="138">
        <v>71.353479010000015</v>
      </c>
      <c r="H265" s="138">
        <v>70.231560000000002</v>
      </c>
      <c r="I265" s="138">
        <v>72.855430999999996</v>
      </c>
      <c r="J265" s="138">
        <v>1.3165144049031696</v>
      </c>
      <c r="K265" s="138">
        <v>913.32453132800026</v>
      </c>
      <c r="L265" s="197">
        <v>42.137881305118107</v>
      </c>
    </row>
    <row r="266" spans="3:12" x14ac:dyDescent="0.25">
      <c r="C266" s="197">
        <v>5.2509077119999983</v>
      </c>
      <c r="D266" s="197">
        <v>5.2394571000000001</v>
      </c>
      <c r="E266" s="197">
        <v>72.445946000000006</v>
      </c>
      <c r="F266" s="197">
        <v>38.798379373173404</v>
      </c>
      <c r="G266" s="138">
        <v>71.337441440000006</v>
      </c>
      <c r="H266" s="138">
        <v>70.408660999999995</v>
      </c>
      <c r="I266" s="138">
        <v>72.445946000000006</v>
      </c>
      <c r="J266" s="138">
        <v>1.0199628781228964</v>
      </c>
      <c r="K266" s="138">
        <v>913.11925043200017</v>
      </c>
      <c r="L266" s="197">
        <v>42.128410299212597</v>
      </c>
    </row>
    <row r="267" spans="3:12" x14ac:dyDescent="0.25">
      <c r="C267" s="197">
        <v>5.2730514300000015</v>
      </c>
      <c r="D267" s="197">
        <v>5.2618026999999996</v>
      </c>
      <c r="E267" s="197">
        <v>72.231964000000005</v>
      </c>
      <c r="F267" s="197">
        <v>38.661993834683976</v>
      </c>
      <c r="G267" s="138">
        <v>71.392397299999999</v>
      </c>
      <c r="H267" s="138">
        <v>70.238487000000006</v>
      </c>
      <c r="I267" s="138">
        <v>72.231964000000005</v>
      </c>
      <c r="J267" s="138">
        <v>1.0008606108181737</v>
      </c>
      <c r="K267" s="138">
        <v>913.82268543999999</v>
      </c>
      <c r="L267" s="197">
        <v>42.160864547244081</v>
      </c>
    </row>
    <row r="268" spans="3:12" x14ac:dyDescent="0.25">
      <c r="C268" s="197">
        <v>5.2953683389999995</v>
      </c>
      <c r="D268" s="197">
        <v>5.2838607</v>
      </c>
      <c r="E268" s="197">
        <v>72.417411999999999</v>
      </c>
      <c r="F268" s="197">
        <v>38.756252372584306</v>
      </c>
      <c r="G268" s="138">
        <v>71.412976990000004</v>
      </c>
      <c r="H268" s="138">
        <v>70.520340000000004</v>
      </c>
      <c r="I268" s="138">
        <v>72.417411999999999</v>
      </c>
      <c r="J268" s="138">
        <v>0.9490848801533267</v>
      </c>
      <c r="K268" s="138">
        <v>914.0861054720001</v>
      </c>
      <c r="L268" s="197">
        <v>42.173017907480308</v>
      </c>
    </row>
    <row r="269" spans="3:12" x14ac:dyDescent="0.25">
      <c r="C269" s="197">
        <v>5.3176703129999998</v>
      </c>
      <c r="D269" s="197">
        <v>5.3069576999999999</v>
      </c>
      <c r="E269" s="197">
        <v>72.548759000000004</v>
      </c>
      <c r="F269" s="197">
        <v>38.818979985886678</v>
      </c>
      <c r="G269" s="138">
        <v>71.366754839999984</v>
      </c>
      <c r="H269" s="138">
        <v>70.181563999999995</v>
      </c>
      <c r="I269" s="138">
        <v>72.548759000000004</v>
      </c>
      <c r="J269" s="138">
        <v>1.1835978574880828</v>
      </c>
      <c r="K269" s="138">
        <v>913.49446195199982</v>
      </c>
      <c r="L269" s="197">
        <v>42.145721362204704</v>
      </c>
    </row>
    <row r="270" spans="3:12" x14ac:dyDescent="0.25">
      <c r="C270" s="197">
        <v>5.3400250880000018</v>
      </c>
      <c r="D270" s="197">
        <v>5.3288764999999998</v>
      </c>
      <c r="E270" s="197">
        <v>72.463524000000007</v>
      </c>
      <c r="F270" s="197">
        <v>38.756988886800656</v>
      </c>
      <c r="G270" s="138">
        <v>71.443353819999984</v>
      </c>
      <c r="H270" s="138">
        <v>69.938225000000003</v>
      </c>
      <c r="I270" s="138">
        <v>72.463524000000007</v>
      </c>
      <c r="J270" s="138">
        <v>1.2703867521583623</v>
      </c>
      <c r="K270" s="138">
        <v>914.47492889599982</v>
      </c>
      <c r="L270" s="197">
        <v>42.190956980314944</v>
      </c>
    </row>
    <row r="271" spans="3:12" x14ac:dyDescent="0.25">
      <c r="C271" s="197">
        <v>5.3623530749999988</v>
      </c>
      <c r="D271" s="197">
        <v>5.3514590000000002</v>
      </c>
      <c r="E271" s="197">
        <v>72.633621000000005</v>
      </c>
      <c r="F271" s="197">
        <v>38.842229875725572</v>
      </c>
      <c r="G271" s="138">
        <v>71.504376940000014</v>
      </c>
      <c r="H271" s="138">
        <v>70.713904999999997</v>
      </c>
      <c r="I271" s="138">
        <v>72.633621000000005</v>
      </c>
      <c r="J271" s="138">
        <v>0.96482706184655054</v>
      </c>
      <c r="K271" s="138">
        <v>915.25602483200021</v>
      </c>
      <c r="L271" s="197">
        <v>42.226994255905517</v>
      </c>
    </row>
    <row r="272" spans="3:12" x14ac:dyDescent="0.25">
      <c r="C272" s="197">
        <v>5.3846048399999979</v>
      </c>
      <c r="D272" s="197">
        <v>5.3733749</v>
      </c>
      <c r="E272" s="197">
        <v>72.373894000000007</v>
      </c>
      <c r="F272" s="197">
        <v>38.679526341341344</v>
      </c>
      <c r="G272" s="138">
        <v>71.435083309999996</v>
      </c>
      <c r="H272" s="138">
        <v>70.501862000000003</v>
      </c>
      <c r="I272" s="138">
        <v>72.373894000000007</v>
      </c>
      <c r="J272" s="138">
        <v>0.93601739069674139</v>
      </c>
      <c r="K272" s="138">
        <v>914.36906636799995</v>
      </c>
      <c r="L272" s="197">
        <v>42.18607282086613</v>
      </c>
    </row>
    <row r="273" spans="3:12" x14ac:dyDescent="0.25">
      <c r="C273" s="197">
        <v>5.4068597080000007</v>
      </c>
      <c r="D273" s="197">
        <v>5.3958902000000002</v>
      </c>
      <c r="E273" s="197">
        <v>72.402359000000004</v>
      </c>
      <c r="F273" s="197">
        <v>38.683036563761505</v>
      </c>
      <c r="G273" s="138">
        <v>71.483310789999962</v>
      </c>
      <c r="H273" s="138">
        <v>70.573982000000001</v>
      </c>
      <c r="I273" s="138">
        <v>72.402359000000004</v>
      </c>
      <c r="J273" s="138">
        <v>0.91419280559009053</v>
      </c>
      <c r="K273" s="138">
        <v>914.98637811199956</v>
      </c>
      <c r="L273" s="197">
        <v>42.2145536161417</v>
      </c>
    </row>
    <row r="274" spans="3:12" x14ac:dyDescent="0.25">
      <c r="C274" s="197">
        <v>5.4292240770000042</v>
      </c>
      <c r="D274" s="197">
        <v>5.4179626000000001</v>
      </c>
      <c r="E274" s="197">
        <v>72.679069999999996</v>
      </c>
      <c r="F274" s="197">
        <v>38.829967963250667</v>
      </c>
      <c r="G274" s="138">
        <v>71.482304119999966</v>
      </c>
      <c r="H274" s="138">
        <v>70.383324000000002</v>
      </c>
      <c r="I274" s="138">
        <v>72.679069999999996</v>
      </c>
      <c r="J274" s="138">
        <v>1.1482200407734975</v>
      </c>
      <c r="K274" s="138">
        <v>914.97349273599957</v>
      </c>
      <c r="L274" s="197">
        <v>42.213959125984225</v>
      </c>
    </row>
    <row r="275" spans="3:12" x14ac:dyDescent="0.25">
      <c r="C275" s="197">
        <v>5.4515388719999986</v>
      </c>
      <c r="D275" s="197">
        <v>5.4394631000000002</v>
      </c>
      <c r="E275" s="197">
        <v>72.2453</v>
      </c>
      <c r="F275" s="197">
        <v>38.56688241518016</v>
      </c>
      <c r="G275" s="138">
        <v>71.501240039999971</v>
      </c>
      <c r="H275" s="138">
        <v>70.408057999999997</v>
      </c>
      <c r="I275" s="138">
        <v>72.2453</v>
      </c>
      <c r="J275" s="138">
        <v>0.92413295969950149</v>
      </c>
      <c r="K275" s="138">
        <v>915.21587251199969</v>
      </c>
      <c r="L275" s="197">
        <v>42.22514175590549</v>
      </c>
    </row>
    <row r="276" spans="3:12" x14ac:dyDescent="0.25">
      <c r="C276" s="197">
        <v>5.4738244060000003</v>
      </c>
      <c r="D276" s="197">
        <v>5.4624256999999998</v>
      </c>
      <c r="E276" s="197">
        <v>72.753731000000002</v>
      </c>
      <c r="F276" s="197">
        <v>38.847363124167707</v>
      </c>
      <c r="G276" s="138">
        <v>71.494277670000002</v>
      </c>
      <c r="H276" s="138">
        <v>70.005211000000003</v>
      </c>
      <c r="I276" s="138">
        <v>72.753731000000002</v>
      </c>
      <c r="J276" s="138">
        <v>1.3758575767227854</v>
      </c>
      <c r="K276" s="138">
        <v>915.12675417600008</v>
      </c>
      <c r="L276" s="197">
        <v>42.22103012007873</v>
      </c>
    </row>
    <row r="277" spans="3:12" x14ac:dyDescent="0.25">
      <c r="C277" s="197">
        <v>5.4962450370000022</v>
      </c>
      <c r="D277" s="197">
        <v>5.4848676000000003</v>
      </c>
      <c r="E277" s="197">
        <v>72.676613000000003</v>
      </c>
      <c r="F277" s="197">
        <v>38.789888327992074</v>
      </c>
      <c r="G277" s="138">
        <v>71.509123800000012</v>
      </c>
      <c r="H277" s="138">
        <v>70.329162999999994</v>
      </c>
      <c r="I277" s="138">
        <v>72.676613000000003</v>
      </c>
      <c r="J277" s="138">
        <v>1.1737305216100034</v>
      </c>
      <c r="K277" s="138">
        <v>915.31678464000015</v>
      </c>
      <c r="L277" s="197">
        <v>42.229797519685036</v>
      </c>
    </row>
    <row r="278" spans="3:12" x14ac:dyDescent="0.25">
      <c r="C278" s="197">
        <v>5.5184683750000003</v>
      </c>
      <c r="D278" s="197">
        <v>5.5071820999999996</v>
      </c>
      <c r="E278" s="197">
        <v>72.549880999999999</v>
      </c>
      <c r="F278" s="197">
        <v>38.703862601552387</v>
      </c>
      <c r="G278" s="138">
        <v>71.463478739999971</v>
      </c>
      <c r="H278" s="138">
        <v>70.432129000000003</v>
      </c>
      <c r="I278" s="138">
        <v>72.549880999999999</v>
      </c>
      <c r="J278" s="138">
        <v>1.0589952541784715</v>
      </c>
      <c r="K278" s="138">
        <v>914.73252787199965</v>
      </c>
      <c r="L278" s="197">
        <v>42.202841775590521</v>
      </c>
    </row>
    <row r="279" spans="3:12" x14ac:dyDescent="0.25">
      <c r="C279" s="197">
        <v>5.5406813780000004</v>
      </c>
      <c r="D279" s="197">
        <v>5.5296215999999996</v>
      </c>
      <c r="E279" s="197">
        <v>72.866530999999995</v>
      </c>
      <c r="F279" s="197">
        <v>38.873790478904617</v>
      </c>
      <c r="G279" s="138">
        <v>71.521845339999999</v>
      </c>
      <c r="H279" s="138">
        <v>70.566383000000002</v>
      </c>
      <c r="I279" s="138">
        <v>72.866530999999995</v>
      </c>
      <c r="J279" s="138">
        <v>1.1555495539116054</v>
      </c>
      <c r="K279" s="138">
        <v>915.47962035199998</v>
      </c>
      <c r="L279" s="197">
        <v>42.23731024015747</v>
      </c>
    </row>
    <row r="280" spans="3:12" x14ac:dyDescent="0.25">
      <c r="C280" s="197">
        <v>5.5628634330000031</v>
      </c>
      <c r="D280" s="197">
        <v>5.5514897999999997</v>
      </c>
      <c r="E280" s="197">
        <v>72.631020000000007</v>
      </c>
      <c r="F280" s="197">
        <v>38.725101950603623</v>
      </c>
      <c r="G280" s="138">
        <v>71.547783290000012</v>
      </c>
      <c r="H280" s="138">
        <v>70.419608999999994</v>
      </c>
      <c r="I280" s="138">
        <v>72.631020000000007</v>
      </c>
      <c r="J280" s="138">
        <v>1.1057815945768639</v>
      </c>
      <c r="K280" s="138">
        <v>915.81162611200023</v>
      </c>
      <c r="L280" s="197">
        <v>42.252627927165356</v>
      </c>
    </row>
    <row r="281" spans="3:12" x14ac:dyDescent="0.25">
      <c r="C281" s="197">
        <v>5.5851861489999983</v>
      </c>
      <c r="D281" s="197">
        <v>5.5743194000000003</v>
      </c>
      <c r="E281" s="197">
        <v>72.690169999999995</v>
      </c>
      <c r="F281" s="197">
        <v>38.746217831531041</v>
      </c>
      <c r="G281" s="138">
        <v>71.580704239999974</v>
      </c>
      <c r="H281" s="138">
        <v>70.417670999999999</v>
      </c>
      <c r="I281" s="138">
        <v>72.690169999999995</v>
      </c>
      <c r="J281" s="138">
        <v>1.1363547197771071</v>
      </c>
      <c r="K281" s="138">
        <v>916.23301427199976</v>
      </c>
      <c r="L281" s="197">
        <v>42.27206943307084</v>
      </c>
    </row>
    <row r="282" spans="3:12" x14ac:dyDescent="0.25">
      <c r="C282" s="197">
        <v>5.6075191950000001</v>
      </c>
      <c r="D282" s="197">
        <v>5.5966405999999997</v>
      </c>
      <c r="E282" s="197">
        <v>72.703063999999998</v>
      </c>
      <c r="F282" s="197">
        <v>38.740771616312401</v>
      </c>
      <c r="G282" s="138">
        <v>71.605596039999995</v>
      </c>
      <c r="H282" s="138">
        <v>70.475112999999993</v>
      </c>
      <c r="I282" s="138">
        <v>72.703063999999998</v>
      </c>
      <c r="J282" s="138">
        <v>1.1140162689831803</v>
      </c>
      <c r="K282" s="138">
        <v>916.55162931199993</v>
      </c>
      <c r="L282" s="197">
        <v>42.286769314960615</v>
      </c>
    </row>
    <row r="283" spans="3:12" x14ac:dyDescent="0.25">
      <c r="C283" s="197">
        <v>5.6297802510000023</v>
      </c>
      <c r="D283" s="197">
        <v>5.6184539999999998</v>
      </c>
      <c r="E283" s="197">
        <v>72.885231000000005</v>
      </c>
      <c r="F283" s="197">
        <v>38.833222614369042</v>
      </c>
      <c r="G283" s="138">
        <v>71.605988029999992</v>
      </c>
      <c r="H283" s="138">
        <v>70.641266000000002</v>
      </c>
      <c r="I283" s="138">
        <v>72.885231000000005</v>
      </c>
      <c r="J283" s="138">
        <v>1.1256501893488615</v>
      </c>
      <c r="K283" s="138">
        <v>916.55664678399989</v>
      </c>
      <c r="L283" s="197">
        <v>42.287000805118097</v>
      </c>
    </row>
    <row r="284" spans="3:12" x14ac:dyDescent="0.25">
      <c r="C284" s="197">
        <v>5.6520941960000002</v>
      </c>
      <c r="D284" s="197">
        <v>5.6412101000000003</v>
      </c>
      <c r="E284" s="197">
        <v>72.832854999999995</v>
      </c>
      <c r="F284" s="197">
        <v>38.789972684177677</v>
      </c>
      <c r="G284" s="138">
        <v>71.579293499999963</v>
      </c>
      <c r="H284" s="138">
        <v>70.556922999999998</v>
      </c>
      <c r="I284" s="138">
        <v>72.832854999999995</v>
      </c>
      <c r="J284" s="138">
        <v>1.1399213673302571</v>
      </c>
      <c r="K284" s="138">
        <v>916.21495679999953</v>
      </c>
      <c r="L284" s="197">
        <v>42.2712363188976</v>
      </c>
    </row>
    <row r="285" spans="3:12" x14ac:dyDescent="0.25">
      <c r="C285" s="197">
        <v>5.6744036040000001</v>
      </c>
      <c r="D285" s="197">
        <v>5.6633443999999997</v>
      </c>
      <c r="E285" s="197">
        <v>72.726012999999995</v>
      </c>
      <c r="F285" s="197">
        <v>38.71545764646892</v>
      </c>
      <c r="G285" s="138">
        <v>71.594349049999963</v>
      </c>
      <c r="H285" s="138">
        <v>70.517585999999994</v>
      </c>
      <c r="I285" s="138">
        <v>72.726012999999995</v>
      </c>
      <c r="J285" s="138">
        <v>1.1043272292746016</v>
      </c>
      <c r="K285" s="138">
        <v>916.40766783999959</v>
      </c>
      <c r="L285" s="197">
        <v>42.280127391732258</v>
      </c>
    </row>
    <row r="286" spans="3:12" x14ac:dyDescent="0.25">
      <c r="C286" s="197">
        <v>5.6967875250000022</v>
      </c>
      <c r="D286" s="197">
        <v>5.6855383000000002</v>
      </c>
      <c r="E286" s="197">
        <v>73.015022000000002</v>
      </c>
      <c r="F286" s="197">
        <v>38.869448574007983</v>
      </c>
      <c r="G286" s="138">
        <v>71.68836877999999</v>
      </c>
      <c r="H286" s="138">
        <v>70.591423000000006</v>
      </c>
      <c r="I286" s="138">
        <v>73.015022000000002</v>
      </c>
      <c r="J286" s="138">
        <v>1.2136124397295012</v>
      </c>
      <c r="K286" s="138">
        <v>917.61112038399995</v>
      </c>
      <c r="L286" s="197">
        <v>42.335650854330694</v>
      </c>
    </row>
    <row r="287" spans="3:12" x14ac:dyDescent="0.25">
      <c r="C287" s="197">
        <v>5.7190648050000004</v>
      </c>
      <c r="D287" s="197">
        <v>5.7080773999999996</v>
      </c>
      <c r="E287" s="197">
        <v>72.676169999999999</v>
      </c>
      <c r="F287" s="197">
        <v>38.660874889435576</v>
      </c>
      <c r="G287" s="138">
        <v>71.754129230000032</v>
      </c>
      <c r="H287" s="138">
        <v>70.752128999999996</v>
      </c>
      <c r="I287" s="138">
        <v>72.676169999999999</v>
      </c>
      <c r="J287" s="138">
        <v>0.96229737366222245</v>
      </c>
      <c r="K287" s="138">
        <v>918.45285414400041</v>
      </c>
      <c r="L287" s="197">
        <v>42.374485765748041</v>
      </c>
    </row>
    <row r="288" spans="3:12" x14ac:dyDescent="0.25">
      <c r="C288" s="197">
        <v>5.7413461940000001</v>
      </c>
      <c r="D288" s="197">
        <v>5.7303305</v>
      </c>
      <c r="E288" s="197">
        <v>72.686599999999999</v>
      </c>
      <c r="F288" s="197">
        <v>38.654040655218914</v>
      </c>
      <c r="G288" s="138">
        <v>71.669083120000025</v>
      </c>
      <c r="H288" s="138">
        <v>70.764647999999994</v>
      </c>
      <c r="I288" s="138">
        <v>72.686599999999999</v>
      </c>
      <c r="J288" s="138">
        <v>0.96153028879995672</v>
      </c>
      <c r="K288" s="138">
        <v>917.36426393600038</v>
      </c>
      <c r="L288" s="197">
        <v>42.324261685039374</v>
      </c>
    </row>
    <row r="289" spans="3:12" x14ac:dyDescent="0.25">
      <c r="C289" s="197">
        <v>5.763615493999998</v>
      </c>
      <c r="D289" s="197">
        <v>5.7523913000000002</v>
      </c>
      <c r="E289" s="197">
        <v>72.570892000000001</v>
      </c>
      <c r="F289" s="197">
        <v>38.574439628523386</v>
      </c>
      <c r="G289" s="138">
        <v>71.668664349999986</v>
      </c>
      <c r="H289" s="138">
        <v>70.703102000000001</v>
      </c>
      <c r="I289" s="138">
        <v>72.570892000000001</v>
      </c>
      <c r="J289" s="138">
        <v>0.93407395034351537</v>
      </c>
      <c r="K289" s="138">
        <v>917.35890367999991</v>
      </c>
      <c r="L289" s="197">
        <v>42.324014379921245</v>
      </c>
    </row>
    <row r="290" spans="3:12" x14ac:dyDescent="0.25">
      <c r="C290" s="197">
        <v>5.7860112010000027</v>
      </c>
      <c r="D290" s="197">
        <v>5.7749490999999997</v>
      </c>
      <c r="E290" s="197">
        <v>72.591376999999994</v>
      </c>
      <c r="F290" s="197">
        <v>38.573289677409711</v>
      </c>
      <c r="G290" s="138">
        <v>71.611938559999999</v>
      </c>
      <c r="H290" s="138">
        <v>70.079268999999996</v>
      </c>
      <c r="I290" s="138">
        <v>72.591376999999994</v>
      </c>
      <c r="J290" s="138">
        <v>1.266166276703302</v>
      </c>
      <c r="K290" s="138">
        <v>916.63281356800007</v>
      </c>
      <c r="L290" s="197">
        <v>42.290514897637792</v>
      </c>
    </row>
    <row r="291" spans="3:12" x14ac:dyDescent="0.25">
      <c r="C291" s="197">
        <v>5.8082735680000006</v>
      </c>
      <c r="D291" s="197">
        <v>5.7973217999999997</v>
      </c>
      <c r="E291" s="197">
        <v>72.947365000000005</v>
      </c>
      <c r="F291" s="197">
        <v>38.765934401261688</v>
      </c>
      <c r="G291" s="138">
        <v>71.645631039999984</v>
      </c>
      <c r="H291" s="138">
        <v>70.655045000000001</v>
      </c>
      <c r="I291" s="138">
        <v>72.947365000000005</v>
      </c>
      <c r="J291" s="138">
        <v>1.1496740833572647</v>
      </c>
      <c r="K291" s="138">
        <v>917.06407731199988</v>
      </c>
      <c r="L291" s="197">
        <v>42.310412031496043</v>
      </c>
    </row>
    <row r="292" spans="3:12" x14ac:dyDescent="0.25">
      <c r="C292" s="197">
        <v>5.8306070240000034</v>
      </c>
      <c r="D292" s="197">
        <v>5.8191366000000002</v>
      </c>
      <c r="E292" s="197">
        <v>72.385445000000004</v>
      </c>
      <c r="F292" s="197">
        <v>38.428765275476799</v>
      </c>
      <c r="G292" s="138">
        <v>71.636965790000019</v>
      </c>
      <c r="H292" s="138">
        <v>70.634108999999995</v>
      </c>
      <c r="I292" s="138">
        <v>72.385445000000004</v>
      </c>
      <c r="J292" s="138">
        <v>0.87874158639380306</v>
      </c>
      <c r="K292" s="138">
        <v>916.95316211200031</v>
      </c>
      <c r="L292" s="197">
        <v>42.305294757874023</v>
      </c>
    </row>
    <row r="293" spans="3:12" x14ac:dyDescent="0.25">
      <c r="C293" s="197">
        <v>5.852701928000001</v>
      </c>
      <c r="D293" s="197">
        <v>5.8417725999999996</v>
      </c>
      <c r="E293" s="197">
        <v>72.822051999999999</v>
      </c>
      <c r="F293" s="197">
        <v>38.667927702896023</v>
      </c>
      <c r="G293" s="138">
        <v>71.634548150000001</v>
      </c>
      <c r="H293" s="138">
        <v>70.609595999999996</v>
      </c>
      <c r="I293" s="138">
        <v>72.822051999999999</v>
      </c>
      <c r="J293" s="138">
        <v>1.1072227911528965</v>
      </c>
      <c r="K293" s="138">
        <v>916.92221632000008</v>
      </c>
      <c r="L293" s="197">
        <v>42.303867017716527</v>
      </c>
    </row>
    <row r="294" spans="3:12" x14ac:dyDescent="0.25">
      <c r="C294" s="197">
        <v>5.8751338839999985</v>
      </c>
      <c r="D294" s="197">
        <v>5.8639254999999997</v>
      </c>
      <c r="E294" s="197">
        <v>72.630195999999998</v>
      </c>
      <c r="F294" s="197">
        <v>38.544289071616603</v>
      </c>
      <c r="G294" s="138">
        <v>71.68675964000002</v>
      </c>
      <c r="H294" s="138">
        <v>70.398003000000003</v>
      </c>
      <c r="I294" s="138">
        <v>72.630195999999998</v>
      </c>
      <c r="J294" s="138">
        <v>1.1205394111589828</v>
      </c>
      <c r="K294" s="138">
        <v>917.59052339200025</v>
      </c>
      <c r="L294" s="197">
        <v>42.334700574803151</v>
      </c>
    </row>
    <row r="295" spans="3:12" x14ac:dyDescent="0.25">
      <c r="C295" s="197">
        <v>5.8973193600000009</v>
      </c>
      <c r="D295" s="197">
        <v>5.8865198999999997</v>
      </c>
      <c r="E295" s="197">
        <v>72.603522999999996</v>
      </c>
      <c r="F295" s="197">
        <v>38.515962542247536</v>
      </c>
      <c r="G295" s="138">
        <v>71.598974299999995</v>
      </c>
      <c r="H295" s="138">
        <v>70.559830000000005</v>
      </c>
      <c r="I295" s="138">
        <v>72.603522999999996</v>
      </c>
      <c r="J295" s="138">
        <v>1.0218953016448669</v>
      </c>
      <c r="K295" s="138">
        <v>916.46687104</v>
      </c>
      <c r="L295" s="197">
        <v>42.282858838582669</v>
      </c>
    </row>
    <row r="296" spans="3:12" x14ac:dyDescent="0.25">
      <c r="C296" s="197">
        <v>5.9196725090000033</v>
      </c>
      <c r="D296" s="197">
        <v>5.9083408999999998</v>
      </c>
      <c r="E296" s="197">
        <v>72.471496999999999</v>
      </c>
      <c r="F296" s="197">
        <v>38.426985356385501</v>
      </c>
      <c r="G296" s="138">
        <v>71.619730579999953</v>
      </c>
      <c r="H296" s="138">
        <v>70.587845000000002</v>
      </c>
      <c r="I296" s="138">
        <v>72.471496999999999</v>
      </c>
      <c r="J296" s="138">
        <v>0.94326019223714397</v>
      </c>
      <c r="K296" s="138">
        <v>916.73255142399944</v>
      </c>
      <c r="L296" s="197">
        <v>42.295116484251935</v>
      </c>
    </row>
    <row r="297" spans="3:12" x14ac:dyDescent="0.25">
      <c r="C297" s="197">
        <v>5.9419801749999985</v>
      </c>
      <c r="D297" s="197">
        <v>5.9306644999999998</v>
      </c>
      <c r="E297" s="197">
        <v>72.663428999999994</v>
      </c>
      <c r="F297" s="197">
        <v>38.524913409299295</v>
      </c>
      <c r="G297" s="138">
        <v>71.629734120000023</v>
      </c>
      <c r="H297" s="138">
        <v>70.457160999999999</v>
      </c>
      <c r="I297" s="138">
        <v>72.663428999999994</v>
      </c>
      <c r="J297" s="138">
        <v>1.1038622585048612</v>
      </c>
      <c r="K297" s="138">
        <v>916.86059673600039</v>
      </c>
      <c r="L297" s="197">
        <v>42.301024086614177</v>
      </c>
    </row>
    <row r="298" spans="3:12" x14ac:dyDescent="0.25">
      <c r="C298" s="197">
        <v>5.9643155099999969</v>
      </c>
      <c r="D298" s="197">
        <v>5.9532194</v>
      </c>
      <c r="E298" s="197">
        <v>72.923973000000004</v>
      </c>
      <c r="F298" s="197">
        <v>38.662379845817568</v>
      </c>
      <c r="G298" s="138">
        <v>71.646466360000019</v>
      </c>
      <c r="H298" s="138">
        <v>70.456115999999994</v>
      </c>
      <c r="I298" s="138">
        <v>72.923973000000004</v>
      </c>
      <c r="J298" s="138">
        <v>1.23418497852127</v>
      </c>
      <c r="K298" s="138">
        <v>917.07476940800029</v>
      </c>
      <c r="L298" s="197">
        <v>42.310905330708664</v>
      </c>
    </row>
    <row r="299" spans="3:12" x14ac:dyDescent="0.25">
      <c r="C299" s="197">
        <v>5.9866534469999984</v>
      </c>
      <c r="D299" s="197">
        <v>5.9759111000000003</v>
      </c>
      <c r="E299" s="197">
        <v>72.911606000000006</v>
      </c>
      <c r="F299" s="197">
        <v>38.642240793733322</v>
      </c>
      <c r="G299" s="138">
        <v>71.68030745999998</v>
      </c>
      <c r="H299" s="138">
        <v>70.330794999999995</v>
      </c>
      <c r="I299" s="138">
        <v>72.911606000000006</v>
      </c>
      <c r="J299" s="138">
        <v>1.2908566530294567</v>
      </c>
      <c r="K299" s="138">
        <v>917.50793548799982</v>
      </c>
      <c r="L299" s="197">
        <v>42.330890232283444</v>
      </c>
    </row>
    <row r="300" spans="3:12" x14ac:dyDescent="0.25">
      <c r="C300" s="197">
        <v>6.0089860860000019</v>
      </c>
      <c r="D300" s="197">
        <v>5.9972696000000001</v>
      </c>
      <c r="E300" s="197">
        <v>72.705673000000004</v>
      </c>
      <c r="F300" s="197">
        <v>38.510732847604345</v>
      </c>
      <c r="G300" s="138">
        <v>71.646367779999977</v>
      </c>
      <c r="H300" s="138">
        <v>70.485100000000003</v>
      </c>
      <c r="I300" s="138">
        <v>72.705673000000004</v>
      </c>
      <c r="J300" s="138">
        <v>1.110676584663179</v>
      </c>
      <c r="K300" s="138">
        <v>917.0735075839998</v>
      </c>
      <c r="L300" s="197">
        <v>42.310847114173207</v>
      </c>
    </row>
    <row r="301" spans="3:12" x14ac:dyDescent="0.25">
      <c r="C301" s="197">
        <v>6.0312939679999991</v>
      </c>
      <c r="D301" s="197">
        <v>6.0202165000000001</v>
      </c>
      <c r="E301" s="197">
        <v>72.484984999999995</v>
      </c>
      <c r="F301" s="197">
        <v>38.370254595292529</v>
      </c>
      <c r="G301" s="138">
        <v>71.673702489999982</v>
      </c>
      <c r="H301" s="138">
        <v>70.813972000000007</v>
      </c>
      <c r="I301" s="138">
        <v>72.484984999999995</v>
      </c>
      <c r="J301" s="138">
        <v>0.83562354688345131</v>
      </c>
      <c r="K301" s="138">
        <v>917.4233918719998</v>
      </c>
      <c r="L301" s="197">
        <v>42.326989659448799</v>
      </c>
    </row>
    <row r="302" spans="3:12" x14ac:dyDescent="0.25">
      <c r="C302" s="197">
        <v>6.0536254750000014</v>
      </c>
      <c r="D302" s="197">
        <v>6.0424933000000003</v>
      </c>
      <c r="E302" s="197">
        <v>72.768332999999998</v>
      </c>
      <c r="F302" s="197">
        <v>38.520968332718283</v>
      </c>
      <c r="G302" s="138">
        <v>71.636842310000006</v>
      </c>
      <c r="H302" s="138">
        <v>70.384590000000003</v>
      </c>
      <c r="I302" s="138">
        <v>72.768332999999998</v>
      </c>
      <c r="J302" s="138">
        <v>1.1923812113795642</v>
      </c>
      <c r="K302" s="138">
        <v>916.95158156800017</v>
      </c>
      <c r="L302" s="197">
        <v>42.305221836614166</v>
      </c>
    </row>
    <row r="303" spans="3:12" x14ac:dyDescent="0.25">
      <c r="C303" s="197">
        <v>6.0758818569999971</v>
      </c>
      <c r="D303" s="197">
        <v>6.0643802000000004</v>
      </c>
      <c r="E303" s="197">
        <v>72.629149999999996</v>
      </c>
      <c r="F303" s="197">
        <v>38.427867950506013</v>
      </c>
      <c r="G303" s="138">
        <v>71.581602579999995</v>
      </c>
      <c r="H303" s="138">
        <v>70.520934999999994</v>
      </c>
      <c r="I303" s="138">
        <v>72.629149999999996</v>
      </c>
      <c r="J303" s="138">
        <v>1.0541143042571113</v>
      </c>
      <c r="K303" s="138">
        <v>916.24451302399996</v>
      </c>
      <c r="L303" s="197">
        <v>42.272599948818886</v>
      </c>
    </row>
    <row r="304" spans="3:12" x14ac:dyDescent="0.25">
      <c r="C304" s="197">
        <v>6.098079852999998</v>
      </c>
      <c r="D304" s="197">
        <v>6.0866213</v>
      </c>
      <c r="E304" s="197">
        <v>72.601212000000004</v>
      </c>
      <c r="F304" s="197">
        <v>38.398909473769152</v>
      </c>
      <c r="G304" s="138">
        <v>71.616551979999997</v>
      </c>
      <c r="H304" s="138">
        <v>70.808898999999997</v>
      </c>
      <c r="I304" s="138">
        <v>72.601212000000004</v>
      </c>
      <c r="J304" s="138">
        <v>0.89761207109551877</v>
      </c>
      <c r="K304" s="138">
        <v>916.69186534400001</v>
      </c>
      <c r="L304" s="197">
        <v>42.293239358267712</v>
      </c>
    </row>
    <row r="305" spans="3:12" x14ac:dyDescent="0.25">
      <c r="C305" s="197">
        <v>6.1203936359999993</v>
      </c>
      <c r="D305" s="197">
        <v>6.1091604000000004</v>
      </c>
      <c r="E305" s="197">
        <v>72.550399999999996</v>
      </c>
      <c r="F305" s="197">
        <v>38.35662522366308</v>
      </c>
      <c r="G305" s="138">
        <v>71.594853169999993</v>
      </c>
      <c r="H305" s="138">
        <v>70.417000000000002</v>
      </c>
      <c r="I305" s="138">
        <v>72.550399999999996</v>
      </c>
      <c r="J305" s="138">
        <v>1.0686286690896627</v>
      </c>
      <c r="K305" s="138">
        <v>916.41412057599996</v>
      </c>
      <c r="L305" s="197">
        <v>42.280425100393693</v>
      </c>
    </row>
    <row r="306" spans="3:12" x14ac:dyDescent="0.25">
      <c r="C306" s="197">
        <v>6.1427618249999965</v>
      </c>
      <c r="D306" s="197">
        <v>6.1316385000000002</v>
      </c>
      <c r="E306" s="197">
        <v>73.082817000000006</v>
      </c>
      <c r="F306" s="197">
        <v>38.651070302341495</v>
      </c>
      <c r="G306" s="138">
        <v>71.619607140000014</v>
      </c>
      <c r="H306" s="138">
        <v>70.832076999999998</v>
      </c>
      <c r="I306" s="138">
        <v>73.082817000000006</v>
      </c>
      <c r="J306" s="138">
        <v>1.142148367727071</v>
      </c>
      <c r="K306" s="138">
        <v>916.73097139200024</v>
      </c>
      <c r="L306" s="197">
        <v>42.29504358661417</v>
      </c>
    </row>
    <row r="307" spans="3:12" x14ac:dyDescent="0.25">
      <c r="C307" s="197">
        <v>6.1649035510000001</v>
      </c>
      <c r="D307" s="197">
        <v>6.1535152999999996</v>
      </c>
      <c r="E307" s="197">
        <v>72.795379999999994</v>
      </c>
      <c r="F307" s="197">
        <v>38.47241144033412</v>
      </c>
      <c r="G307" s="138">
        <v>71.677227950000031</v>
      </c>
      <c r="H307" s="138">
        <v>70.714729000000005</v>
      </c>
      <c r="I307" s="138">
        <v>72.795379999999994</v>
      </c>
      <c r="J307" s="138">
        <v>1.0412954127328795</v>
      </c>
      <c r="K307" s="138">
        <v>917.4685177600004</v>
      </c>
      <c r="L307" s="197">
        <v>42.329071624015754</v>
      </c>
    </row>
    <row r="308" spans="3:12" x14ac:dyDescent="0.25">
      <c r="C308" s="197">
        <v>6.1873472190000038</v>
      </c>
      <c r="D308" s="197">
        <v>6.1762309000000002</v>
      </c>
      <c r="E308" s="197">
        <v>72.793960999999996</v>
      </c>
      <c r="F308" s="197">
        <v>38.458555802795232</v>
      </c>
      <c r="G308" s="138">
        <v>71.657642089999996</v>
      </c>
      <c r="H308" s="138">
        <v>70.703629000000006</v>
      </c>
      <c r="I308" s="138">
        <v>72.793960999999996</v>
      </c>
      <c r="J308" s="138">
        <v>1.0464901266725575</v>
      </c>
      <c r="K308" s="138">
        <v>917.21781875199997</v>
      </c>
      <c r="L308" s="197">
        <v>42.317505171259832</v>
      </c>
    </row>
    <row r="309" spans="3:12" x14ac:dyDescent="0.25">
      <c r="C309" s="197">
        <v>6.2095341800000021</v>
      </c>
      <c r="D309" s="197">
        <v>6.1984085999999996</v>
      </c>
      <c r="E309" s="197">
        <v>72.666481000000005</v>
      </c>
      <c r="F309" s="197">
        <v>38.372148217568949</v>
      </c>
      <c r="G309" s="138">
        <v>71.61687710999999</v>
      </c>
      <c r="H309" s="138">
        <v>70.409926999999996</v>
      </c>
      <c r="I309" s="138">
        <v>72.666481000000005</v>
      </c>
      <c r="J309" s="138">
        <v>1.1291909233936923</v>
      </c>
      <c r="K309" s="138">
        <v>916.69602700799987</v>
      </c>
      <c r="L309" s="197">
        <v>42.293431364173216</v>
      </c>
    </row>
    <row r="310" spans="3:12" x14ac:dyDescent="0.25">
      <c r="C310" s="197">
        <v>6.2318467340000003</v>
      </c>
      <c r="D310" s="197">
        <v>6.2208899999999998</v>
      </c>
      <c r="E310" s="197">
        <v>72.427245999999997</v>
      </c>
      <c r="F310" s="197">
        <v>38.221094914619052</v>
      </c>
      <c r="G310" s="138">
        <v>71.541257120000012</v>
      </c>
      <c r="H310" s="138">
        <v>70.329459999999997</v>
      </c>
      <c r="I310" s="138">
        <v>72.427245999999997</v>
      </c>
      <c r="J310" s="138">
        <v>1.053101345021769</v>
      </c>
      <c r="K310" s="138">
        <v>915.72809113600022</v>
      </c>
      <c r="L310" s="197">
        <v>42.248773889763783</v>
      </c>
    </row>
    <row r="311" spans="3:12" x14ac:dyDescent="0.25">
      <c r="C311" s="197">
        <v>6.254242301999998</v>
      </c>
      <c r="D311" s="197">
        <v>6.2431416999999998</v>
      </c>
      <c r="E311" s="197">
        <v>72.491614999999996</v>
      </c>
      <c r="F311" s="197">
        <v>38.245369828119799</v>
      </c>
      <c r="G311" s="138">
        <v>71.559715499999967</v>
      </c>
      <c r="H311" s="138">
        <v>70.267914000000005</v>
      </c>
      <c r="I311" s="138">
        <v>72.491614999999996</v>
      </c>
      <c r="J311" s="138">
        <v>1.1166940741091849</v>
      </c>
      <c r="K311" s="138">
        <v>915.96435839999958</v>
      </c>
      <c r="L311" s="197">
        <v>42.259674507873989</v>
      </c>
    </row>
    <row r="312" spans="3:12" x14ac:dyDescent="0.25">
      <c r="C312" s="197">
        <v>6.2765436070000025</v>
      </c>
      <c r="D312" s="197">
        <v>6.2655953999999996</v>
      </c>
      <c r="E312" s="197">
        <v>72.686149999999998</v>
      </c>
      <c r="F312" s="197">
        <v>38.344764993646798</v>
      </c>
      <c r="G312" s="138">
        <v>71.631381550000015</v>
      </c>
      <c r="H312" s="138">
        <v>70.376548999999997</v>
      </c>
      <c r="I312" s="138">
        <v>72.686149999999998</v>
      </c>
      <c r="J312" s="138">
        <v>1.1562437740989799</v>
      </c>
      <c r="K312" s="138">
        <v>916.88168384000028</v>
      </c>
      <c r="L312" s="197">
        <v>42.301996978346459</v>
      </c>
    </row>
    <row r="313" spans="3:12" x14ac:dyDescent="0.25">
      <c r="C313" s="197">
        <v>6.2988657700000008</v>
      </c>
      <c r="D313" s="197">
        <v>6.2873545000000002</v>
      </c>
      <c r="E313" s="197">
        <v>72.668639999999996</v>
      </c>
      <c r="F313" s="197">
        <v>38.321930467386032</v>
      </c>
      <c r="G313" s="138">
        <v>71.555967690000003</v>
      </c>
      <c r="H313" s="138">
        <v>70.159881999999996</v>
      </c>
      <c r="I313" s="138">
        <v>72.668639999999996</v>
      </c>
      <c r="J313" s="138">
        <v>1.2570442597503291</v>
      </c>
      <c r="K313" s="138">
        <v>915.91638643200008</v>
      </c>
      <c r="L313" s="197">
        <v>42.257461234251963</v>
      </c>
    </row>
    <row r="314" spans="3:12" x14ac:dyDescent="0.25">
      <c r="C314" s="197">
        <v>6.3212224860000017</v>
      </c>
      <c r="D314" s="197">
        <v>6.3100804999999998</v>
      </c>
      <c r="E314" s="197">
        <v>72.552856000000006</v>
      </c>
      <c r="F314" s="197">
        <v>38.242068258267764</v>
      </c>
      <c r="G314" s="138">
        <v>71.621586190000031</v>
      </c>
      <c r="H314" s="138">
        <v>70.260468000000003</v>
      </c>
      <c r="I314" s="138">
        <v>72.552856000000006</v>
      </c>
      <c r="J314" s="138">
        <v>1.1528912155034656</v>
      </c>
      <c r="K314" s="138">
        <v>916.75630323200039</v>
      </c>
      <c r="L314" s="197">
        <v>42.296212316929136</v>
      </c>
    </row>
    <row r="315" spans="3:12" x14ac:dyDescent="0.25">
      <c r="C315" s="197">
        <v>6.3434092480000004</v>
      </c>
      <c r="D315" s="197">
        <v>6.3325429</v>
      </c>
      <c r="E315" s="197">
        <v>73.156654000000003</v>
      </c>
      <c r="F315" s="197">
        <v>38.577782070066611</v>
      </c>
      <c r="G315" s="138">
        <v>71.61878523</v>
      </c>
      <c r="H315" s="138">
        <v>70.549698000000006</v>
      </c>
      <c r="I315" s="138">
        <v>73.156654000000003</v>
      </c>
      <c r="J315" s="138">
        <v>1.3104838448086242</v>
      </c>
      <c r="K315" s="138">
        <v>916.72045094400005</v>
      </c>
      <c r="L315" s="197">
        <v>42.294558206692905</v>
      </c>
    </row>
    <row r="316" spans="3:12" x14ac:dyDescent="0.25">
      <c r="C316" s="197">
        <v>6.3657219670000007</v>
      </c>
      <c r="D316" s="197">
        <v>6.3544669000000003</v>
      </c>
      <c r="E316" s="197">
        <v>72.753501999999997</v>
      </c>
      <c r="F316" s="197">
        <v>38.332252144022611</v>
      </c>
      <c r="G316" s="138">
        <v>71.581477329999998</v>
      </c>
      <c r="H316" s="138">
        <v>70.458648999999994</v>
      </c>
      <c r="I316" s="138">
        <v>72.753501999999997</v>
      </c>
      <c r="J316" s="138">
        <v>1.147514384611962</v>
      </c>
      <c r="K316" s="138">
        <v>916.24290982399998</v>
      </c>
      <c r="L316" s="197">
        <v>42.272525982283454</v>
      </c>
    </row>
    <row r="317" spans="3:12" x14ac:dyDescent="0.25">
      <c r="C317" s="197">
        <v>6.3879899299999989</v>
      </c>
      <c r="D317" s="197">
        <v>6.3768529999999997</v>
      </c>
      <c r="E317" s="197">
        <v>72.577820000000003</v>
      </c>
      <c r="F317" s="197">
        <v>38.217931568967678</v>
      </c>
      <c r="G317" s="138">
        <v>71.489861539999993</v>
      </c>
      <c r="H317" s="138">
        <v>70.435851999999997</v>
      </c>
      <c r="I317" s="138">
        <v>72.577820000000003</v>
      </c>
      <c r="J317" s="138">
        <v>1.0710288382454678</v>
      </c>
      <c r="K317" s="138">
        <v>915.07022771199991</v>
      </c>
      <c r="L317" s="197">
        <v>42.218422169291323</v>
      </c>
    </row>
    <row r="318" spans="3:12" x14ac:dyDescent="0.25">
      <c r="C318" s="197">
        <v>6.4103286040000009</v>
      </c>
      <c r="D318" s="197">
        <v>6.3992247999999998</v>
      </c>
      <c r="E318" s="197">
        <v>72.704628</v>
      </c>
      <c r="F318" s="197">
        <v>38.278237396758314</v>
      </c>
      <c r="G318" s="138">
        <v>71.428024099999988</v>
      </c>
      <c r="H318" s="138">
        <v>70.168823000000003</v>
      </c>
      <c r="I318" s="138">
        <v>72.704628</v>
      </c>
      <c r="J318" s="138">
        <v>1.2679124526665471</v>
      </c>
      <c r="K318" s="138">
        <v>914.27870847999986</v>
      </c>
      <c r="L318" s="197">
        <v>42.181903996062978</v>
      </c>
    </row>
    <row r="319" spans="3:12" x14ac:dyDescent="0.25">
      <c r="C319" s="197">
        <v>6.4326106299999983</v>
      </c>
      <c r="D319" s="197">
        <v>6.4215669999999996</v>
      </c>
      <c r="E319" s="197">
        <v>72.611121999999995</v>
      </c>
      <c r="F319" s="197">
        <v>38.211369774385666</v>
      </c>
      <c r="G319" s="138">
        <v>71.493384829999982</v>
      </c>
      <c r="H319" s="138">
        <v>70.571151999999998</v>
      </c>
      <c r="I319" s="138">
        <v>72.611121999999995</v>
      </c>
      <c r="J319" s="138">
        <v>1.0215451837640699</v>
      </c>
      <c r="K319" s="138">
        <v>915.1153258239998</v>
      </c>
      <c r="L319" s="197">
        <v>42.220502852362181</v>
      </c>
    </row>
    <row r="320" spans="3:12" x14ac:dyDescent="0.25">
      <c r="C320" s="197">
        <v>6.4548955539999984</v>
      </c>
      <c r="D320" s="197">
        <v>6.4439282000000002</v>
      </c>
      <c r="E320" s="197">
        <v>72.344170000000005</v>
      </c>
      <c r="F320" s="197">
        <v>38.0443567357053</v>
      </c>
      <c r="G320" s="138">
        <v>71.488013620000018</v>
      </c>
      <c r="H320" s="138">
        <v>70.484802000000002</v>
      </c>
      <c r="I320" s="138">
        <v>72.344170000000005</v>
      </c>
      <c r="J320" s="138">
        <v>0.93065269756783708</v>
      </c>
      <c r="K320" s="138">
        <v>915.04657433600028</v>
      </c>
      <c r="L320" s="197">
        <v>42.217330877952755</v>
      </c>
    </row>
    <row r="321" spans="3:12" x14ac:dyDescent="0.25">
      <c r="C321" s="197">
        <v>6.4770680199999981</v>
      </c>
      <c r="D321" s="197">
        <v>6.4655766000000003</v>
      </c>
      <c r="E321" s="197">
        <v>72.312056999999996</v>
      </c>
      <c r="F321" s="197">
        <v>38.013166331147765</v>
      </c>
      <c r="G321" s="138">
        <v>71.413589139999985</v>
      </c>
      <c r="H321" s="138">
        <v>69.993660000000006</v>
      </c>
      <c r="I321" s="138">
        <v>72.312056999999996</v>
      </c>
      <c r="J321" s="138">
        <v>1.1689316994363583</v>
      </c>
      <c r="K321" s="138">
        <v>914.09394099199983</v>
      </c>
      <c r="L321" s="197">
        <v>42.17337941338581</v>
      </c>
    </row>
    <row r="322" spans="3:12" x14ac:dyDescent="0.25">
      <c r="C322" s="197">
        <v>6.4994838279999989</v>
      </c>
      <c r="D322" s="197">
        <v>6.4884652999999997</v>
      </c>
      <c r="E322" s="197">
        <v>72.944687000000002</v>
      </c>
      <c r="F322" s="197">
        <v>38.365337108332284</v>
      </c>
      <c r="G322" s="138">
        <v>71.48322716999995</v>
      </c>
      <c r="H322" s="138">
        <v>70.532409999999999</v>
      </c>
      <c r="I322" s="138">
        <v>72.944687000000002</v>
      </c>
      <c r="J322" s="138">
        <v>1.2151130571678994</v>
      </c>
      <c r="K322" s="138">
        <v>914.98530777599944</v>
      </c>
      <c r="L322" s="197">
        <v>42.214504234251933</v>
      </c>
    </row>
    <row r="323" spans="3:12" x14ac:dyDescent="0.25">
      <c r="C323" s="197">
        <v>6.5217499249999946</v>
      </c>
      <c r="D323" s="197">
        <v>6.510345</v>
      </c>
      <c r="E323" s="197">
        <v>72.587204</v>
      </c>
      <c r="F323" s="197">
        <v>38.146200438825119</v>
      </c>
      <c r="G323" s="138">
        <v>71.446650780000027</v>
      </c>
      <c r="H323" s="138">
        <v>70.489791999999994</v>
      </c>
      <c r="I323" s="138">
        <v>72.587204</v>
      </c>
      <c r="J323" s="138">
        <v>1.0500458299727906</v>
      </c>
      <c r="K323" s="138">
        <v>914.51712998400035</v>
      </c>
      <c r="L323" s="197">
        <v>42.192904003937016</v>
      </c>
    </row>
    <row r="324" spans="3:12" x14ac:dyDescent="0.25">
      <c r="C324" s="197">
        <v>6.5438865000000028</v>
      </c>
      <c r="D324" s="197">
        <v>6.5332594000000004</v>
      </c>
      <c r="E324" s="197">
        <v>72.207747999999995</v>
      </c>
      <c r="F324" s="197">
        <v>37.914116264917226</v>
      </c>
      <c r="G324" s="138">
        <v>71.395907859999994</v>
      </c>
      <c r="H324" s="138">
        <v>70.234093000000001</v>
      </c>
      <c r="I324" s="138">
        <v>72.207747999999995</v>
      </c>
      <c r="J324" s="138">
        <v>0.99198557120361708</v>
      </c>
      <c r="K324" s="138">
        <v>913.86762060799992</v>
      </c>
      <c r="L324" s="197">
        <v>42.162937712598413</v>
      </c>
    </row>
    <row r="325" spans="3:12" x14ac:dyDescent="0.25">
      <c r="C325" s="197">
        <v>6.5662889209999999</v>
      </c>
      <c r="D325" s="197">
        <v>6.5551890999999998</v>
      </c>
      <c r="E325" s="197">
        <v>72.862578999999997</v>
      </c>
      <c r="F325" s="197">
        <v>38.279385568030307</v>
      </c>
      <c r="G325" s="138">
        <v>71.356739100000027</v>
      </c>
      <c r="H325" s="138">
        <v>70.410445999999993</v>
      </c>
      <c r="I325" s="138">
        <v>72.862578999999997</v>
      </c>
      <c r="J325" s="138">
        <v>1.236660872755651</v>
      </c>
      <c r="K325" s="138">
        <v>913.36626048000039</v>
      </c>
      <c r="L325" s="197">
        <v>42.13980655511812</v>
      </c>
    </row>
    <row r="326" spans="3:12" x14ac:dyDescent="0.25">
      <c r="C326" s="197">
        <v>6.5886311869999998</v>
      </c>
      <c r="D326" s="197">
        <v>6.5772018000000001</v>
      </c>
      <c r="E326" s="197">
        <v>72.503540000000001</v>
      </c>
      <c r="F326" s="197">
        <v>38.059290155663199</v>
      </c>
      <c r="G326" s="138">
        <v>71.390571579999985</v>
      </c>
      <c r="H326" s="138">
        <v>70.343018000000001</v>
      </c>
      <c r="I326" s="138">
        <v>72.503540000000001</v>
      </c>
      <c r="J326" s="138">
        <v>1.0804260362909406</v>
      </c>
      <c r="K326" s="138">
        <v>913.79931622399988</v>
      </c>
      <c r="L326" s="197">
        <v>42.159786366141716</v>
      </c>
    </row>
    <row r="327" spans="3:12" x14ac:dyDescent="0.25">
      <c r="C327" s="197">
        <v>6.610956711</v>
      </c>
      <c r="D327" s="197">
        <v>6.5997814999999997</v>
      </c>
      <c r="E327" s="197">
        <v>72.383583000000002</v>
      </c>
      <c r="F327" s="197">
        <v>37.977069909857448</v>
      </c>
      <c r="G327" s="138">
        <v>71.317480590000017</v>
      </c>
      <c r="H327" s="138">
        <v>70.370659000000003</v>
      </c>
      <c r="I327" s="138">
        <v>72.383583000000002</v>
      </c>
      <c r="J327" s="138">
        <v>1.0070508512213538</v>
      </c>
      <c r="K327" s="138">
        <v>912.86375155200028</v>
      </c>
      <c r="L327" s="197">
        <v>42.116622395669296</v>
      </c>
    </row>
    <row r="328" spans="3:12" x14ac:dyDescent="0.25">
      <c r="C328" s="197">
        <v>6.6333900449999987</v>
      </c>
      <c r="D328" s="197">
        <v>6.6219511000000004</v>
      </c>
      <c r="E328" s="197">
        <v>72.493851000000006</v>
      </c>
      <c r="F328" s="197">
        <v>38.027857430420141</v>
      </c>
      <c r="G328" s="138">
        <v>71.347400340000021</v>
      </c>
      <c r="H328" s="138">
        <v>70.175010999999998</v>
      </c>
      <c r="I328" s="138">
        <v>72.493851000000006</v>
      </c>
      <c r="J328" s="138">
        <v>1.1594441790473093</v>
      </c>
      <c r="K328" s="138">
        <v>913.24672435200034</v>
      </c>
      <c r="L328" s="197">
        <v>42.134291539370089</v>
      </c>
    </row>
    <row r="329" spans="3:12" x14ac:dyDescent="0.25">
      <c r="C329" s="197">
        <v>6.6555948430000003</v>
      </c>
      <c r="D329" s="197">
        <v>6.6445632000000003</v>
      </c>
      <c r="E329" s="197">
        <v>72.431563999999995</v>
      </c>
      <c r="F329" s="197">
        <v>37.978958460571647</v>
      </c>
      <c r="G329" s="138">
        <v>71.296347489999974</v>
      </c>
      <c r="H329" s="138">
        <v>70.279983999999999</v>
      </c>
      <c r="I329" s="138">
        <v>72.431563999999995</v>
      </c>
      <c r="J329" s="138">
        <v>1.07633697982103</v>
      </c>
      <c r="K329" s="138">
        <v>912.59324787199967</v>
      </c>
      <c r="L329" s="197">
        <v>42.10414221850391</v>
      </c>
    </row>
    <row r="330" spans="3:12" x14ac:dyDescent="0.25">
      <c r="C330" s="197">
        <v>6.6777901500000016</v>
      </c>
      <c r="D330" s="197">
        <v>6.6663427000000004</v>
      </c>
      <c r="E330" s="197">
        <v>72.228606999999997</v>
      </c>
      <c r="F330" s="197">
        <v>37.849086780901786</v>
      </c>
      <c r="G330" s="138">
        <v>71.28133858999999</v>
      </c>
      <c r="H330" s="138">
        <v>70.176872000000003</v>
      </c>
      <c r="I330" s="138">
        <v>72.228606999999997</v>
      </c>
      <c r="J330" s="138">
        <v>1.0268706831303147</v>
      </c>
      <c r="K330" s="138">
        <v>912.4011339519999</v>
      </c>
      <c r="L330" s="197">
        <v>42.095278694881877</v>
      </c>
    </row>
    <row r="331" spans="3:12" x14ac:dyDescent="0.25">
      <c r="C331" s="197">
        <v>6.7000474070000005</v>
      </c>
      <c r="D331" s="197">
        <v>6.6893482000000004</v>
      </c>
      <c r="E331" s="197">
        <v>72.185692000000003</v>
      </c>
      <c r="F331" s="197">
        <v>37.811243507281311</v>
      </c>
      <c r="G331" s="138">
        <v>71.276308600000007</v>
      </c>
      <c r="H331" s="138">
        <v>70.200264000000004</v>
      </c>
      <c r="I331" s="138">
        <v>72.185692000000003</v>
      </c>
      <c r="J331" s="138">
        <v>0.99387914192896332</v>
      </c>
      <c r="K331" s="138">
        <v>912.33675008000012</v>
      </c>
      <c r="L331" s="197">
        <v>42.092308228346454</v>
      </c>
    </row>
    <row r="332" spans="3:12" x14ac:dyDescent="0.25">
      <c r="C332" s="197">
        <v>6.7223175599999969</v>
      </c>
      <c r="D332" s="197">
        <v>6.7108936000000003</v>
      </c>
      <c r="E332" s="197">
        <v>72.108658000000005</v>
      </c>
      <c r="F332" s="197">
        <v>37.754119499643899</v>
      </c>
      <c r="G332" s="138">
        <v>71.252901010000016</v>
      </c>
      <c r="H332" s="138">
        <v>70.271789999999996</v>
      </c>
      <c r="I332" s="138">
        <v>72.108658000000005</v>
      </c>
      <c r="J332" s="138">
        <v>0.91914660503653578</v>
      </c>
      <c r="K332" s="138">
        <v>912.03713292800023</v>
      </c>
      <c r="L332" s="197">
        <v>42.078484848425198</v>
      </c>
    </row>
    <row r="333" spans="3:12" x14ac:dyDescent="0.25">
      <c r="C333" s="197">
        <v>6.7446702599999968</v>
      </c>
      <c r="D333" s="197">
        <v>6.7335753</v>
      </c>
      <c r="E333" s="197">
        <v>72.132644999999997</v>
      </c>
      <c r="F333" s="197">
        <v>37.754968064530857</v>
      </c>
      <c r="G333" s="138">
        <v>71.220724060000009</v>
      </c>
      <c r="H333" s="138">
        <v>69.920647000000002</v>
      </c>
      <c r="I333" s="138">
        <v>72.132644999999997</v>
      </c>
      <c r="J333" s="138">
        <v>1.111660568305564</v>
      </c>
      <c r="K333" s="138">
        <v>911.62526796800012</v>
      </c>
      <c r="L333" s="197">
        <v>42.059482712598424</v>
      </c>
    </row>
    <row r="334" spans="3:12" x14ac:dyDescent="0.25">
      <c r="C334" s="197">
        <v>6.7669979499999986</v>
      </c>
      <c r="D334" s="197">
        <v>6.7561635999999998</v>
      </c>
      <c r="E334" s="197">
        <v>72.526482000000001</v>
      </c>
      <c r="F334" s="197">
        <v>37.969383811923009</v>
      </c>
      <c r="G334" s="138">
        <v>71.222840169999998</v>
      </c>
      <c r="H334" s="138">
        <v>69.829819000000001</v>
      </c>
      <c r="I334" s="138">
        <v>72.526482000000001</v>
      </c>
      <c r="J334" s="138">
        <v>1.3485783462942822</v>
      </c>
      <c r="K334" s="138">
        <v>911.65235417600002</v>
      </c>
      <c r="L334" s="197">
        <v>42.060732383858259</v>
      </c>
    </row>
    <row r="335" spans="3:12" x14ac:dyDescent="0.25">
      <c r="C335" s="197">
        <v>6.7893397050000006</v>
      </c>
      <c r="D335" s="197">
        <v>6.7783566000000004</v>
      </c>
      <c r="E335" s="197">
        <v>72.419342</v>
      </c>
      <c r="F335" s="197">
        <v>37.894670439155675</v>
      </c>
      <c r="G335" s="138">
        <v>71.208501980000008</v>
      </c>
      <c r="H335" s="138">
        <v>70.135895000000005</v>
      </c>
      <c r="I335" s="138">
        <v>72.419342</v>
      </c>
      <c r="J335" s="138">
        <v>1.1424206383368085</v>
      </c>
      <c r="K335" s="138">
        <v>911.46882534400015</v>
      </c>
      <c r="L335" s="197">
        <v>42.052264948818895</v>
      </c>
    </row>
    <row r="336" spans="3:12" x14ac:dyDescent="0.25">
      <c r="C336" s="197">
        <v>6.8117233860000024</v>
      </c>
      <c r="D336" s="197">
        <v>6.8001585000000002</v>
      </c>
      <c r="E336" s="197">
        <v>71.921126999999998</v>
      </c>
      <c r="F336" s="197">
        <v>37.59427064304554</v>
      </c>
      <c r="G336" s="138">
        <v>71.108260639999983</v>
      </c>
      <c r="H336" s="138">
        <v>69.997757000000007</v>
      </c>
      <c r="I336" s="138">
        <v>71.921126999999998</v>
      </c>
      <c r="J336" s="138">
        <v>0.96551559719602997</v>
      </c>
      <c r="K336" s="138">
        <v>910.18573619199981</v>
      </c>
      <c r="L336" s="197">
        <v>41.993067307086591</v>
      </c>
    </row>
    <row r="337" spans="3:12" x14ac:dyDescent="0.25">
      <c r="C337" s="197">
        <v>6.8339365940000008</v>
      </c>
      <c r="D337" s="197">
        <v>6.8224100999999999</v>
      </c>
      <c r="E337" s="197">
        <v>72.336571000000006</v>
      </c>
      <c r="F337" s="197">
        <v>37.821291458245334</v>
      </c>
      <c r="G337" s="138">
        <v>71.200265970000032</v>
      </c>
      <c r="H337" s="138">
        <v>69.996643000000006</v>
      </c>
      <c r="I337" s="138">
        <v>72.336571000000006</v>
      </c>
      <c r="J337" s="138">
        <v>1.1701253793432371</v>
      </c>
      <c r="K337" s="138">
        <v>911.36340441600044</v>
      </c>
      <c r="L337" s="197">
        <v>42.047401163385842</v>
      </c>
    </row>
    <row r="338" spans="3:12" x14ac:dyDescent="0.25">
      <c r="C338" s="197">
        <v>6.8562873519999945</v>
      </c>
      <c r="D338" s="197">
        <v>6.8451098999999997</v>
      </c>
      <c r="E338" s="197">
        <v>72.404067999999995</v>
      </c>
      <c r="F338" s="197">
        <v>37.847255866996292</v>
      </c>
      <c r="G338" s="138">
        <v>71.191764039999995</v>
      </c>
      <c r="H338" s="138">
        <v>69.724318999999994</v>
      </c>
      <c r="I338" s="138">
        <v>72.404067999999995</v>
      </c>
      <c r="J338" s="138">
        <v>1.3418973221930515</v>
      </c>
      <c r="K338" s="138">
        <v>911.25457971200001</v>
      </c>
      <c r="L338" s="197">
        <v>42.042380338582667</v>
      </c>
    </row>
    <row r="339" spans="3:12" x14ac:dyDescent="0.25">
      <c r="C339" s="197">
        <v>6.8784979560000004</v>
      </c>
      <c r="D339" s="197">
        <v>6.8672694999999999</v>
      </c>
      <c r="E339" s="197">
        <v>72.268844999999999</v>
      </c>
      <c r="F339" s="197">
        <v>37.756376261710606</v>
      </c>
      <c r="G339" s="138">
        <v>71.096118819999987</v>
      </c>
      <c r="H339" s="138">
        <v>70.267021</v>
      </c>
      <c r="I339" s="138">
        <v>72.268844999999999</v>
      </c>
      <c r="J339" s="138">
        <v>1.005815524451191</v>
      </c>
      <c r="K339" s="138">
        <v>910.03032089599992</v>
      </c>
      <c r="L339" s="197">
        <v>41.985896940944869</v>
      </c>
    </row>
    <row r="340" spans="3:12" x14ac:dyDescent="0.25">
      <c r="C340" s="197">
        <v>6.9008664910000004</v>
      </c>
      <c r="D340" s="197">
        <v>6.8894072</v>
      </c>
      <c r="E340" s="197">
        <v>72.854384999999994</v>
      </c>
      <c r="F340" s="197">
        <v>38.081590108578823</v>
      </c>
      <c r="G340" s="138">
        <v>71.189428780000028</v>
      </c>
      <c r="H340" s="138">
        <v>70.143265</v>
      </c>
      <c r="I340" s="138">
        <v>72.854384999999994</v>
      </c>
      <c r="J340" s="138">
        <v>1.3672788988535152</v>
      </c>
      <c r="K340" s="138">
        <v>911.22468838400039</v>
      </c>
      <c r="L340" s="197">
        <v>42.041001248031499</v>
      </c>
    </row>
    <row r="341" spans="3:12" x14ac:dyDescent="0.25">
      <c r="C341" s="197">
        <v>6.9232131250000002</v>
      </c>
      <c r="D341" s="197">
        <v>6.9118051999999999</v>
      </c>
      <c r="E341" s="197">
        <v>72.406677000000002</v>
      </c>
      <c r="F341" s="197">
        <v>37.810189110228869</v>
      </c>
      <c r="G341" s="138">
        <v>71.067618400000015</v>
      </c>
      <c r="H341" s="138">
        <v>70.029647999999995</v>
      </c>
      <c r="I341" s="138">
        <v>72.406677000000002</v>
      </c>
      <c r="J341" s="138">
        <v>1.1916883927402584</v>
      </c>
      <c r="K341" s="138">
        <v>909.66551552000021</v>
      </c>
      <c r="L341" s="197">
        <v>41.969065984251969</v>
      </c>
    </row>
    <row r="342" spans="3:12" x14ac:dyDescent="0.25">
      <c r="C342" s="197">
        <v>6.9453645670000022</v>
      </c>
      <c r="D342" s="197">
        <v>6.9339342000000004</v>
      </c>
      <c r="E342" s="197">
        <v>72.199477999999999</v>
      </c>
      <c r="F342" s="197">
        <v>37.677780052461159</v>
      </c>
      <c r="G342" s="138">
        <v>71.031105320000009</v>
      </c>
      <c r="H342" s="138">
        <v>69.893073999999999</v>
      </c>
      <c r="I342" s="138">
        <v>72.199477999999999</v>
      </c>
      <c r="J342" s="138">
        <v>1.1532352619108361</v>
      </c>
      <c r="K342" s="138">
        <v>909.19814809600018</v>
      </c>
      <c r="L342" s="197">
        <v>41.947503141732284</v>
      </c>
    </row>
    <row r="343" spans="3:12" x14ac:dyDescent="0.25">
      <c r="C343" s="197">
        <v>6.9677330389999961</v>
      </c>
      <c r="D343" s="197">
        <v>6.9568472000000003</v>
      </c>
      <c r="E343" s="197">
        <v>72.107017999999997</v>
      </c>
      <c r="F343" s="197">
        <v>37.611326571927378</v>
      </c>
      <c r="G343" s="138">
        <v>70.985540110000002</v>
      </c>
      <c r="H343" s="138">
        <v>70.000511000000003</v>
      </c>
      <c r="I343" s="138">
        <v>72.107017999999997</v>
      </c>
      <c r="J343" s="138">
        <v>1.0539897806553282</v>
      </c>
      <c r="K343" s="138">
        <v>908.61491340800012</v>
      </c>
      <c r="L343" s="197">
        <v>41.920594553149598</v>
      </c>
    </row>
    <row r="344" spans="3:12" x14ac:dyDescent="0.25">
      <c r="C344" s="197">
        <v>6.9902042130000019</v>
      </c>
      <c r="D344" s="197">
        <v>6.9794597999999999</v>
      </c>
      <c r="E344" s="197">
        <v>72.113129000000001</v>
      </c>
      <c r="F344" s="197">
        <v>37.601840184824951</v>
      </c>
      <c r="G344" s="138">
        <v>70.8399553</v>
      </c>
      <c r="H344" s="138">
        <v>69.678352000000004</v>
      </c>
      <c r="I344" s="138">
        <v>72.113129000000001</v>
      </c>
      <c r="J344" s="138">
        <v>1.2178144725060791</v>
      </c>
      <c r="K344" s="138">
        <v>906.75142784000002</v>
      </c>
      <c r="L344" s="197">
        <v>41.83461927165353</v>
      </c>
    </row>
    <row r="345" spans="3:12" x14ac:dyDescent="0.25">
      <c r="C345" s="197">
        <v>7.0124017149999993</v>
      </c>
      <c r="D345" s="197">
        <v>7.0016493999999998</v>
      </c>
      <c r="E345" s="197">
        <v>71.776657</v>
      </c>
      <c r="F345" s="197">
        <v>37.394764535098993</v>
      </c>
      <c r="G345" s="138">
        <v>70.837532640000006</v>
      </c>
      <c r="H345" s="138">
        <v>69.810005000000004</v>
      </c>
      <c r="I345" s="138">
        <v>71.776657</v>
      </c>
      <c r="J345" s="138">
        <v>0.98365709672403612</v>
      </c>
      <c r="K345" s="138">
        <v>906.72041779200015</v>
      </c>
      <c r="L345" s="197">
        <v>41.833188566929131</v>
      </c>
    </row>
    <row r="346" spans="3:12" x14ac:dyDescent="0.25">
      <c r="C346" s="197">
        <v>7.0346263550000003</v>
      </c>
      <c r="D346" s="197">
        <v>7.0238838000000001</v>
      </c>
      <c r="E346" s="197">
        <v>71.653205999999997</v>
      </c>
      <c r="F346" s="197">
        <v>37.310655847829644</v>
      </c>
      <c r="G346" s="138">
        <v>70.779384510000042</v>
      </c>
      <c r="H346" s="138">
        <v>69.739517000000006</v>
      </c>
      <c r="I346" s="138">
        <v>71.653205999999997</v>
      </c>
      <c r="J346" s="138">
        <v>0.95804436427028972</v>
      </c>
      <c r="K346" s="138">
        <v>905.97612172800063</v>
      </c>
      <c r="L346" s="197">
        <v>41.798849120078756</v>
      </c>
    </row>
    <row r="347" spans="3:12" x14ac:dyDescent="0.25">
      <c r="C347" s="197">
        <v>7.0570127390000019</v>
      </c>
      <c r="D347" s="197">
        <v>7.0457229999999997</v>
      </c>
      <c r="E347" s="197">
        <v>71.826729</v>
      </c>
      <c r="F347" s="197">
        <v>37.398072611568033</v>
      </c>
      <c r="G347" s="138">
        <v>70.769605889999994</v>
      </c>
      <c r="H347" s="138">
        <v>69.754570000000001</v>
      </c>
      <c r="I347" s="138">
        <v>71.826729</v>
      </c>
      <c r="J347" s="138">
        <v>1.036150732998917</v>
      </c>
      <c r="K347" s="138">
        <v>905.85095539199995</v>
      </c>
      <c r="L347" s="197">
        <v>41.793074344488176</v>
      </c>
    </row>
    <row r="348" spans="3:12" x14ac:dyDescent="0.25">
      <c r="C348" s="197">
        <v>7.079217957</v>
      </c>
      <c r="D348" s="197">
        <v>7.0683980000000002</v>
      </c>
      <c r="E348" s="197">
        <v>71.867553999999998</v>
      </c>
      <c r="F348" s="197">
        <v>37.408687098508054</v>
      </c>
      <c r="G348" s="138">
        <v>70.766060200000027</v>
      </c>
      <c r="H348" s="138">
        <v>69.260375999999994</v>
      </c>
      <c r="I348" s="138">
        <v>71.867553999999998</v>
      </c>
      <c r="J348" s="138">
        <v>1.3088003810902653</v>
      </c>
      <c r="K348" s="138">
        <v>905.80557056000043</v>
      </c>
      <c r="L348" s="197">
        <v>41.790980433070878</v>
      </c>
    </row>
    <row r="349" spans="3:12" x14ac:dyDescent="0.25">
      <c r="C349" s="197">
        <v>7.1014305950000027</v>
      </c>
      <c r="D349" s="197">
        <v>7.0904984000000004</v>
      </c>
      <c r="E349" s="197">
        <v>71.906447999999997</v>
      </c>
      <c r="F349" s="197">
        <v>37.418350495723757</v>
      </c>
      <c r="G349" s="138">
        <v>70.646038940000039</v>
      </c>
      <c r="H349" s="138">
        <v>69.709343000000004</v>
      </c>
      <c r="I349" s="138">
        <v>71.906447999999997</v>
      </c>
      <c r="J349" s="138">
        <v>1.1025198912466765</v>
      </c>
      <c r="K349" s="138">
        <v>904.2692984320006</v>
      </c>
      <c r="L349" s="197">
        <v>41.720101736220492</v>
      </c>
    </row>
    <row r="350" spans="3:12" x14ac:dyDescent="0.25">
      <c r="C350" s="197">
        <v>7.1238657960000022</v>
      </c>
      <c r="D350" s="197">
        <v>7.1123232999999999</v>
      </c>
      <c r="E350" s="197">
        <v>72.308257999999995</v>
      </c>
      <c r="F350" s="197">
        <v>37.63755886000218</v>
      </c>
      <c r="G350" s="138">
        <v>70.722760439999973</v>
      </c>
      <c r="H350" s="138">
        <v>69.615172999999999</v>
      </c>
      <c r="I350" s="138">
        <v>72.308257999999995</v>
      </c>
      <c r="J350" s="138">
        <v>1.3535914737736727</v>
      </c>
      <c r="K350" s="138">
        <v>905.25133363199973</v>
      </c>
      <c r="L350" s="197">
        <v>41.765409708661394</v>
      </c>
    </row>
    <row r="351" spans="3:12" x14ac:dyDescent="0.25">
      <c r="C351" s="197">
        <v>7.146235446000003</v>
      </c>
      <c r="D351" s="197">
        <v>7.1349663999999997</v>
      </c>
      <c r="E351" s="197">
        <v>71.580635000000001</v>
      </c>
      <c r="F351" s="197">
        <v>37.204471447611738</v>
      </c>
      <c r="G351" s="138">
        <v>70.562517829999976</v>
      </c>
      <c r="H351" s="138">
        <v>69.032166000000004</v>
      </c>
      <c r="I351" s="138">
        <v>71.580635000000001</v>
      </c>
      <c r="J351" s="138">
        <v>1.2827856107831703</v>
      </c>
      <c r="K351" s="138">
        <v>903.20022822399972</v>
      </c>
      <c r="L351" s="197">
        <v>41.670778246062966</v>
      </c>
    </row>
    <row r="352" spans="3:12" x14ac:dyDescent="0.25">
      <c r="C352" s="197">
        <v>7.1685514750000037</v>
      </c>
      <c r="D352" s="197">
        <v>7.1572342000000004</v>
      </c>
      <c r="E352" s="197">
        <v>71.634499000000005</v>
      </c>
      <c r="F352" s="197">
        <v>37.222699603123196</v>
      </c>
      <c r="G352" s="138">
        <v>70.50681938999999</v>
      </c>
      <c r="H352" s="138">
        <v>69.429503999999994</v>
      </c>
      <c r="I352" s="138">
        <v>71.634499000000005</v>
      </c>
      <c r="J352" s="138">
        <v>1.1025933597936033</v>
      </c>
      <c r="K352" s="138">
        <v>902.48728819199994</v>
      </c>
      <c r="L352" s="197">
        <v>41.637885466535415</v>
      </c>
    </row>
    <row r="353" spans="3:12" x14ac:dyDescent="0.25">
      <c r="C353" s="197">
        <v>7.1908011329999999</v>
      </c>
      <c r="D353" s="197">
        <v>7.1795992999999996</v>
      </c>
      <c r="E353" s="197">
        <v>71.586517000000001</v>
      </c>
      <c r="F353" s="197">
        <v>37.182118002966227</v>
      </c>
      <c r="G353" s="138">
        <v>70.515605760000042</v>
      </c>
      <c r="H353" s="138">
        <v>69.278403999999995</v>
      </c>
      <c r="I353" s="138">
        <v>71.586517000000001</v>
      </c>
      <c r="J353" s="138">
        <v>1.1550544503524853</v>
      </c>
      <c r="K353" s="138">
        <v>902.59975372800056</v>
      </c>
      <c r="L353" s="197">
        <v>41.64307426771655</v>
      </c>
    </row>
    <row r="354" spans="3:12" x14ac:dyDescent="0.25">
      <c r="C354" s="197">
        <v>7.2130864440000027</v>
      </c>
      <c r="D354" s="197">
        <v>7.2024336</v>
      </c>
      <c r="E354" s="197">
        <v>71.673912000000001</v>
      </c>
      <c r="F354" s="197">
        <v>37.219550579244896</v>
      </c>
      <c r="G354" s="138">
        <v>70.473527390000015</v>
      </c>
      <c r="H354" s="138">
        <v>69.231987000000004</v>
      </c>
      <c r="I354" s="138">
        <v>71.673912000000001</v>
      </c>
      <c r="J354" s="138">
        <v>1.221020301329397</v>
      </c>
      <c r="K354" s="138">
        <v>902.06115059200022</v>
      </c>
      <c r="L354" s="197">
        <v>41.618224836614175</v>
      </c>
    </row>
    <row r="355" spans="3:12" x14ac:dyDescent="0.25">
      <c r="C355" s="197">
        <v>7.2354664599999978</v>
      </c>
      <c r="D355" s="197">
        <v>7.2239079000000004</v>
      </c>
      <c r="E355" s="197">
        <v>71.415824999999998</v>
      </c>
      <c r="F355" s="197">
        <v>37.057884399266804</v>
      </c>
      <c r="G355" s="138">
        <v>70.421872160000035</v>
      </c>
      <c r="H355" s="138">
        <v>69.477256999999994</v>
      </c>
      <c r="I355" s="138">
        <v>71.415824999999998</v>
      </c>
      <c r="J355" s="138">
        <v>0.96938863373347395</v>
      </c>
      <c r="K355" s="138">
        <v>901.39996364800049</v>
      </c>
      <c r="L355" s="197">
        <v>41.587719779527575</v>
      </c>
    </row>
    <row r="356" spans="3:12" x14ac:dyDescent="0.25">
      <c r="C356" s="197">
        <v>7.2577265389999965</v>
      </c>
      <c r="D356" s="197">
        <v>7.2469868999999996</v>
      </c>
      <c r="E356" s="197">
        <v>71.738510000000005</v>
      </c>
      <c r="F356" s="197">
        <v>37.23109834274311</v>
      </c>
      <c r="G356" s="138">
        <v>70.353346330000008</v>
      </c>
      <c r="H356" s="138">
        <v>69.547218000000001</v>
      </c>
      <c r="I356" s="138">
        <v>71.738510000000005</v>
      </c>
      <c r="J356" s="138">
        <v>1.1083232009346733</v>
      </c>
      <c r="K356" s="138">
        <v>900.52283302400019</v>
      </c>
      <c r="L356" s="197">
        <v>41.54725176968504</v>
      </c>
    </row>
    <row r="357" spans="3:12" x14ac:dyDescent="0.25">
      <c r="C357" s="197">
        <v>7.2798529750000007</v>
      </c>
      <c r="D357" s="197">
        <v>7.2687812000000003</v>
      </c>
      <c r="E357" s="197">
        <v>71.136581000000007</v>
      </c>
      <c r="F357" s="197">
        <v>36.870895676526729</v>
      </c>
      <c r="G357" s="138">
        <v>70.203573970000008</v>
      </c>
      <c r="H357" s="138">
        <v>69.116652999999999</v>
      </c>
      <c r="I357" s="138">
        <v>71.136581000000007</v>
      </c>
      <c r="J357" s="138">
        <v>1.0109408520646503</v>
      </c>
      <c r="K357" s="138">
        <v>898.60574681600019</v>
      </c>
      <c r="L357" s="197">
        <v>41.458803525590554</v>
      </c>
    </row>
    <row r="358" spans="3:12" x14ac:dyDescent="0.25">
      <c r="C358" s="197">
        <v>7.3021455689999986</v>
      </c>
      <c r="D358" s="197">
        <v>7.2909775000000003</v>
      </c>
      <c r="E358" s="197">
        <v>71.058723000000001</v>
      </c>
      <c r="F358" s="197">
        <v>36.813101509728916</v>
      </c>
      <c r="G358" s="138">
        <v>70.175375000000003</v>
      </c>
      <c r="H358" s="138">
        <v>69.022994999999995</v>
      </c>
      <c r="I358" s="138">
        <v>71.058723000000001</v>
      </c>
      <c r="J358" s="138">
        <v>1.02082253138405</v>
      </c>
      <c r="K358" s="138">
        <v>898.24480000000005</v>
      </c>
      <c r="L358" s="197">
        <v>41.442150590551172</v>
      </c>
    </row>
    <row r="359" spans="3:12" x14ac:dyDescent="0.25">
      <c r="C359" s="197">
        <v>7.3242558570000007</v>
      </c>
      <c r="D359" s="197">
        <v>7.3128966999999996</v>
      </c>
      <c r="E359" s="197">
        <v>70.865227000000004</v>
      </c>
      <c r="F359" s="197">
        <v>36.688676339769799</v>
      </c>
      <c r="G359" s="138">
        <v>70.026292540000028</v>
      </c>
      <c r="H359" s="138">
        <v>68.521277999999995</v>
      </c>
      <c r="I359" s="138">
        <v>70.865227000000004</v>
      </c>
      <c r="J359" s="138">
        <v>1.1876430937216229</v>
      </c>
      <c r="K359" s="138">
        <v>896.33654451200039</v>
      </c>
      <c r="L359" s="197">
        <v>41.354109767716544</v>
      </c>
    </row>
    <row r="360" spans="3:12" x14ac:dyDescent="0.25">
      <c r="C360" s="197">
        <v>7.3464849139999977</v>
      </c>
      <c r="D360" s="197">
        <v>7.3356433000000001</v>
      </c>
      <c r="E360" s="197">
        <v>71.510818</v>
      </c>
      <c r="F360" s="197">
        <v>37.048425080533157</v>
      </c>
      <c r="G360" s="138">
        <v>70.037707630000014</v>
      </c>
      <c r="H360" s="138">
        <v>68.727806000000001</v>
      </c>
      <c r="I360" s="138">
        <v>71.510818</v>
      </c>
      <c r="J360" s="138">
        <v>1.3923033813685737</v>
      </c>
      <c r="K360" s="138">
        <v>896.48265766400027</v>
      </c>
      <c r="L360" s="197">
        <v>41.360850962598427</v>
      </c>
    </row>
    <row r="361" spans="3:12" x14ac:dyDescent="0.25">
      <c r="C361" s="197">
        <v>7.368962955999999</v>
      </c>
      <c r="D361" s="197">
        <v>7.3579420999999998</v>
      </c>
      <c r="E361" s="197">
        <v>71.113631999999996</v>
      </c>
      <c r="F361" s="197">
        <v>36.806183691542287</v>
      </c>
      <c r="G361" s="138">
        <v>70.043964279999969</v>
      </c>
      <c r="H361" s="138">
        <v>69.124329000000003</v>
      </c>
      <c r="I361" s="138">
        <v>71.113631999999996</v>
      </c>
      <c r="J361" s="138">
        <v>0.99559400236237872</v>
      </c>
      <c r="K361" s="138">
        <v>896.56274278399962</v>
      </c>
      <c r="L361" s="197">
        <v>41.364545834645639</v>
      </c>
    </row>
    <row r="362" spans="3:12" x14ac:dyDescent="0.25">
      <c r="C362" s="197">
        <v>7.3914933669999936</v>
      </c>
      <c r="D362" s="197">
        <v>7.3802972000000002</v>
      </c>
      <c r="E362" s="197">
        <v>71.018860000000004</v>
      </c>
      <c r="F362" s="197">
        <v>36.738509734913272</v>
      </c>
      <c r="G362" s="138">
        <v>69.97373685999996</v>
      </c>
      <c r="H362" s="138">
        <v>68.721474000000001</v>
      </c>
      <c r="I362" s="138">
        <v>71.018860000000004</v>
      </c>
      <c r="J362" s="138">
        <v>1.1502483124159788</v>
      </c>
      <c r="K362" s="138">
        <v>895.66383180799949</v>
      </c>
      <c r="L362" s="197">
        <v>41.323072948818869</v>
      </c>
    </row>
    <row r="363" spans="3:12" x14ac:dyDescent="0.25">
      <c r="C363" s="197">
        <v>7.4138279470000006</v>
      </c>
      <c r="D363" s="197">
        <v>7.4026741999999999</v>
      </c>
      <c r="E363" s="197">
        <v>70.882141000000004</v>
      </c>
      <c r="F363" s="197">
        <v>36.646667859920505</v>
      </c>
      <c r="G363" s="138">
        <v>69.856528230000038</v>
      </c>
      <c r="H363" s="138">
        <v>68.772437999999994</v>
      </c>
      <c r="I363" s="138">
        <v>70.882141000000004</v>
      </c>
      <c r="J363" s="138">
        <v>1.0549865661844227</v>
      </c>
      <c r="K363" s="138">
        <v>894.16356134400053</v>
      </c>
      <c r="L363" s="197">
        <v>41.253855253937026</v>
      </c>
    </row>
    <row r="364" spans="3:12" x14ac:dyDescent="0.25">
      <c r="C364" s="197">
        <v>7.4359647889999998</v>
      </c>
      <c r="D364" s="197">
        <v>7.4243851000000003</v>
      </c>
      <c r="E364" s="197">
        <v>70.593727000000001</v>
      </c>
      <c r="F364" s="197">
        <v>36.467494241834764</v>
      </c>
      <c r="G364" s="138">
        <v>69.752155269999989</v>
      </c>
      <c r="H364" s="138">
        <v>68.567993000000001</v>
      </c>
      <c r="I364" s="138">
        <v>70.593727000000001</v>
      </c>
      <c r="J364" s="138">
        <v>1.0176837669583103</v>
      </c>
      <c r="K364" s="138">
        <v>892.82758745599995</v>
      </c>
      <c r="L364" s="197">
        <v>41.192217679133847</v>
      </c>
    </row>
    <row r="365" spans="3:12" x14ac:dyDescent="0.25">
      <c r="C365" s="197">
        <v>7.4583162339999989</v>
      </c>
      <c r="D365" s="197">
        <v>7.4470229000000003</v>
      </c>
      <c r="E365" s="197">
        <v>70.493819999999999</v>
      </c>
      <c r="F365" s="197">
        <v>36.396825610533128</v>
      </c>
      <c r="G365" s="138">
        <v>69.621597660000006</v>
      </c>
      <c r="H365" s="138">
        <v>68.459136999999998</v>
      </c>
      <c r="I365" s="138">
        <v>70.493819999999999</v>
      </c>
      <c r="J365" s="138">
        <v>1.0207857681652015</v>
      </c>
      <c r="K365" s="138">
        <v>891.15645004800012</v>
      </c>
      <c r="L365" s="197">
        <v>41.11511672834645</v>
      </c>
    </row>
    <row r="366" spans="3:12" x14ac:dyDescent="0.25">
      <c r="C366" s="197">
        <v>7.4804980760000026</v>
      </c>
      <c r="D366" s="197">
        <v>7.4693984999999996</v>
      </c>
      <c r="E366" s="197">
        <v>70.912537</v>
      </c>
      <c r="F366" s="197">
        <v>36.625709340085642</v>
      </c>
      <c r="G366" s="138">
        <v>69.672044389999996</v>
      </c>
      <c r="H366" s="138">
        <v>68.525374999999997</v>
      </c>
      <c r="I366" s="138">
        <v>70.912537</v>
      </c>
      <c r="J366" s="138">
        <v>1.1938882568922724</v>
      </c>
      <c r="K366" s="138">
        <v>891.80216819199995</v>
      </c>
      <c r="L366" s="197">
        <v>41.144908104330696</v>
      </c>
    </row>
    <row r="367" spans="3:12" x14ac:dyDescent="0.25">
      <c r="C367" s="197">
        <v>7.5028748600000004</v>
      </c>
      <c r="D367" s="197">
        <v>7.4918041000000004</v>
      </c>
      <c r="E367" s="197">
        <v>70.478470000000002</v>
      </c>
      <c r="F367" s="197">
        <v>36.362173080911845</v>
      </c>
      <c r="G367" s="138">
        <v>69.476684970000008</v>
      </c>
      <c r="H367" s="138">
        <v>68.510848999999993</v>
      </c>
      <c r="I367" s="138">
        <v>70.478470000000002</v>
      </c>
      <c r="J367" s="138">
        <v>0.98386523187197661</v>
      </c>
      <c r="K367" s="138">
        <v>889.30156761600017</v>
      </c>
      <c r="L367" s="197">
        <v>41.029538368110231</v>
      </c>
    </row>
    <row r="368" spans="3:12" x14ac:dyDescent="0.25">
      <c r="C368" s="197">
        <v>7.5251309600000011</v>
      </c>
      <c r="D368" s="197">
        <v>7.5141644000000003</v>
      </c>
      <c r="E368" s="197">
        <v>70.278121999999996</v>
      </c>
      <c r="F368" s="197">
        <v>36.23362245747807</v>
      </c>
      <c r="G368" s="138">
        <v>69.334174459999986</v>
      </c>
      <c r="H368" s="138">
        <v>68.288521000000003</v>
      </c>
      <c r="I368" s="138">
        <v>70.278121999999996</v>
      </c>
      <c r="J368" s="138">
        <v>0.99523366233621913</v>
      </c>
      <c r="K368" s="138">
        <v>887.47743308799988</v>
      </c>
      <c r="L368" s="197">
        <v>40.945378618110226</v>
      </c>
    </row>
    <row r="369" spans="3:12" x14ac:dyDescent="0.25">
      <c r="C369" s="197">
        <v>7.5475632680000011</v>
      </c>
      <c r="D369" s="197">
        <v>7.5364098999999998</v>
      </c>
      <c r="E369" s="197">
        <v>70.267097000000007</v>
      </c>
      <c r="F369" s="197">
        <v>36.214359813006062</v>
      </c>
      <c r="G369" s="138">
        <v>69.229020759999969</v>
      </c>
      <c r="H369" s="138">
        <v>67.887230000000002</v>
      </c>
      <c r="I369" s="138">
        <v>70.267097000000007</v>
      </c>
      <c r="J369" s="138">
        <v>1.1931590883981709</v>
      </c>
      <c r="K369" s="138">
        <v>886.13146572799963</v>
      </c>
      <c r="L369" s="197">
        <v>40.883279976377921</v>
      </c>
    </row>
    <row r="370" spans="3:12" x14ac:dyDescent="0.25">
      <c r="C370" s="197">
        <v>7.5697811080000035</v>
      </c>
      <c r="D370" s="197">
        <v>7.5585202999999996</v>
      </c>
      <c r="E370" s="197">
        <v>70.060935999999998</v>
      </c>
      <c r="F370" s="197">
        <v>36.082536253422603</v>
      </c>
      <c r="G370" s="138">
        <v>69.095000500000012</v>
      </c>
      <c r="H370" s="138">
        <v>68.081917000000004</v>
      </c>
      <c r="I370" s="138">
        <v>70.060935999999998</v>
      </c>
      <c r="J370" s="138">
        <v>0.98960309977396699</v>
      </c>
      <c r="K370" s="138">
        <v>884.41600640000024</v>
      </c>
      <c r="L370" s="197">
        <v>40.804134153543309</v>
      </c>
    </row>
    <row r="371" spans="3:12" x14ac:dyDescent="0.25">
      <c r="C371" s="197">
        <v>7.5920243949999975</v>
      </c>
      <c r="D371" s="197">
        <v>7.5812235000000001</v>
      </c>
      <c r="E371" s="197">
        <v>69.753974999999997</v>
      </c>
      <c r="F371" s="197">
        <v>35.892337271249005</v>
      </c>
      <c r="G371" s="138">
        <v>68.867765099999986</v>
      </c>
      <c r="H371" s="138">
        <v>68.000327999999996</v>
      </c>
      <c r="I371" s="138">
        <v>69.753974999999997</v>
      </c>
      <c r="J371" s="138">
        <v>0.87684024674998284</v>
      </c>
      <c r="K371" s="138">
        <v>881.50739327999986</v>
      </c>
      <c r="L371" s="197">
        <v>40.669940019685022</v>
      </c>
    </row>
    <row r="372" spans="3:12" x14ac:dyDescent="0.25">
      <c r="C372" s="197">
        <v>7.6144510490000004</v>
      </c>
      <c r="D372" s="197">
        <v>7.6029568000000003</v>
      </c>
      <c r="E372" s="197">
        <v>69.497001999999995</v>
      </c>
      <c r="F372" s="197">
        <v>35.731226015770659</v>
      </c>
      <c r="G372" s="138">
        <v>68.63791329</v>
      </c>
      <c r="H372" s="138">
        <v>66.688507000000001</v>
      </c>
      <c r="I372" s="138">
        <v>69.497001999999995</v>
      </c>
      <c r="J372" s="138">
        <v>1.4390889745579769</v>
      </c>
      <c r="K372" s="138">
        <v>878.56529011200007</v>
      </c>
      <c r="L372" s="197">
        <v>40.534200761811015</v>
      </c>
    </row>
    <row r="373" spans="3:12" x14ac:dyDescent="0.25">
      <c r="C373" s="197">
        <v>7.6367489549999981</v>
      </c>
      <c r="D373" s="197">
        <v>7.6253405000000001</v>
      </c>
      <c r="E373" s="197">
        <v>69.542823999999996</v>
      </c>
      <c r="F373" s="197">
        <v>35.744782884132874</v>
      </c>
      <c r="G373" s="138">
        <v>68.456719929999991</v>
      </c>
      <c r="H373" s="138">
        <v>66.969695999999999</v>
      </c>
      <c r="I373" s="138">
        <v>69.542823999999996</v>
      </c>
      <c r="J373" s="138">
        <v>1.2917591315493755</v>
      </c>
      <c r="K373" s="138">
        <v>876.24601510399998</v>
      </c>
      <c r="L373" s="197">
        <v>40.427196809055104</v>
      </c>
    </row>
    <row r="374" spans="3:12" x14ac:dyDescent="0.25">
      <c r="C374" s="197">
        <v>7.6590458129999988</v>
      </c>
      <c r="D374" s="197">
        <v>7.6479301</v>
      </c>
      <c r="E374" s="197">
        <v>69.178047000000007</v>
      </c>
      <c r="F374" s="197">
        <v>35.521221160345</v>
      </c>
      <c r="G374" s="138">
        <v>68.266060629999998</v>
      </c>
      <c r="H374" s="138">
        <v>67.100005999999993</v>
      </c>
      <c r="I374" s="138">
        <v>69.178047000000007</v>
      </c>
      <c r="J374" s="138">
        <v>1.0416058865114077</v>
      </c>
      <c r="K374" s="138">
        <v>873.80557606399998</v>
      </c>
      <c r="L374" s="197">
        <v>40.314602734251956</v>
      </c>
    </row>
    <row r="375" spans="3:12" x14ac:dyDescent="0.25">
      <c r="C375" s="197">
        <v>7.6813968070000032</v>
      </c>
      <c r="D375" s="197">
        <v>7.6703967999999998</v>
      </c>
      <c r="E375" s="197">
        <v>68.981048999999999</v>
      </c>
      <c r="F375" s="197">
        <v>35.394546550686513</v>
      </c>
      <c r="G375" s="138">
        <v>67.999093809999991</v>
      </c>
      <c r="H375" s="138">
        <v>67.064987000000002</v>
      </c>
      <c r="I375" s="138">
        <v>68.981048999999999</v>
      </c>
      <c r="J375" s="138">
        <v>0.95813056830304488</v>
      </c>
      <c r="K375" s="138">
        <v>870.38840076799988</v>
      </c>
      <c r="L375" s="197">
        <v>40.156945163385814</v>
      </c>
    </row>
    <row r="376" spans="3:12" x14ac:dyDescent="0.25">
      <c r="C376" s="197">
        <v>7.7036397639999992</v>
      </c>
      <c r="D376" s="197">
        <v>7.6928234</v>
      </c>
      <c r="E376" s="197">
        <v>68.887023999999997</v>
      </c>
      <c r="F376" s="197">
        <v>35.327366187883264</v>
      </c>
      <c r="G376" s="138">
        <v>67.64462122999997</v>
      </c>
      <c r="H376" s="138">
        <v>66.600516999999996</v>
      </c>
      <c r="I376" s="138">
        <v>68.887023999999997</v>
      </c>
      <c r="J376" s="138">
        <v>1.144685731766335</v>
      </c>
      <c r="K376" s="138">
        <v>865.85115174399971</v>
      </c>
      <c r="L376" s="197">
        <v>39.947610962598404</v>
      </c>
    </row>
    <row r="377" spans="3:12" x14ac:dyDescent="0.25">
      <c r="C377" s="197">
        <v>7.7260166630000029</v>
      </c>
      <c r="D377" s="197">
        <v>7.7147097999999996</v>
      </c>
      <c r="E377" s="197">
        <v>68.561065999999997</v>
      </c>
      <c r="F377" s="197">
        <v>35.126396576026345</v>
      </c>
      <c r="G377" s="138">
        <v>67.609959200000006</v>
      </c>
      <c r="H377" s="138">
        <v>66.468192999999999</v>
      </c>
      <c r="I377" s="138">
        <v>68.561065999999997</v>
      </c>
      <c r="J377" s="138">
        <v>1.0478829128770117</v>
      </c>
      <c r="K377" s="138">
        <v>865.40747776000012</v>
      </c>
      <c r="L377" s="197">
        <v>39.927141259842514</v>
      </c>
    </row>
    <row r="378" spans="3:12" x14ac:dyDescent="0.25">
      <c r="C378" s="197">
        <v>7.7484099569999989</v>
      </c>
      <c r="D378" s="197">
        <v>7.7369227</v>
      </c>
      <c r="E378" s="197">
        <v>68.133621000000005</v>
      </c>
      <c r="F378" s="197">
        <v>34.866734409285563</v>
      </c>
      <c r="G378" s="138">
        <v>67.184063690000016</v>
      </c>
      <c r="H378" s="138">
        <v>66.018478000000002</v>
      </c>
      <c r="I378" s="138">
        <v>68.133621000000005</v>
      </c>
      <c r="J378" s="138">
        <v>1.059408561112932</v>
      </c>
      <c r="K378" s="138">
        <v>859.95601523200025</v>
      </c>
      <c r="L378" s="197">
        <v>39.675628163385831</v>
      </c>
    </row>
    <row r="379" spans="3:12" x14ac:dyDescent="0.25">
      <c r="C379" s="197">
        <v>7.770658793</v>
      </c>
      <c r="D379" s="197">
        <v>7.7594190000000003</v>
      </c>
      <c r="E379" s="197">
        <v>67.906379999999999</v>
      </c>
      <c r="F379" s="197">
        <v>34.722619930324228</v>
      </c>
      <c r="G379" s="138">
        <v>66.971607349999971</v>
      </c>
      <c r="H379" s="138">
        <v>65.748390000000001</v>
      </c>
      <c r="I379" s="138">
        <v>67.906379999999999</v>
      </c>
      <c r="J379" s="138">
        <v>1.0822031103747742</v>
      </c>
      <c r="K379" s="138">
        <v>857.23657407999963</v>
      </c>
      <c r="L379" s="197">
        <v>39.550161820866116</v>
      </c>
    </row>
    <row r="380" spans="3:12" x14ac:dyDescent="0.25">
      <c r="C380" s="197">
        <v>7.7930060190000008</v>
      </c>
      <c r="D380" s="197">
        <v>7.7818451</v>
      </c>
      <c r="E380" s="197">
        <v>67.755806000000007</v>
      </c>
      <c r="F380" s="197">
        <v>34.622761039914806</v>
      </c>
      <c r="G380" s="138">
        <v>66.646480800000006</v>
      </c>
      <c r="H380" s="138">
        <v>65.566451999999998</v>
      </c>
      <c r="I380" s="138">
        <v>67.755806000000007</v>
      </c>
      <c r="J380" s="138">
        <v>1.0947096681693382</v>
      </c>
      <c r="K380" s="138">
        <v>853.07495424000012</v>
      </c>
      <c r="L380" s="197">
        <v>39.358157952755903</v>
      </c>
    </row>
    <row r="381" spans="3:12" x14ac:dyDescent="0.25">
      <c r="C381" s="197">
        <v>7.8154070929999975</v>
      </c>
      <c r="D381" s="197">
        <v>7.8042201999999996</v>
      </c>
      <c r="E381" s="197">
        <v>67.370834000000002</v>
      </c>
      <c r="F381" s="197">
        <v>34.387571589214097</v>
      </c>
      <c r="G381" s="138">
        <v>66.33514193000002</v>
      </c>
      <c r="H381" s="138">
        <v>65.139083999999997</v>
      </c>
      <c r="I381" s="138">
        <v>67.370834000000002</v>
      </c>
      <c r="J381" s="138">
        <v>1.1168348653133411</v>
      </c>
      <c r="K381" s="138">
        <v>849.08981670400033</v>
      </c>
      <c r="L381" s="197">
        <v>39.174296415354334</v>
      </c>
    </row>
    <row r="382" spans="3:12" x14ac:dyDescent="0.25">
      <c r="C382" s="197">
        <v>7.8375125599999969</v>
      </c>
      <c r="D382" s="197">
        <v>7.8264804000000003</v>
      </c>
      <c r="E382" s="197">
        <v>67.288055</v>
      </c>
      <c r="F382" s="197">
        <v>34.32697183467193</v>
      </c>
      <c r="G382" s="138">
        <v>65.865654409999976</v>
      </c>
      <c r="H382" s="138">
        <v>64.750168000000002</v>
      </c>
      <c r="I382" s="138">
        <v>67.288055</v>
      </c>
      <c r="J382" s="138">
        <v>1.2720327429024796</v>
      </c>
      <c r="K382" s="138">
        <v>843.0803764479997</v>
      </c>
      <c r="L382" s="197">
        <v>38.897040005905488</v>
      </c>
    </row>
    <row r="383" spans="3:12" x14ac:dyDescent="0.25">
      <c r="C383" s="197">
        <v>7.8597302980000041</v>
      </c>
      <c r="D383" s="197">
        <v>7.8483834000000003</v>
      </c>
      <c r="E383" s="197">
        <v>66.723228000000006</v>
      </c>
      <c r="F383" s="197">
        <v>33.988132284518571</v>
      </c>
      <c r="G383" s="138">
        <v>65.524595970000007</v>
      </c>
      <c r="H383" s="138">
        <v>64.026863000000006</v>
      </c>
      <c r="I383" s="138">
        <v>66.723228000000006</v>
      </c>
      <c r="J383" s="138">
        <v>1.3509445464804706</v>
      </c>
      <c r="K383" s="138">
        <v>838.71482841600016</v>
      </c>
      <c r="L383" s="197">
        <v>38.695627541338581</v>
      </c>
    </row>
    <row r="384" spans="3:12" x14ac:dyDescent="0.25">
      <c r="C384" s="197">
        <v>7.8819951810000033</v>
      </c>
      <c r="D384" s="197">
        <v>7.8713006999999999</v>
      </c>
      <c r="E384" s="197">
        <v>66.395401000000007</v>
      </c>
      <c r="F384" s="197">
        <v>33.785818254694199</v>
      </c>
      <c r="G384" s="138">
        <v>65.182257289999981</v>
      </c>
      <c r="H384" s="138">
        <v>64.155906999999999</v>
      </c>
      <c r="I384" s="138">
        <v>66.395401000000007</v>
      </c>
      <c r="J384" s="138">
        <v>1.1210445987955244</v>
      </c>
      <c r="K384" s="138">
        <v>834.33289331199978</v>
      </c>
      <c r="L384" s="197">
        <v>38.493459029527543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3927-04EB-4163-BDEC-11DEA98FB3F1}">
  <dimension ref="B7:N18"/>
  <sheetViews>
    <sheetView topLeftCell="E3" zoomScale="115" zoomScaleNormal="115" workbookViewId="0">
      <selection activeCell="P16" sqref="P16"/>
    </sheetView>
  </sheetViews>
  <sheetFormatPr defaultRowHeight="15" x14ac:dyDescent="0.25"/>
  <cols>
    <col min="3" max="3" width="13.7109375" customWidth="1"/>
    <col min="6" max="6" width="20" customWidth="1"/>
    <col min="7" max="7" width="17.140625" customWidth="1"/>
    <col min="8" max="8" width="36.85546875" customWidth="1"/>
    <col min="9" max="9" width="18.7109375" customWidth="1"/>
    <col min="10" max="10" width="21" customWidth="1"/>
  </cols>
  <sheetData>
    <row r="7" spans="2:14" x14ac:dyDescent="0.25">
      <c r="B7" t="s">
        <v>334</v>
      </c>
      <c r="C7" s="183" t="s">
        <v>317</v>
      </c>
      <c r="D7" s="183">
        <f>12.7*0.001</f>
        <v>1.2699999999999999E-2</v>
      </c>
    </row>
    <row r="8" spans="2:14" x14ac:dyDescent="0.25">
      <c r="B8" t="s">
        <v>333</v>
      </c>
      <c r="C8" s="183" t="s">
        <v>337</v>
      </c>
      <c r="D8" s="183">
        <f>107.08*0.001</f>
        <v>0.10707999999999999</v>
      </c>
    </row>
    <row r="9" spans="2:14" x14ac:dyDescent="0.25">
      <c r="B9" t="s">
        <v>335</v>
      </c>
      <c r="C9" s="183" t="s">
        <v>318</v>
      </c>
      <c r="D9" s="183">
        <f>(D7)/2</f>
        <v>6.3499999999999997E-3</v>
      </c>
    </row>
    <row r="10" spans="2:14" x14ac:dyDescent="0.25">
      <c r="B10" t="s">
        <v>336</v>
      </c>
      <c r="C10" s="183" t="s">
        <v>319</v>
      </c>
      <c r="D10" s="184">
        <f>(PI()*(D7)^4)/32</f>
        <v>2.5539640407386065E-9</v>
      </c>
    </row>
    <row r="14" spans="2:14" ht="85.5" customHeight="1" x14ac:dyDescent="0.25">
      <c r="C14" t="s">
        <v>353</v>
      </c>
    </row>
    <row r="15" spans="2:14" x14ac:dyDescent="0.25">
      <c r="C15" t="s">
        <v>351</v>
      </c>
      <c r="E15" t="s">
        <v>338</v>
      </c>
      <c r="G15" t="s">
        <v>341</v>
      </c>
      <c r="H15" t="s">
        <v>355</v>
      </c>
      <c r="I15" t="s">
        <v>352</v>
      </c>
      <c r="J15" t="s">
        <v>354</v>
      </c>
      <c r="M15" t="s">
        <v>354</v>
      </c>
    </row>
    <row r="16" spans="2:14" ht="75" x14ac:dyDescent="0.25">
      <c r="C16" s="185" t="s">
        <v>320</v>
      </c>
      <c r="D16" s="71" t="s">
        <v>321</v>
      </c>
      <c r="E16" s="185" t="s">
        <v>322</v>
      </c>
      <c r="F16" s="71" t="s">
        <v>323</v>
      </c>
      <c r="G16" s="186" t="s">
        <v>324</v>
      </c>
      <c r="H16" s="186" t="s">
        <v>325</v>
      </c>
      <c r="I16" s="186" t="s">
        <v>326</v>
      </c>
      <c r="J16" s="186" t="s">
        <v>327</v>
      </c>
      <c r="K16" s="187" t="s">
        <v>328</v>
      </c>
      <c r="L16" s="187" t="s">
        <v>329</v>
      </c>
      <c r="M16" s="187" t="s">
        <v>330</v>
      </c>
      <c r="N16" s="187" t="s">
        <v>331</v>
      </c>
    </row>
    <row r="17" spans="3:14" x14ac:dyDescent="0.25">
      <c r="C17" t="s">
        <v>309</v>
      </c>
      <c r="D17" t="s">
        <v>340</v>
      </c>
      <c r="E17" t="s">
        <v>309</v>
      </c>
      <c r="F17" t="s">
        <v>340</v>
      </c>
      <c r="G17" t="s">
        <v>332</v>
      </c>
      <c r="H17" t="s">
        <v>339</v>
      </c>
      <c r="I17" t="s">
        <v>345</v>
      </c>
      <c r="J17" t="s">
        <v>342</v>
      </c>
      <c r="K17" s="125">
        <v>237.16</v>
      </c>
      <c r="L17" s="125">
        <v>246.56</v>
      </c>
      <c r="M17" s="125">
        <f>MAX(H17:H2455)</f>
        <v>0</v>
      </c>
      <c r="N17" s="125">
        <v>9438.2999999999993</v>
      </c>
    </row>
    <row r="18" spans="3:14" x14ac:dyDescent="0.25">
      <c r="J18" s="359" t="s">
        <v>343</v>
      </c>
      <c r="K18" s="359"/>
      <c r="L18" s="359"/>
      <c r="M18" s="359"/>
      <c r="N18" t="s">
        <v>344</v>
      </c>
    </row>
  </sheetData>
  <mergeCells count="1">
    <mergeCell ref="J18:M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882C-A8DD-4548-9826-79161C80B891}">
  <dimension ref="B6:G38"/>
  <sheetViews>
    <sheetView zoomScale="70" zoomScaleNormal="70" workbookViewId="0">
      <selection activeCell="L21" sqref="L21"/>
    </sheetView>
  </sheetViews>
  <sheetFormatPr defaultColWidth="11.5703125" defaultRowHeight="15" x14ac:dyDescent="0.25"/>
  <cols>
    <col min="2" max="2" width="21.140625" customWidth="1"/>
    <col min="3" max="6" width="11.5703125" customWidth="1"/>
    <col min="7" max="7" width="17.85546875" customWidth="1"/>
  </cols>
  <sheetData>
    <row r="6" spans="2:7" x14ac:dyDescent="0.25">
      <c r="B6" s="213" t="s">
        <v>69</v>
      </c>
      <c r="C6" s="214"/>
      <c r="D6" s="214"/>
      <c r="E6" s="214"/>
      <c r="F6" s="214"/>
      <c r="G6" s="215"/>
    </row>
    <row r="7" spans="2:7" ht="16.7" customHeight="1" x14ac:dyDescent="0.25">
      <c r="B7" s="209" t="s">
        <v>21</v>
      </c>
      <c r="C7" s="209" t="s">
        <v>7</v>
      </c>
      <c r="D7" s="203" t="s">
        <v>8</v>
      </c>
      <c r="E7" s="205"/>
      <c r="F7" s="211" t="s">
        <v>14</v>
      </c>
      <c r="G7" s="211" t="s">
        <v>67</v>
      </c>
    </row>
    <row r="8" spans="2:7" ht="22.35" customHeight="1" x14ac:dyDescent="0.25">
      <c r="B8" s="210"/>
      <c r="C8" s="210"/>
      <c r="D8" s="2" t="s">
        <v>63</v>
      </c>
      <c r="E8" s="2" t="s">
        <v>64</v>
      </c>
      <c r="F8" s="212"/>
      <c r="G8" s="212"/>
    </row>
    <row r="9" spans="2:7" x14ac:dyDescent="0.25">
      <c r="B9" s="203" t="s">
        <v>9</v>
      </c>
      <c r="C9" s="204"/>
      <c r="D9" s="204"/>
      <c r="E9" s="204"/>
      <c r="F9" s="204"/>
      <c r="G9" s="205"/>
    </row>
    <row r="10" spans="2:7" x14ac:dyDescent="0.25">
      <c r="B10" s="51" t="s">
        <v>58</v>
      </c>
      <c r="C10" s="51">
        <v>1</v>
      </c>
      <c r="D10" s="51"/>
      <c r="E10" s="51">
        <f>D10*C23</f>
        <v>0</v>
      </c>
      <c r="F10" s="52">
        <v>0</v>
      </c>
      <c r="G10" s="51" t="s">
        <v>13</v>
      </c>
    </row>
    <row r="11" spans="2:7" x14ac:dyDescent="0.25">
      <c r="B11" s="51" t="s">
        <v>60</v>
      </c>
      <c r="C11" s="51">
        <v>1</v>
      </c>
      <c r="D11" s="51">
        <v>400</v>
      </c>
      <c r="E11" s="51">
        <f>D11*C23</f>
        <v>224000</v>
      </c>
      <c r="F11" s="52">
        <v>0</v>
      </c>
      <c r="G11" s="51" t="s">
        <v>13</v>
      </c>
    </row>
    <row r="12" spans="2:7" x14ac:dyDescent="0.25">
      <c r="B12" s="51" t="s">
        <v>61</v>
      </c>
      <c r="C12" s="51">
        <v>1</v>
      </c>
      <c r="D12" s="51">
        <v>200</v>
      </c>
      <c r="E12" s="51">
        <f>D12*C23</f>
        <v>112000</v>
      </c>
      <c r="F12" s="52">
        <v>0</v>
      </c>
      <c r="G12" s="51" t="s">
        <v>13</v>
      </c>
    </row>
    <row r="13" spans="2:7" x14ac:dyDescent="0.25">
      <c r="B13" s="51" t="s">
        <v>66</v>
      </c>
      <c r="C13" s="51"/>
      <c r="D13" s="51"/>
      <c r="E13" s="51">
        <v>50000</v>
      </c>
      <c r="F13" s="52">
        <v>0</v>
      </c>
      <c r="G13" s="51" t="s">
        <v>13</v>
      </c>
    </row>
    <row r="14" spans="2:7" x14ac:dyDescent="0.25">
      <c r="B14" s="51" t="s">
        <v>65</v>
      </c>
      <c r="C14" s="51">
        <v>1</v>
      </c>
      <c r="D14" s="51">
        <v>100</v>
      </c>
      <c r="E14" s="51">
        <f>D14*C23</f>
        <v>56000</v>
      </c>
      <c r="F14" s="51">
        <v>0</v>
      </c>
      <c r="G14" s="51" t="s">
        <v>13</v>
      </c>
    </row>
    <row r="15" spans="2:7" x14ac:dyDescent="0.25">
      <c r="B15" s="51" t="s">
        <v>17</v>
      </c>
      <c r="C15" s="51">
        <v>1</v>
      </c>
      <c r="D15" s="51"/>
      <c r="E15" s="51">
        <f>D15*C24</f>
        <v>0</v>
      </c>
      <c r="F15" s="52">
        <v>0</v>
      </c>
      <c r="G15" s="51" t="s">
        <v>13</v>
      </c>
    </row>
    <row r="16" spans="2:7" x14ac:dyDescent="0.25">
      <c r="B16" s="51" t="s">
        <v>18</v>
      </c>
      <c r="C16" s="51">
        <v>1</v>
      </c>
      <c r="D16" s="53"/>
      <c r="E16" s="52">
        <v>500000</v>
      </c>
      <c r="F16" s="52">
        <v>0</v>
      </c>
      <c r="G16" s="51" t="s">
        <v>13</v>
      </c>
    </row>
    <row r="17" spans="2:7" x14ac:dyDescent="0.25">
      <c r="B17" s="51" t="s">
        <v>6</v>
      </c>
      <c r="C17" s="51">
        <v>1</v>
      </c>
      <c r="D17" s="53">
        <v>3000</v>
      </c>
      <c r="E17" s="52">
        <f>D17*C23</f>
        <v>1680000</v>
      </c>
      <c r="F17" s="52">
        <v>0</v>
      </c>
      <c r="G17" s="51" t="s">
        <v>13</v>
      </c>
    </row>
    <row r="18" spans="2:7" x14ac:dyDescent="0.25">
      <c r="B18" s="51" t="s">
        <v>62</v>
      </c>
      <c r="C18" s="51">
        <v>4</v>
      </c>
      <c r="D18" s="51">
        <v>76.78</v>
      </c>
      <c r="E18" s="51">
        <f>D18*C23</f>
        <v>42996.800000000003</v>
      </c>
      <c r="F18" s="52">
        <f>E18*C18</f>
        <v>171987.20000000001</v>
      </c>
      <c r="G18" s="51" t="s">
        <v>30</v>
      </c>
    </row>
    <row r="19" spans="2:7" x14ac:dyDescent="0.25">
      <c r="B19" s="51" t="s">
        <v>23</v>
      </c>
      <c r="C19" s="51">
        <v>14</v>
      </c>
      <c r="D19" s="53">
        <v>16.89</v>
      </c>
      <c r="E19" s="52">
        <f>D19*C23</f>
        <v>9458.4</v>
      </c>
      <c r="F19" s="52">
        <f>E19*C19</f>
        <v>132417.60000000001</v>
      </c>
      <c r="G19" s="51" t="s">
        <v>30</v>
      </c>
    </row>
    <row r="20" spans="2:7" x14ac:dyDescent="0.25">
      <c r="B20" s="51" t="s">
        <v>28</v>
      </c>
      <c r="C20" s="51">
        <v>8</v>
      </c>
      <c r="D20" s="53">
        <v>4.46</v>
      </c>
      <c r="E20" s="52">
        <f>D20*C23</f>
        <v>2497.6</v>
      </c>
      <c r="F20" s="52">
        <f>E20*C20</f>
        <v>19980.8</v>
      </c>
      <c r="G20" s="51" t="s">
        <v>30</v>
      </c>
    </row>
    <row r="21" spans="2:7" x14ac:dyDescent="0.25">
      <c r="B21" s="51" t="s">
        <v>27</v>
      </c>
      <c r="C21" s="51">
        <v>2</v>
      </c>
      <c r="D21" s="53">
        <v>11.24</v>
      </c>
      <c r="E21" s="52">
        <f>D21*C23</f>
        <v>6294.4000000000005</v>
      </c>
      <c r="F21" s="52">
        <f>E21*C21</f>
        <v>12588.800000000001</v>
      </c>
      <c r="G21" s="51" t="s">
        <v>30</v>
      </c>
    </row>
    <row r="22" spans="2:7" x14ac:dyDescent="0.25">
      <c r="B22" s="51" t="s">
        <v>59</v>
      </c>
      <c r="C22" s="51">
        <v>1</v>
      </c>
      <c r="D22" s="53">
        <v>800</v>
      </c>
      <c r="E22" s="52">
        <f>D22*C23</f>
        <v>448000</v>
      </c>
      <c r="F22" s="52">
        <f>E22*C22</f>
        <v>448000</v>
      </c>
      <c r="G22" s="51" t="s">
        <v>30</v>
      </c>
    </row>
    <row r="23" spans="2:7" x14ac:dyDescent="0.25">
      <c r="B23" s="216" t="s">
        <v>20</v>
      </c>
      <c r="C23" s="216">
        <v>560</v>
      </c>
      <c r="D23" s="206" t="s">
        <v>29</v>
      </c>
      <c r="E23" s="207"/>
      <c r="F23" s="201">
        <f>SUMIF(G10:G22,"No",F10:F22)</f>
        <v>784974.4</v>
      </c>
      <c r="G23" s="202"/>
    </row>
    <row r="24" spans="2:7" x14ac:dyDescent="0.25">
      <c r="B24" s="216"/>
      <c r="C24" s="216"/>
      <c r="D24" s="206" t="s">
        <v>68</v>
      </c>
      <c r="E24" s="207"/>
      <c r="F24" s="201">
        <f>F23/C23</f>
        <v>1401.74</v>
      </c>
      <c r="G24" s="202"/>
    </row>
    <row r="27" spans="2:7" x14ac:dyDescent="0.25">
      <c r="F27">
        <f>F23/C23</f>
        <v>1401.74</v>
      </c>
    </row>
    <row r="32" spans="2:7" x14ac:dyDescent="0.25">
      <c r="D32" s="51">
        <v>1</v>
      </c>
      <c r="E32" s="53">
        <v>0</v>
      </c>
      <c r="F32">
        <f>E32*D32</f>
        <v>0</v>
      </c>
    </row>
    <row r="33" spans="4:6" x14ac:dyDescent="0.25">
      <c r="D33" s="51">
        <v>4</v>
      </c>
      <c r="E33" s="51">
        <v>76.78</v>
      </c>
      <c r="F33">
        <f t="shared" ref="F33:F37" si="0">E33*D33</f>
        <v>307.12</v>
      </c>
    </row>
    <row r="34" spans="4:6" x14ac:dyDescent="0.25">
      <c r="D34" s="51">
        <v>14</v>
      </c>
      <c r="E34" s="53">
        <v>16.89</v>
      </c>
      <c r="F34">
        <f t="shared" si="0"/>
        <v>236.46</v>
      </c>
    </row>
    <row r="35" spans="4:6" x14ac:dyDescent="0.25">
      <c r="D35" s="51">
        <v>1</v>
      </c>
      <c r="E35" s="53">
        <v>4.46</v>
      </c>
      <c r="F35">
        <f t="shared" si="0"/>
        <v>4.46</v>
      </c>
    </row>
    <row r="36" spans="4:6" x14ac:dyDescent="0.25">
      <c r="D36" s="51">
        <v>1</v>
      </c>
      <c r="E36" s="53">
        <v>11.24</v>
      </c>
      <c r="F36">
        <f t="shared" si="0"/>
        <v>11.24</v>
      </c>
    </row>
    <row r="37" spans="4:6" x14ac:dyDescent="0.25">
      <c r="D37" s="51">
        <v>1</v>
      </c>
      <c r="E37" s="53">
        <v>800</v>
      </c>
      <c r="F37">
        <f t="shared" si="0"/>
        <v>800</v>
      </c>
    </row>
    <row r="38" spans="4:6" x14ac:dyDescent="0.25">
      <c r="F38">
        <f>SUM(F32:F37)</f>
        <v>1359.2800000000002</v>
      </c>
    </row>
  </sheetData>
  <mergeCells count="13">
    <mergeCell ref="B6:G6"/>
    <mergeCell ref="D24:E24"/>
    <mergeCell ref="F24:G24"/>
    <mergeCell ref="B23:B24"/>
    <mergeCell ref="C23:C24"/>
    <mergeCell ref="F23:G23"/>
    <mergeCell ref="D23:E23"/>
    <mergeCell ref="B7:B8"/>
    <mergeCell ref="C7:C8"/>
    <mergeCell ref="D7:E7"/>
    <mergeCell ref="F7:F8"/>
    <mergeCell ref="G7:G8"/>
    <mergeCell ref="B9:G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26602-EFD2-4C16-8DE1-92D4E8223DA2}">
  <dimension ref="B2:S40"/>
  <sheetViews>
    <sheetView zoomScale="55" zoomScaleNormal="55" workbookViewId="0">
      <selection activeCell="R11" sqref="R11"/>
    </sheetView>
  </sheetViews>
  <sheetFormatPr defaultColWidth="11.5703125" defaultRowHeight="15" x14ac:dyDescent="0.25"/>
  <cols>
    <col min="2" max="2" width="4.5703125" customWidth="1"/>
    <col min="3" max="3" width="27.85546875" customWidth="1"/>
    <col min="4" max="4" width="4.85546875" customWidth="1"/>
    <col min="5" max="5" width="48.5703125" customWidth="1"/>
    <col min="9" max="9" width="6" customWidth="1"/>
    <col min="10" max="10" width="23.42578125" customWidth="1"/>
    <col min="11" max="11" width="5.5703125" customWidth="1"/>
    <col min="12" max="12" width="48.140625" customWidth="1"/>
    <col min="13" max="13" width="10.85546875" customWidth="1"/>
    <col min="15" max="15" width="5.85546875" customWidth="1"/>
    <col min="16" max="16" width="21.85546875" customWidth="1"/>
    <col min="17" max="17" width="6.140625" customWidth="1"/>
    <col min="18" max="18" width="46.5703125" customWidth="1"/>
  </cols>
  <sheetData>
    <row r="2" spans="2:19" x14ac:dyDescent="0.25">
      <c r="B2" s="243" t="s">
        <v>34</v>
      </c>
      <c r="C2" s="244"/>
      <c r="D2" s="242" t="s">
        <v>35</v>
      </c>
      <c r="E2" s="242"/>
      <c r="I2" s="227" t="s">
        <v>34</v>
      </c>
      <c r="J2" s="228"/>
      <c r="K2" s="227" t="s">
        <v>35</v>
      </c>
      <c r="L2" s="228"/>
      <c r="M2" s="81" t="s">
        <v>164</v>
      </c>
      <c r="O2" s="227" t="s">
        <v>34</v>
      </c>
      <c r="P2" s="228"/>
      <c r="Q2" s="229" t="s">
        <v>35</v>
      </c>
      <c r="R2" s="229"/>
      <c r="S2" s="81" t="s">
        <v>164</v>
      </c>
    </row>
    <row r="3" spans="2:19" ht="28.7" customHeight="1" x14ac:dyDescent="0.25">
      <c r="B3" s="239">
        <v>1</v>
      </c>
      <c r="C3" s="236" t="s">
        <v>36</v>
      </c>
      <c r="D3" s="29">
        <v>1.1000000000000001</v>
      </c>
      <c r="E3" s="30" t="s">
        <v>37</v>
      </c>
      <c r="I3" s="230">
        <v>1</v>
      </c>
      <c r="J3" s="223" t="s">
        <v>36</v>
      </c>
      <c r="K3" s="78">
        <v>1.1000000000000001</v>
      </c>
      <c r="L3" s="82" t="s">
        <v>37</v>
      </c>
      <c r="M3" s="233">
        <v>1</v>
      </c>
      <c r="O3" s="230">
        <v>1</v>
      </c>
      <c r="P3" s="223" t="s">
        <v>36</v>
      </c>
      <c r="Q3" s="78">
        <v>1.1000000000000001</v>
      </c>
      <c r="R3" s="82" t="s">
        <v>37</v>
      </c>
      <c r="S3" s="219">
        <v>1</v>
      </c>
    </row>
    <row r="4" spans="2:19" ht="28.7" customHeight="1" x14ac:dyDescent="0.25">
      <c r="B4" s="240"/>
      <c r="C4" s="237"/>
      <c r="D4" s="29">
        <v>1.2</v>
      </c>
      <c r="E4" s="30" t="s">
        <v>38</v>
      </c>
      <c r="I4" s="231"/>
      <c r="J4" s="224"/>
      <c r="K4" s="78">
        <v>1.2</v>
      </c>
      <c r="L4" s="82" t="s">
        <v>38</v>
      </c>
      <c r="M4" s="234"/>
      <c r="O4" s="231"/>
      <c r="P4" s="224"/>
      <c r="Q4" s="78">
        <v>1.2</v>
      </c>
      <c r="R4" s="82" t="s">
        <v>38</v>
      </c>
      <c r="S4" s="226"/>
    </row>
    <row r="5" spans="2:19" ht="28.7" customHeight="1" x14ac:dyDescent="0.25">
      <c r="B5" s="240"/>
      <c r="C5" s="237"/>
      <c r="D5" s="29">
        <v>1.3</v>
      </c>
      <c r="E5" s="31" t="s">
        <v>39</v>
      </c>
      <c r="I5" s="231"/>
      <c r="J5" s="224"/>
      <c r="K5" s="78">
        <v>1.3</v>
      </c>
      <c r="L5" s="82" t="s">
        <v>39</v>
      </c>
      <c r="M5" s="234"/>
      <c r="N5" s="35"/>
      <c r="O5" s="231"/>
      <c r="P5" s="224"/>
      <c r="Q5" s="78">
        <v>1.3</v>
      </c>
      <c r="R5" s="82" t="s">
        <v>39</v>
      </c>
      <c r="S5" s="226"/>
    </row>
    <row r="6" spans="2:19" ht="28.7" customHeight="1" x14ac:dyDescent="0.25">
      <c r="B6" s="241"/>
      <c r="C6" s="238"/>
      <c r="D6" s="29">
        <v>1.4</v>
      </c>
      <c r="E6" s="30" t="s">
        <v>40</v>
      </c>
      <c r="I6" s="232"/>
      <c r="J6" s="225"/>
      <c r="K6" s="78">
        <v>1.4</v>
      </c>
      <c r="L6" s="82" t="s">
        <v>40</v>
      </c>
      <c r="M6" s="235"/>
      <c r="N6" s="35"/>
      <c r="O6" s="232"/>
      <c r="P6" s="225"/>
      <c r="Q6" s="78">
        <v>1.4</v>
      </c>
      <c r="R6" s="82" t="s">
        <v>40</v>
      </c>
      <c r="S6" s="226"/>
    </row>
    <row r="7" spans="2:19" ht="28.7" customHeight="1" x14ac:dyDescent="0.25">
      <c r="B7" s="239">
        <v>2</v>
      </c>
      <c r="C7" s="236" t="s">
        <v>50</v>
      </c>
      <c r="D7" s="29">
        <v>2.1</v>
      </c>
      <c r="E7" s="30" t="s">
        <v>41</v>
      </c>
      <c r="I7" s="220">
        <v>2</v>
      </c>
      <c r="J7" s="223" t="s">
        <v>50</v>
      </c>
      <c r="K7" s="78">
        <v>2.1</v>
      </c>
      <c r="L7" s="82" t="s">
        <v>41</v>
      </c>
      <c r="M7" s="233">
        <v>0.7</v>
      </c>
      <c r="O7" s="220">
        <v>2</v>
      </c>
      <c r="P7" s="223" t="s">
        <v>50</v>
      </c>
      <c r="Q7" s="78">
        <v>2.1</v>
      </c>
      <c r="R7" s="82" t="s">
        <v>41</v>
      </c>
      <c r="S7" s="219">
        <v>0.7</v>
      </c>
    </row>
    <row r="8" spans="2:19" ht="28.7" customHeight="1" x14ac:dyDescent="0.25">
      <c r="B8" s="240"/>
      <c r="C8" s="237"/>
      <c r="D8" s="29">
        <v>2.2000000000000002</v>
      </c>
      <c r="E8" s="30" t="s">
        <v>43</v>
      </c>
      <c r="I8" s="221"/>
      <c r="J8" s="224"/>
      <c r="K8" s="78">
        <v>2.2000000000000002</v>
      </c>
      <c r="L8" s="82" t="s">
        <v>43</v>
      </c>
      <c r="M8" s="234"/>
      <c r="O8" s="221"/>
      <c r="P8" s="224"/>
      <c r="Q8" s="78">
        <v>2.2000000000000002</v>
      </c>
      <c r="R8" s="82" t="s">
        <v>43</v>
      </c>
      <c r="S8" s="226"/>
    </row>
    <row r="9" spans="2:19" ht="28.7" customHeight="1" x14ac:dyDescent="0.25">
      <c r="B9" s="240"/>
      <c r="C9" s="237"/>
      <c r="D9" s="29">
        <v>2.2999999999999998</v>
      </c>
      <c r="E9" s="30" t="s">
        <v>42</v>
      </c>
      <c r="I9" s="221"/>
      <c r="J9" s="224"/>
      <c r="K9" s="79">
        <v>2.2999999999999998</v>
      </c>
      <c r="L9" s="82" t="s">
        <v>42</v>
      </c>
      <c r="M9" s="234"/>
      <c r="O9" s="221"/>
      <c r="P9" s="224"/>
      <c r="Q9" s="79">
        <v>2.2999999999999998</v>
      </c>
      <c r="R9" s="82" t="s">
        <v>42</v>
      </c>
      <c r="S9" s="226"/>
    </row>
    <row r="10" spans="2:19" ht="28.7" customHeight="1" x14ac:dyDescent="0.25">
      <c r="B10" s="240"/>
      <c r="C10" s="237"/>
      <c r="D10" s="29">
        <v>2.4</v>
      </c>
      <c r="E10" s="30" t="s">
        <v>53</v>
      </c>
      <c r="I10" s="221"/>
      <c r="J10" s="224"/>
      <c r="K10" s="79">
        <v>2.4</v>
      </c>
      <c r="L10" s="82" t="s">
        <v>53</v>
      </c>
      <c r="M10" s="234"/>
      <c r="O10" s="221"/>
      <c r="P10" s="224"/>
      <c r="Q10" s="79">
        <v>2.4</v>
      </c>
      <c r="R10" s="82" t="s">
        <v>53</v>
      </c>
      <c r="S10" s="226"/>
    </row>
    <row r="11" spans="2:19" ht="28.7" customHeight="1" x14ac:dyDescent="0.25">
      <c r="B11" s="241"/>
      <c r="C11" s="238"/>
      <c r="D11" s="29">
        <v>2.5</v>
      </c>
      <c r="E11" s="30" t="s">
        <v>44</v>
      </c>
      <c r="I11" s="222"/>
      <c r="J11" s="225"/>
      <c r="K11" s="79">
        <v>2.5</v>
      </c>
      <c r="L11" s="82" t="s">
        <v>44</v>
      </c>
      <c r="M11" s="235"/>
      <c r="O11" s="222"/>
      <c r="P11" s="225"/>
      <c r="Q11" s="79">
        <v>2.5</v>
      </c>
      <c r="R11" s="82" t="s">
        <v>44</v>
      </c>
      <c r="S11" s="226"/>
    </row>
    <row r="12" spans="2:19" ht="28.7" customHeight="1" x14ac:dyDescent="0.25">
      <c r="B12" s="239">
        <v>3</v>
      </c>
      <c r="C12" s="236" t="s">
        <v>49</v>
      </c>
      <c r="D12" s="29">
        <v>3.1</v>
      </c>
      <c r="E12" s="30" t="s">
        <v>45</v>
      </c>
      <c r="I12" s="220">
        <v>3</v>
      </c>
      <c r="J12" s="223" t="s">
        <v>49</v>
      </c>
      <c r="K12" s="79">
        <v>3.1</v>
      </c>
      <c r="L12" s="82" t="s">
        <v>45</v>
      </c>
      <c r="M12" s="233">
        <v>0.4</v>
      </c>
      <c r="O12" s="220">
        <v>3</v>
      </c>
      <c r="P12" s="223" t="s">
        <v>49</v>
      </c>
      <c r="Q12" s="79">
        <v>3.1</v>
      </c>
      <c r="R12" s="82" t="s">
        <v>45</v>
      </c>
      <c r="S12" s="219">
        <v>0.4</v>
      </c>
    </row>
    <row r="13" spans="2:19" ht="28.7" customHeight="1" x14ac:dyDescent="0.25">
      <c r="B13" s="240"/>
      <c r="C13" s="237"/>
      <c r="D13" s="29">
        <v>3.2</v>
      </c>
      <c r="E13" s="30" t="s">
        <v>46</v>
      </c>
      <c r="I13" s="221"/>
      <c r="J13" s="224"/>
      <c r="K13" s="79">
        <v>3.2</v>
      </c>
      <c r="L13" s="82" t="s">
        <v>46</v>
      </c>
      <c r="M13" s="234"/>
      <c r="O13" s="221"/>
      <c r="P13" s="224"/>
      <c r="Q13" s="79">
        <v>3.2</v>
      </c>
      <c r="R13" s="82" t="s">
        <v>46</v>
      </c>
      <c r="S13" s="226"/>
    </row>
    <row r="14" spans="2:19" ht="28.7" customHeight="1" x14ac:dyDescent="0.25">
      <c r="B14" s="240"/>
      <c r="C14" s="237"/>
      <c r="D14" s="29">
        <v>3.3</v>
      </c>
      <c r="E14" s="30" t="s">
        <v>47</v>
      </c>
      <c r="I14" s="221"/>
      <c r="J14" s="224"/>
      <c r="K14" s="79">
        <v>3.3</v>
      </c>
      <c r="L14" s="82" t="s">
        <v>47</v>
      </c>
      <c r="M14" s="234"/>
      <c r="O14" s="221"/>
      <c r="P14" s="224"/>
      <c r="Q14" s="79">
        <v>3.3</v>
      </c>
      <c r="R14" s="82" t="s">
        <v>47</v>
      </c>
      <c r="S14" s="226"/>
    </row>
    <row r="15" spans="2:19" ht="28.7" customHeight="1" x14ac:dyDescent="0.25">
      <c r="B15" s="241"/>
      <c r="C15" s="238"/>
      <c r="D15" s="29">
        <v>3.4</v>
      </c>
      <c r="E15" s="30" t="s">
        <v>48</v>
      </c>
      <c r="I15" s="222"/>
      <c r="J15" s="225"/>
      <c r="K15" s="79">
        <v>3.4</v>
      </c>
      <c r="L15" s="82" t="s">
        <v>48</v>
      </c>
      <c r="M15" s="235"/>
      <c r="O15" s="222"/>
      <c r="P15" s="225"/>
      <c r="Q15" s="79">
        <v>3.4</v>
      </c>
      <c r="R15" s="82" t="s">
        <v>48</v>
      </c>
      <c r="S15" s="226"/>
    </row>
    <row r="16" spans="2:19" ht="28.7" customHeight="1" x14ac:dyDescent="0.25">
      <c r="B16" s="239">
        <v>4</v>
      </c>
      <c r="C16" s="236" t="s">
        <v>51</v>
      </c>
      <c r="D16" s="29">
        <v>4.0999999999999996</v>
      </c>
      <c r="E16" s="30" t="s">
        <v>52</v>
      </c>
      <c r="I16" s="218">
        <v>4</v>
      </c>
      <c r="J16" s="217" t="s">
        <v>169</v>
      </c>
      <c r="K16" s="78">
        <v>4.0999999999999996</v>
      </c>
      <c r="L16" s="82" t="s">
        <v>168</v>
      </c>
      <c r="M16" s="219">
        <v>0.25</v>
      </c>
      <c r="O16" s="218">
        <v>4</v>
      </c>
      <c r="P16" s="217" t="s">
        <v>169</v>
      </c>
      <c r="Q16" s="78">
        <v>4.0999999999999996</v>
      </c>
      <c r="R16" s="82" t="s">
        <v>168</v>
      </c>
      <c r="S16" s="219">
        <v>0.25</v>
      </c>
    </row>
    <row r="17" spans="2:19" ht="28.7" customHeight="1" x14ac:dyDescent="0.25">
      <c r="B17" s="240"/>
      <c r="C17" s="237"/>
      <c r="D17" s="29">
        <v>4.2</v>
      </c>
      <c r="E17" s="31" t="s">
        <v>54</v>
      </c>
      <c r="I17" s="218"/>
      <c r="J17" s="217"/>
      <c r="K17" s="79">
        <v>4.2</v>
      </c>
      <c r="L17" s="82" t="s">
        <v>165</v>
      </c>
      <c r="M17" s="219"/>
      <c r="O17" s="218"/>
      <c r="P17" s="217"/>
      <c r="Q17" s="79">
        <v>4.2</v>
      </c>
      <c r="R17" s="82" t="s">
        <v>165</v>
      </c>
      <c r="S17" s="219"/>
    </row>
    <row r="18" spans="2:19" ht="28.7" customHeight="1" x14ac:dyDescent="0.25">
      <c r="B18" s="240"/>
      <c r="C18" s="237"/>
      <c r="D18" s="29">
        <v>4.3</v>
      </c>
      <c r="E18" s="30" t="s">
        <v>55</v>
      </c>
      <c r="I18" s="218"/>
      <c r="J18" s="217"/>
      <c r="K18" s="79">
        <v>4.3</v>
      </c>
      <c r="L18" s="82" t="s">
        <v>166</v>
      </c>
      <c r="M18" s="219"/>
      <c r="O18" s="218"/>
      <c r="P18" s="217"/>
      <c r="Q18" s="79">
        <v>4.3</v>
      </c>
      <c r="R18" s="82" t="s">
        <v>166</v>
      </c>
      <c r="S18" s="219"/>
    </row>
    <row r="19" spans="2:19" ht="28.7" customHeight="1" x14ac:dyDescent="0.25">
      <c r="B19" s="240"/>
      <c r="C19" s="237"/>
      <c r="D19" s="29">
        <v>4.4000000000000004</v>
      </c>
      <c r="E19" s="30" t="s">
        <v>56</v>
      </c>
      <c r="I19" s="218"/>
      <c r="J19" s="217"/>
      <c r="K19" s="79">
        <v>4.4000000000000004</v>
      </c>
      <c r="L19" s="82" t="s">
        <v>167</v>
      </c>
      <c r="M19" s="219"/>
      <c r="O19" s="218"/>
      <c r="P19" s="217"/>
      <c r="Q19" s="79">
        <v>4.4000000000000004</v>
      </c>
      <c r="R19" s="82" t="s">
        <v>167</v>
      </c>
      <c r="S19" s="219"/>
    </row>
    <row r="20" spans="2:19" ht="45" x14ac:dyDescent="0.25">
      <c r="B20" s="241"/>
      <c r="C20" s="238"/>
      <c r="D20" s="27">
        <v>4.5</v>
      </c>
      <c r="E20" s="28" t="s">
        <v>57</v>
      </c>
      <c r="I20" s="218"/>
      <c r="J20" s="217"/>
      <c r="K20" s="80">
        <v>4.5</v>
      </c>
      <c r="L20" s="82" t="s">
        <v>56</v>
      </c>
      <c r="M20" s="219"/>
      <c r="O20" s="218"/>
      <c r="P20" s="217"/>
      <c r="Q20" s="80">
        <v>4.5</v>
      </c>
      <c r="R20" s="82" t="s">
        <v>56</v>
      </c>
      <c r="S20" s="219"/>
    </row>
    <row r="21" spans="2:19" ht="28.7" customHeight="1" x14ac:dyDescent="0.25">
      <c r="I21" s="218"/>
      <c r="J21" s="217"/>
      <c r="K21" s="80">
        <v>4.5999999999999996</v>
      </c>
      <c r="L21" s="82" t="s">
        <v>170</v>
      </c>
      <c r="M21" s="219"/>
      <c r="O21" s="218"/>
      <c r="P21" s="217"/>
      <c r="Q21" s="80">
        <v>4.5999999999999996</v>
      </c>
      <c r="R21" s="82" t="s">
        <v>170</v>
      </c>
      <c r="S21" s="219"/>
    </row>
    <row r="22" spans="2:19" ht="28.7" customHeight="1" x14ac:dyDescent="0.25"/>
    <row r="23" spans="2:19" ht="28.7" customHeight="1" x14ac:dyDescent="0.25"/>
    <row r="24" spans="2:19" ht="28.7" customHeight="1" x14ac:dyDescent="0.25"/>
    <row r="25" spans="2:19" ht="28.7" customHeight="1" x14ac:dyDescent="0.25"/>
    <row r="26" spans="2:19" ht="28.7" customHeight="1" x14ac:dyDescent="0.25"/>
    <row r="27" spans="2:19" ht="28.7" customHeight="1" x14ac:dyDescent="0.25"/>
    <row r="28" spans="2:19" ht="28.7" customHeight="1" x14ac:dyDescent="0.25"/>
    <row r="29" spans="2:19" ht="28.7" customHeight="1" x14ac:dyDescent="0.25"/>
    <row r="30" spans="2:19" ht="28.7" customHeight="1" x14ac:dyDescent="0.25"/>
    <row r="31" spans="2:19" ht="28.7" customHeight="1" x14ac:dyDescent="0.25"/>
    <row r="32" spans="2:19" ht="28.7" customHeight="1" x14ac:dyDescent="0.25"/>
    <row r="33" ht="28.7" customHeight="1" x14ac:dyDescent="0.25"/>
    <row r="34" ht="28.7" customHeight="1" x14ac:dyDescent="0.25"/>
    <row r="35" ht="28.7" customHeight="1" x14ac:dyDescent="0.25"/>
    <row r="36" ht="28.7" customHeight="1" x14ac:dyDescent="0.25"/>
    <row r="37" ht="28.7" customHeight="1" x14ac:dyDescent="0.25"/>
    <row r="38" ht="28.7" customHeight="1" x14ac:dyDescent="0.25"/>
    <row r="39" ht="28.7" customHeight="1" x14ac:dyDescent="0.25"/>
    <row r="40" ht="28.7" customHeight="1" x14ac:dyDescent="0.25"/>
  </sheetData>
  <mergeCells count="38">
    <mergeCell ref="C12:C15"/>
    <mergeCell ref="B12:B15"/>
    <mergeCell ref="B16:B20"/>
    <mergeCell ref="C16:C20"/>
    <mergeCell ref="D2:E2"/>
    <mergeCell ref="B3:B6"/>
    <mergeCell ref="B2:C2"/>
    <mergeCell ref="C3:C6"/>
    <mergeCell ref="C7:C11"/>
    <mergeCell ref="B7:B11"/>
    <mergeCell ref="I16:I21"/>
    <mergeCell ref="J16:J21"/>
    <mergeCell ref="M16:M21"/>
    <mergeCell ref="I2:J2"/>
    <mergeCell ref="K2:L2"/>
    <mergeCell ref="I3:I6"/>
    <mergeCell ref="J3:J6"/>
    <mergeCell ref="I7:I11"/>
    <mergeCell ref="J7:J11"/>
    <mergeCell ref="I12:I15"/>
    <mergeCell ref="J12:J15"/>
    <mergeCell ref="M3:M6"/>
    <mergeCell ref="M7:M11"/>
    <mergeCell ref="M12:M15"/>
    <mergeCell ref="O2:P2"/>
    <mergeCell ref="Q2:R2"/>
    <mergeCell ref="O3:O6"/>
    <mergeCell ref="P3:P6"/>
    <mergeCell ref="S3:S6"/>
    <mergeCell ref="P16:P21"/>
    <mergeCell ref="O16:O21"/>
    <mergeCell ref="S16:S21"/>
    <mergeCell ref="O7:O11"/>
    <mergeCell ref="P7:P11"/>
    <mergeCell ref="S7:S11"/>
    <mergeCell ref="O12:O15"/>
    <mergeCell ref="P12:P15"/>
    <mergeCell ref="S12:S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B5C3-2E54-420E-AD5D-C4BE65863902}">
  <dimension ref="B2:V50"/>
  <sheetViews>
    <sheetView zoomScale="55" zoomScaleNormal="55" workbookViewId="0">
      <selection activeCell="T6" sqref="T6"/>
    </sheetView>
  </sheetViews>
  <sheetFormatPr defaultColWidth="11.5703125" defaultRowHeight="15" x14ac:dyDescent="0.25"/>
  <cols>
    <col min="2" max="2" width="3.85546875" customWidth="1"/>
    <col min="3" max="3" width="24.5703125" customWidth="1"/>
    <col min="10" max="10" width="5.85546875" customWidth="1"/>
    <col min="11" max="11" width="26.140625" customWidth="1"/>
    <col min="19" max="19" width="11.5703125" bestFit="1" customWidth="1"/>
    <col min="20" max="20" width="28.140625" customWidth="1"/>
    <col min="21" max="21" width="20.140625" bestFit="1" customWidth="1"/>
    <col min="22" max="22" width="26.42578125" customWidth="1"/>
  </cols>
  <sheetData>
    <row r="2" spans="2:22" x14ac:dyDescent="0.25">
      <c r="J2">
        <v>2</v>
      </c>
    </row>
    <row r="3" spans="2:22" x14ac:dyDescent="0.25">
      <c r="B3">
        <v>1</v>
      </c>
      <c r="S3" s="70"/>
      <c r="T3" s="70"/>
      <c r="U3" s="70"/>
      <c r="V3" s="70"/>
    </row>
    <row r="4" spans="2:22" ht="30" x14ac:dyDescent="0.25">
      <c r="J4" s="245" t="s">
        <v>99</v>
      </c>
      <c r="K4" s="246"/>
      <c r="L4" s="251" t="s">
        <v>93</v>
      </c>
      <c r="M4" s="254" t="s">
        <v>100</v>
      </c>
      <c r="N4" s="255"/>
      <c r="O4" s="255"/>
      <c r="P4" s="256"/>
      <c r="S4" s="72" t="s">
        <v>127</v>
      </c>
      <c r="T4" s="72" t="s">
        <v>128</v>
      </c>
      <c r="U4" s="72" t="s">
        <v>129</v>
      </c>
      <c r="V4" s="72" t="s">
        <v>130</v>
      </c>
    </row>
    <row r="5" spans="2:22" ht="45" customHeight="1" x14ac:dyDescent="0.25">
      <c r="B5" s="260" t="s">
        <v>99</v>
      </c>
      <c r="C5" s="260"/>
      <c r="D5" s="260" t="s">
        <v>100</v>
      </c>
      <c r="E5" s="260"/>
      <c r="F5" s="260"/>
      <c r="G5" s="260"/>
      <c r="H5" s="260"/>
      <c r="J5" s="247"/>
      <c r="K5" s="248"/>
      <c r="L5" s="252"/>
      <c r="M5" s="254" t="s">
        <v>111</v>
      </c>
      <c r="N5" s="256"/>
      <c r="O5" s="254">
        <v>1</v>
      </c>
      <c r="P5" s="256"/>
      <c r="S5" s="71" t="s">
        <v>132</v>
      </c>
      <c r="T5" s="71" t="s">
        <v>134</v>
      </c>
      <c r="U5" s="71" t="s">
        <v>139</v>
      </c>
      <c r="V5" s="71" t="s">
        <v>144</v>
      </c>
    </row>
    <row r="6" spans="2:22" ht="47.45" customHeight="1" x14ac:dyDescent="0.25">
      <c r="B6" s="260"/>
      <c r="C6" s="260"/>
      <c r="D6" s="57">
        <v>1</v>
      </c>
      <c r="E6" s="57">
        <v>2</v>
      </c>
      <c r="F6" s="57" t="s">
        <v>111</v>
      </c>
      <c r="G6" s="57">
        <v>4</v>
      </c>
      <c r="H6" s="57">
        <v>5</v>
      </c>
      <c r="J6" s="249"/>
      <c r="K6" s="250"/>
      <c r="L6" s="253"/>
      <c r="M6" s="59" t="s">
        <v>120</v>
      </c>
      <c r="N6" s="59" t="s">
        <v>121</v>
      </c>
      <c r="O6" s="59" t="s">
        <v>120</v>
      </c>
      <c r="P6" s="59" t="s">
        <v>121</v>
      </c>
      <c r="S6" s="71" t="s">
        <v>131</v>
      </c>
      <c r="T6" s="71" t="s">
        <v>135</v>
      </c>
      <c r="U6" s="71" t="s">
        <v>137</v>
      </c>
      <c r="V6" s="71" t="s">
        <v>142</v>
      </c>
    </row>
    <row r="7" spans="2:22" ht="45" x14ac:dyDescent="0.25">
      <c r="B7" s="60">
        <v>1</v>
      </c>
      <c r="C7" s="60" t="s">
        <v>101</v>
      </c>
      <c r="D7" s="60">
        <v>0</v>
      </c>
      <c r="E7" s="60" t="s">
        <v>15</v>
      </c>
      <c r="F7" s="60">
        <v>0</v>
      </c>
      <c r="G7" s="60">
        <v>0</v>
      </c>
      <c r="H7" s="60">
        <v>0</v>
      </c>
      <c r="J7" s="61">
        <v>1</v>
      </c>
      <c r="K7" s="62" t="s">
        <v>101</v>
      </c>
      <c r="L7" s="58">
        <v>8</v>
      </c>
      <c r="M7" s="58">
        <v>3</v>
      </c>
      <c r="N7" s="63">
        <f>L7*M7*0.01</f>
        <v>0.24</v>
      </c>
      <c r="O7" s="58">
        <v>1</v>
      </c>
      <c r="P7" s="58">
        <f>L7*O7*0.01</f>
        <v>0.08</v>
      </c>
      <c r="S7" s="71">
        <v>8</v>
      </c>
      <c r="T7" s="71" t="s">
        <v>133</v>
      </c>
      <c r="U7" s="71" t="s">
        <v>138</v>
      </c>
      <c r="V7" s="71" t="s">
        <v>141</v>
      </c>
    </row>
    <row r="8" spans="2:22" ht="28.7" customHeight="1" x14ac:dyDescent="0.25">
      <c r="B8" s="60">
        <v>2</v>
      </c>
      <c r="C8" s="60" t="s">
        <v>102</v>
      </c>
      <c r="D8" s="60">
        <v>0</v>
      </c>
      <c r="E8" s="60" t="s">
        <v>112</v>
      </c>
      <c r="F8" s="60">
        <v>0</v>
      </c>
      <c r="G8" s="60">
        <v>0</v>
      </c>
      <c r="H8" s="60">
        <v>0</v>
      </c>
      <c r="J8" s="58">
        <v>2</v>
      </c>
      <c r="K8" s="60" t="s">
        <v>102</v>
      </c>
      <c r="L8" s="58">
        <v>5</v>
      </c>
      <c r="M8" s="58">
        <v>3</v>
      </c>
      <c r="N8" s="63">
        <f t="shared" ref="N8:N18" si="0">L8*M8*0.01</f>
        <v>0.15</v>
      </c>
      <c r="O8" s="58">
        <v>3</v>
      </c>
      <c r="P8" s="58">
        <f t="shared" ref="P8:P18" si="1">L8*O8*0.01</f>
        <v>0.15</v>
      </c>
      <c r="S8" s="261">
        <v>10</v>
      </c>
      <c r="T8" s="261" t="s">
        <v>136</v>
      </c>
      <c r="U8" s="71" t="s">
        <v>140</v>
      </c>
      <c r="V8" s="261" t="s">
        <v>143</v>
      </c>
    </row>
    <row r="9" spans="2:22" x14ac:dyDescent="0.25">
      <c r="B9" s="60">
        <v>3</v>
      </c>
      <c r="C9" s="60" t="s">
        <v>113</v>
      </c>
      <c r="D9" s="60">
        <v>0</v>
      </c>
      <c r="E9" s="60">
        <v>0</v>
      </c>
      <c r="F9" s="60">
        <v>0</v>
      </c>
      <c r="G9" s="60" t="s">
        <v>15</v>
      </c>
      <c r="H9" s="60" t="s">
        <v>112</v>
      </c>
      <c r="J9" s="58">
        <v>3</v>
      </c>
      <c r="K9" s="60" t="s">
        <v>113</v>
      </c>
      <c r="L9" s="58">
        <v>10</v>
      </c>
      <c r="M9" s="58">
        <v>3</v>
      </c>
      <c r="N9" s="63">
        <f t="shared" si="0"/>
        <v>0.3</v>
      </c>
      <c r="O9" s="58">
        <v>3</v>
      </c>
      <c r="P9" s="58">
        <f t="shared" si="1"/>
        <v>0.3</v>
      </c>
      <c r="S9" s="261"/>
      <c r="T9" s="261"/>
      <c r="U9" s="71" t="s">
        <v>94</v>
      </c>
      <c r="V9" s="261"/>
    </row>
    <row r="10" spans="2:22" x14ac:dyDescent="0.25">
      <c r="B10" s="60">
        <v>4</v>
      </c>
      <c r="C10" s="60" t="s">
        <v>114</v>
      </c>
      <c r="D10" s="60">
        <v>0</v>
      </c>
      <c r="E10" s="60" t="s">
        <v>15</v>
      </c>
      <c r="F10" s="60">
        <v>0</v>
      </c>
      <c r="G10" s="60" t="s">
        <v>15</v>
      </c>
      <c r="H10" s="60" t="s">
        <v>15</v>
      </c>
      <c r="J10" s="58">
        <v>4</v>
      </c>
      <c r="K10" s="60" t="s">
        <v>114</v>
      </c>
      <c r="L10" s="58">
        <v>10</v>
      </c>
      <c r="M10" s="58">
        <v>3</v>
      </c>
      <c r="N10" s="63">
        <f t="shared" si="0"/>
        <v>0.3</v>
      </c>
      <c r="O10" s="58">
        <v>3</v>
      </c>
      <c r="P10" s="58">
        <f t="shared" si="1"/>
        <v>0.3</v>
      </c>
      <c r="S10" s="70"/>
      <c r="T10" s="70"/>
      <c r="U10" s="70"/>
      <c r="V10" s="70"/>
    </row>
    <row r="11" spans="2:22" x14ac:dyDescent="0.25">
      <c r="B11" s="60">
        <v>5</v>
      </c>
      <c r="C11" s="60" t="s">
        <v>115</v>
      </c>
      <c r="D11" s="69">
        <v>0</v>
      </c>
      <c r="E11" s="60" t="s">
        <v>15</v>
      </c>
      <c r="F11" s="60">
        <v>0</v>
      </c>
      <c r="G11" s="60" t="s">
        <v>15</v>
      </c>
      <c r="H11" s="60" t="s">
        <v>15</v>
      </c>
      <c r="J11" s="58">
        <v>5</v>
      </c>
      <c r="K11" s="60" t="s">
        <v>115</v>
      </c>
      <c r="L11" s="58">
        <v>8</v>
      </c>
      <c r="M11" s="58">
        <v>3</v>
      </c>
      <c r="N11" s="63">
        <f t="shared" si="0"/>
        <v>0.24</v>
      </c>
      <c r="O11" s="58">
        <v>3</v>
      </c>
      <c r="P11" s="58">
        <f t="shared" si="1"/>
        <v>0.24</v>
      </c>
      <c r="S11" s="70"/>
      <c r="T11" s="70"/>
      <c r="U11" s="70"/>
      <c r="V11" s="70"/>
    </row>
    <row r="12" spans="2:22" x14ac:dyDescent="0.25">
      <c r="B12" s="60">
        <v>6</v>
      </c>
      <c r="C12" s="60" t="s">
        <v>116</v>
      </c>
      <c r="D12" s="69" t="s">
        <v>112</v>
      </c>
      <c r="E12" s="60" t="s">
        <v>15</v>
      </c>
      <c r="F12" s="60">
        <v>0</v>
      </c>
      <c r="G12" s="60">
        <v>0</v>
      </c>
      <c r="H12" s="60" t="s">
        <v>15</v>
      </c>
      <c r="J12" s="58">
        <v>6</v>
      </c>
      <c r="K12" s="60" t="s">
        <v>116</v>
      </c>
      <c r="L12" s="58">
        <v>12</v>
      </c>
      <c r="M12" s="58">
        <v>3</v>
      </c>
      <c r="N12" s="63">
        <f t="shared" si="0"/>
        <v>0.36</v>
      </c>
      <c r="O12" s="58">
        <v>4</v>
      </c>
      <c r="P12" s="58">
        <f t="shared" si="1"/>
        <v>0.48</v>
      </c>
      <c r="S12" s="70"/>
      <c r="T12" s="70"/>
      <c r="U12" s="70"/>
      <c r="V12" s="70"/>
    </row>
    <row r="13" spans="2:22" x14ac:dyDescent="0.25">
      <c r="B13" s="60">
        <v>7</v>
      </c>
      <c r="C13" s="60" t="s">
        <v>117</v>
      </c>
      <c r="D13" s="60">
        <v>0</v>
      </c>
      <c r="E13" s="60" t="s">
        <v>15</v>
      </c>
      <c r="F13" s="60">
        <v>0</v>
      </c>
      <c r="G13" s="60" t="s">
        <v>15</v>
      </c>
      <c r="H13" s="60" t="s">
        <v>15</v>
      </c>
      <c r="J13" s="58">
        <v>7</v>
      </c>
      <c r="K13" s="60" t="s">
        <v>117</v>
      </c>
      <c r="L13" s="58">
        <v>8</v>
      </c>
      <c r="M13" s="58">
        <v>3</v>
      </c>
      <c r="N13" s="63">
        <f t="shared" si="0"/>
        <v>0.24</v>
      </c>
      <c r="O13" s="58">
        <v>3</v>
      </c>
      <c r="P13" s="58">
        <f t="shared" si="1"/>
        <v>0.24</v>
      </c>
      <c r="S13" s="70"/>
      <c r="T13" s="70"/>
      <c r="U13" s="70"/>
      <c r="V13" s="70"/>
    </row>
    <row r="14" spans="2:22" x14ac:dyDescent="0.25">
      <c r="B14" s="60">
        <v>8</v>
      </c>
      <c r="C14" s="60" t="s">
        <v>103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J14" s="58">
        <v>8</v>
      </c>
      <c r="K14" s="60" t="s">
        <v>103</v>
      </c>
      <c r="L14" s="58">
        <v>10</v>
      </c>
      <c r="M14" s="58">
        <v>3</v>
      </c>
      <c r="N14" s="63">
        <f t="shared" si="0"/>
        <v>0.3</v>
      </c>
      <c r="O14" s="58">
        <v>3</v>
      </c>
      <c r="P14" s="58">
        <f t="shared" si="1"/>
        <v>0.3</v>
      </c>
      <c r="S14" s="70"/>
      <c r="T14" s="70"/>
      <c r="U14" s="70"/>
      <c r="V14" s="70"/>
    </row>
    <row r="15" spans="2:22" x14ac:dyDescent="0.25">
      <c r="B15" s="60">
        <v>9</v>
      </c>
      <c r="C15" s="60" t="s">
        <v>118</v>
      </c>
      <c r="D15" s="69">
        <v>0</v>
      </c>
      <c r="E15" s="60">
        <v>0</v>
      </c>
      <c r="F15" s="60">
        <v>0</v>
      </c>
      <c r="G15" s="60" t="s">
        <v>15</v>
      </c>
      <c r="H15" s="60" t="s">
        <v>15</v>
      </c>
      <c r="J15" s="58">
        <v>9</v>
      </c>
      <c r="K15" s="60" t="s">
        <v>118</v>
      </c>
      <c r="L15" s="58">
        <v>6</v>
      </c>
      <c r="M15" s="58">
        <v>3</v>
      </c>
      <c r="N15" s="63">
        <f t="shared" si="0"/>
        <v>0.18</v>
      </c>
      <c r="O15" s="58">
        <v>3</v>
      </c>
      <c r="P15" s="58">
        <f t="shared" si="1"/>
        <v>0.18</v>
      </c>
      <c r="S15" s="70"/>
      <c r="T15" s="70"/>
      <c r="U15" s="70"/>
      <c r="V15" s="70"/>
    </row>
    <row r="16" spans="2:22" x14ac:dyDescent="0.25">
      <c r="B16" s="60">
        <v>10</v>
      </c>
      <c r="C16" s="60" t="s">
        <v>119</v>
      </c>
      <c r="D16" s="69">
        <v>0</v>
      </c>
      <c r="E16" s="60">
        <v>0</v>
      </c>
      <c r="F16" s="60">
        <v>0</v>
      </c>
      <c r="G16" s="60">
        <v>0</v>
      </c>
      <c r="H16" s="60">
        <v>0</v>
      </c>
      <c r="J16" s="58">
        <v>10</v>
      </c>
      <c r="K16" s="60" t="s">
        <v>119</v>
      </c>
      <c r="L16" s="58">
        <v>6</v>
      </c>
      <c r="M16" s="58">
        <v>3</v>
      </c>
      <c r="N16" s="63">
        <f t="shared" si="0"/>
        <v>0.18</v>
      </c>
      <c r="O16" s="58">
        <v>3</v>
      </c>
      <c r="P16" s="58">
        <f t="shared" si="1"/>
        <v>0.18</v>
      </c>
      <c r="S16" s="70"/>
      <c r="T16" s="70"/>
      <c r="U16" s="70"/>
      <c r="V16" s="70"/>
    </row>
    <row r="17" spans="2:16" x14ac:dyDescent="0.25">
      <c r="B17" s="60">
        <v>11</v>
      </c>
      <c r="C17" s="60" t="s">
        <v>104</v>
      </c>
      <c r="D17" s="60">
        <v>0</v>
      </c>
      <c r="E17" s="60">
        <v>0</v>
      </c>
      <c r="F17" s="60">
        <v>0</v>
      </c>
      <c r="G17" s="60">
        <v>0</v>
      </c>
      <c r="H17" s="60" t="s">
        <v>15</v>
      </c>
      <c r="J17" s="58">
        <v>11</v>
      </c>
      <c r="K17" s="60" t="s">
        <v>104</v>
      </c>
      <c r="L17" s="58">
        <v>10</v>
      </c>
      <c r="M17" s="58">
        <v>3</v>
      </c>
      <c r="N17" s="63">
        <f t="shared" si="0"/>
        <v>0.3</v>
      </c>
      <c r="O17" s="58">
        <v>3</v>
      </c>
      <c r="P17" s="58">
        <f t="shared" si="1"/>
        <v>0.3</v>
      </c>
    </row>
    <row r="18" spans="2:16" x14ac:dyDescent="0.25">
      <c r="B18" s="60">
        <v>12</v>
      </c>
      <c r="C18" s="60" t="s">
        <v>105</v>
      </c>
      <c r="D18" s="60">
        <v>0</v>
      </c>
      <c r="E18" s="60">
        <v>0</v>
      </c>
      <c r="F18" s="60">
        <v>0</v>
      </c>
      <c r="G18" s="60">
        <v>0</v>
      </c>
      <c r="H18" s="60" t="s">
        <v>15</v>
      </c>
      <c r="J18" s="58">
        <v>12</v>
      </c>
      <c r="K18" s="60" t="s">
        <v>105</v>
      </c>
      <c r="L18" s="58">
        <v>7</v>
      </c>
      <c r="M18" s="58">
        <v>3</v>
      </c>
      <c r="N18" s="63">
        <f t="shared" si="0"/>
        <v>0.21</v>
      </c>
      <c r="O18" s="58">
        <v>3</v>
      </c>
      <c r="P18" s="58">
        <f t="shared" si="1"/>
        <v>0.21</v>
      </c>
    </row>
    <row r="19" spans="2:16" x14ac:dyDescent="0.25">
      <c r="B19" s="260"/>
      <c r="C19" s="260"/>
      <c r="D19" s="260"/>
      <c r="E19" s="260"/>
      <c r="F19" s="260"/>
      <c r="G19" s="260"/>
      <c r="H19" s="260"/>
      <c r="J19" s="254"/>
      <c r="K19" s="255"/>
      <c r="L19" s="255"/>
      <c r="M19" s="255"/>
      <c r="N19" s="255"/>
      <c r="O19" s="255"/>
      <c r="P19" s="256"/>
    </row>
    <row r="20" spans="2:16" x14ac:dyDescent="0.25">
      <c r="B20" s="259" t="s">
        <v>106</v>
      </c>
      <c r="C20" s="259"/>
      <c r="D20" s="69">
        <f>COUNTIF(D7:D18,"+")</f>
        <v>1</v>
      </c>
      <c r="E20" s="60">
        <f>COUNTIF(E7:E18,"+")</f>
        <v>1</v>
      </c>
      <c r="F20" s="69">
        <f t="shared" ref="F20:H20" si="2">COUNTIF(F7:F18,"+")</f>
        <v>0</v>
      </c>
      <c r="G20" s="60">
        <f t="shared" si="2"/>
        <v>0</v>
      </c>
      <c r="H20" s="60">
        <f t="shared" si="2"/>
        <v>1</v>
      </c>
      <c r="J20" s="262" t="s">
        <v>122</v>
      </c>
      <c r="K20" s="263"/>
      <c r="L20" s="58">
        <f>SUM(L7:L18)</f>
        <v>100</v>
      </c>
      <c r="M20" s="58"/>
      <c r="N20" s="58">
        <f>SUM(N7:N18)</f>
        <v>3</v>
      </c>
      <c r="O20" s="58"/>
      <c r="P20" s="58">
        <f>SUM(P7:P18)</f>
        <v>2.96</v>
      </c>
    </row>
    <row r="21" spans="2:16" x14ac:dyDescent="0.25">
      <c r="B21" s="259" t="s">
        <v>107</v>
      </c>
      <c r="C21" s="259"/>
      <c r="D21" s="69">
        <f>COUNTIF(D7:D18,"0")</f>
        <v>11</v>
      </c>
      <c r="E21" s="60">
        <f t="shared" ref="E21:H21" si="3">COUNTIF(E7:E18,"0")</f>
        <v>6</v>
      </c>
      <c r="F21" s="69">
        <f t="shared" si="3"/>
        <v>12</v>
      </c>
      <c r="G21" s="60">
        <f t="shared" si="3"/>
        <v>7</v>
      </c>
      <c r="H21" s="60">
        <f t="shared" si="3"/>
        <v>4</v>
      </c>
      <c r="J21" s="264" t="s">
        <v>110</v>
      </c>
      <c r="K21" s="265"/>
      <c r="L21" s="58"/>
      <c r="M21" s="262">
        <v>1</v>
      </c>
      <c r="N21" s="263"/>
      <c r="O21" s="262">
        <v>2</v>
      </c>
      <c r="P21" s="263"/>
    </row>
    <row r="22" spans="2:16" x14ac:dyDescent="0.25">
      <c r="B22" s="259" t="s">
        <v>108</v>
      </c>
      <c r="C22" s="259"/>
      <c r="D22" s="69">
        <f>COUNTIF(D7:D18,"-")</f>
        <v>0</v>
      </c>
      <c r="E22" s="60">
        <f t="shared" ref="E22:H22" si="4">COUNTIF(E7:E18,"-")</f>
        <v>5</v>
      </c>
      <c r="F22" s="69">
        <f t="shared" si="4"/>
        <v>0</v>
      </c>
      <c r="G22" s="60">
        <f t="shared" si="4"/>
        <v>5</v>
      </c>
      <c r="H22" s="60">
        <f t="shared" si="4"/>
        <v>7</v>
      </c>
      <c r="J22" s="264" t="s">
        <v>123</v>
      </c>
      <c r="K22" s="265"/>
      <c r="L22" s="58"/>
      <c r="M22" s="262" t="s">
        <v>124</v>
      </c>
      <c r="N22" s="263"/>
      <c r="O22" s="262" t="s">
        <v>30</v>
      </c>
      <c r="P22" s="263"/>
    </row>
    <row r="23" spans="2:16" x14ac:dyDescent="0.25">
      <c r="B23" s="260" t="s">
        <v>109</v>
      </c>
      <c r="C23" s="260"/>
      <c r="D23" s="57">
        <f>D20-D22</f>
        <v>1</v>
      </c>
      <c r="E23" s="57">
        <f t="shared" ref="E23:H23" si="5">E20-E22</f>
        <v>-4</v>
      </c>
      <c r="F23" s="57">
        <f t="shared" si="5"/>
        <v>0</v>
      </c>
      <c r="G23" s="57">
        <f t="shared" si="5"/>
        <v>-5</v>
      </c>
      <c r="H23" s="57">
        <f t="shared" si="5"/>
        <v>-6</v>
      </c>
    </row>
    <row r="24" spans="2:16" x14ac:dyDescent="0.25">
      <c r="B24" s="259" t="s">
        <v>110</v>
      </c>
      <c r="C24" s="259"/>
      <c r="D24" s="69">
        <v>1</v>
      </c>
      <c r="E24" s="60">
        <v>3</v>
      </c>
      <c r="F24" s="69">
        <v>2</v>
      </c>
      <c r="G24" s="60">
        <v>4</v>
      </c>
      <c r="H24" s="60">
        <v>5</v>
      </c>
    </row>
    <row r="25" spans="2:16" x14ac:dyDescent="0.25">
      <c r="B25" s="259" t="s">
        <v>123</v>
      </c>
      <c r="C25" s="259"/>
      <c r="D25" s="60" t="s">
        <v>13</v>
      </c>
      <c r="E25" s="60" t="s">
        <v>30</v>
      </c>
      <c r="F25" s="60" t="s">
        <v>13</v>
      </c>
      <c r="G25" s="60" t="s">
        <v>30</v>
      </c>
      <c r="H25" s="60" t="s">
        <v>30</v>
      </c>
    </row>
    <row r="32" spans="2:16" x14ac:dyDescent="0.25">
      <c r="J32" s="257"/>
      <c r="K32" s="257"/>
      <c r="L32" s="257"/>
      <c r="M32" s="258"/>
      <c r="N32" s="258"/>
      <c r="O32" s="258"/>
      <c r="P32" s="258"/>
    </row>
    <row r="33" spans="10:16" x14ac:dyDescent="0.25">
      <c r="J33" s="257"/>
      <c r="K33" s="257"/>
      <c r="L33" s="257"/>
      <c r="M33" s="258"/>
      <c r="N33" s="258"/>
      <c r="O33" s="258"/>
      <c r="P33" s="258"/>
    </row>
    <row r="34" spans="10:16" x14ac:dyDescent="0.25">
      <c r="J34" s="257"/>
      <c r="K34" s="257"/>
      <c r="L34" s="257"/>
    </row>
    <row r="35" spans="10:16" x14ac:dyDescent="0.25">
      <c r="K35" s="35"/>
      <c r="N35" s="64"/>
    </row>
    <row r="36" spans="10:16" x14ac:dyDescent="0.25">
      <c r="K36" s="35"/>
      <c r="N36" s="64"/>
    </row>
    <row r="37" spans="10:16" x14ac:dyDescent="0.25">
      <c r="K37" s="35"/>
      <c r="N37" s="64"/>
    </row>
    <row r="38" spans="10:16" x14ac:dyDescent="0.25">
      <c r="K38" s="35"/>
      <c r="N38" s="64"/>
    </row>
    <row r="39" spans="10:16" x14ac:dyDescent="0.25">
      <c r="K39" s="35"/>
      <c r="N39" s="64"/>
    </row>
    <row r="40" spans="10:16" x14ac:dyDescent="0.25">
      <c r="K40" s="35"/>
      <c r="N40" s="64"/>
    </row>
    <row r="41" spans="10:16" x14ac:dyDescent="0.25">
      <c r="K41" s="35"/>
      <c r="N41" s="64"/>
    </row>
    <row r="42" spans="10:16" x14ac:dyDescent="0.25">
      <c r="K42" s="35"/>
      <c r="N42" s="64"/>
    </row>
    <row r="43" spans="10:16" x14ac:dyDescent="0.25">
      <c r="K43" s="35"/>
      <c r="N43" s="64"/>
    </row>
    <row r="44" spans="10:16" x14ac:dyDescent="0.25">
      <c r="K44" s="35"/>
      <c r="N44" s="64"/>
    </row>
    <row r="45" spans="10:16" x14ac:dyDescent="0.25">
      <c r="K45" s="35"/>
      <c r="N45" s="64"/>
    </row>
    <row r="46" spans="10:16" x14ac:dyDescent="0.25">
      <c r="K46" s="35"/>
      <c r="N46" s="64"/>
    </row>
    <row r="47" spans="10:16" x14ac:dyDescent="0.25">
      <c r="J47" s="258"/>
      <c r="K47" s="258"/>
      <c r="L47" s="258"/>
      <c r="M47" s="258"/>
      <c r="N47" s="258"/>
      <c r="O47" s="258"/>
      <c r="P47" s="258"/>
    </row>
    <row r="48" spans="10:16" x14ac:dyDescent="0.25">
      <c r="J48" s="258"/>
      <c r="K48" s="258"/>
    </row>
    <row r="49" spans="10:16" x14ac:dyDescent="0.25">
      <c r="J49" s="257"/>
      <c r="K49" s="257"/>
      <c r="M49" s="258"/>
      <c r="N49" s="258"/>
      <c r="O49" s="258"/>
      <c r="P49" s="258"/>
    </row>
    <row r="50" spans="10:16" x14ac:dyDescent="0.25">
      <c r="J50" s="257"/>
      <c r="K50" s="257"/>
      <c r="M50" s="258"/>
      <c r="N50" s="258"/>
      <c r="O50" s="258"/>
      <c r="P50" s="258"/>
    </row>
  </sheetData>
  <mergeCells count="38">
    <mergeCell ref="T8:T9"/>
    <mergeCell ref="S8:S9"/>
    <mergeCell ref="V8:V9"/>
    <mergeCell ref="B22:C22"/>
    <mergeCell ref="B23:C23"/>
    <mergeCell ref="J19:P19"/>
    <mergeCell ref="J20:K20"/>
    <mergeCell ref="J21:K21"/>
    <mergeCell ref="M21:N21"/>
    <mergeCell ref="O21:P21"/>
    <mergeCell ref="J22:K22"/>
    <mergeCell ref="M22:N22"/>
    <mergeCell ref="O22:P22"/>
    <mergeCell ref="B24:C24"/>
    <mergeCell ref="B25:C25"/>
    <mergeCell ref="D5:H5"/>
    <mergeCell ref="B5:C6"/>
    <mergeCell ref="B19:H19"/>
    <mergeCell ref="B20:C20"/>
    <mergeCell ref="B21:C21"/>
    <mergeCell ref="J50:K50"/>
    <mergeCell ref="M50:N50"/>
    <mergeCell ref="O50:P50"/>
    <mergeCell ref="L32:L34"/>
    <mergeCell ref="J32:K34"/>
    <mergeCell ref="O33:P33"/>
    <mergeCell ref="M33:N33"/>
    <mergeCell ref="M32:P32"/>
    <mergeCell ref="J47:P47"/>
    <mergeCell ref="J48:K48"/>
    <mergeCell ref="J49:K49"/>
    <mergeCell ref="M49:N49"/>
    <mergeCell ref="O49:P49"/>
    <mergeCell ref="J4:K6"/>
    <mergeCell ref="L4:L6"/>
    <mergeCell ref="M4:P4"/>
    <mergeCell ref="M5:N5"/>
    <mergeCell ref="O5:P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8E1D-EF6A-4168-B7B1-B4E41D325576}">
  <dimension ref="A1:AW24"/>
  <sheetViews>
    <sheetView zoomScale="85" zoomScaleNormal="85" workbookViewId="0">
      <selection activeCell="Z30" sqref="Z30"/>
    </sheetView>
  </sheetViews>
  <sheetFormatPr defaultColWidth="8.85546875" defaultRowHeight="15" x14ac:dyDescent="0.25"/>
  <cols>
    <col min="1" max="1" width="4" customWidth="1"/>
    <col min="2" max="2" width="2.85546875" customWidth="1"/>
    <col min="3" max="3" width="7.5703125" customWidth="1"/>
    <col min="4" max="4" width="4.42578125" customWidth="1"/>
    <col min="5" max="20" width="4.85546875" customWidth="1"/>
    <col min="21" max="21" width="4.5703125" customWidth="1"/>
    <col min="27" max="27" width="3.85546875" customWidth="1"/>
    <col min="28" max="28" width="3.5703125" customWidth="1"/>
    <col min="29" max="29" width="5.85546875" customWidth="1"/>
    <col min="30" max="30" width="3.85546875" customWidth="1"/>
    <col min="31" max="33" width="4.140625" customWidth="1"/>
    <col min="34" max="34" width="4.85546875" customWidth="1"/>
    <col min="35" max="35" width="3.42578125" customWidth="1"/>
    <col min="36" max="36" width="3.140625" customWidth="1"/>
    <col min="37" max="38" width="3.85546875" customWidth="1"/>
    <col min="39" max="39" width="4.5703125" customWidth="1"/>
    <col min="40" max="40" width="2.85546875" customWidth="1"/>
    <col min="41" max="41" width="3" customWidth="1"/>
    <col min="42" max="42" width="3.42578125" customWidth="1"/>
    <col min="43" max="43" width="4.140625" customWidth="1"/>
    <col min="44" max="44" width="4.42578125" customWidth="1"/>
    <col min="45" max="45" width="4.5703125" customWidth="1"/>
    <col min="46" max="46" width="4" customWidth="1"/>
    <col min="47" max="47" width="2.85546875" customWidth="1"/>
    <col min="48" max="48" width="4.140625" customWidth="1"/>
    <col min="49" max="49" width="4.5703125" customWidth="1"/>
  </cols>
  <sheetData>
    <row r="1" spans="1:4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49" x14ac:dyDescent="0.25">
      <c r="A2" s="1"/>
      <c r="B2" s="298" t="s">
        <v>5</v>
      </c>
      <c r="C2" s="299"/>
      <c r="D2" s="299"/>
      <c r="E2" s="300"/>
      <c r="F2" s="295" t="s">
        <v>0</v>
      </c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7"/>
      <c r="U2" s="1"/>
      <c r="V2" s="1"/>
      <c r="AA2" s="83"/>
      <c r="AB2" s="286" t="s">
        <v>5</v>
      </c>
      <c r="AC2" s="286"/>
      <c r="AD2" s="286"/>
      <c r="AE2" s="286"/>
      <c r="AF2" s="290" t="s">
        <v>0</v>
      </c>
      <c r="AG2" s="290"/>
      <c r="AH2" s="290"/>
      <c r="AI2" s="290"/>
      <c r="AJ2" s="290"/>
      <c r="AK2" s="290"/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</row>
    <row r="3" spans="1:49" x14ac:dyDescent="0.25">
      <c r="A3" s="1"/>
      <c r="B3" s="65"/>
      <c r="C3" s="66"/>
      <c r="D3" s="66"/>
      <c r="E3" s="66"/>
      <c r="F3" s="74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6"/>
      <c r="U3" s="1"/>
      <c r="V3" s="1"/>
      <c r="AA3" s="83"/>
      <c r="AB3" s="286"/>
      <c r="AC3" s="286"/>
      <c r="AD3" s="286"/>
      <c r="AE3" s="286"/>
      <c r="AF3" s="289" t="s">
        <v>145</v>
      </c>
      <c r="AG3" s="289"/>
      <c r="AH3" s="289"/>
      <c r="AI3" s="289"/>
      <c r="AJ3" s="290" t="s">
        <v>150</v>
      </c>
      <c r="AK3" s="290"/>
      <c r="AL3" s="290"/>
      <c r="AM3" s="290"/>
      <c r="AN3" s="290"/>
      <c r="AO3" s="289" t="s">
        <v>155</v>
      </c>
      <c r="AP3" s="289"/>
      <c r="AQ3" s="289"/>
      <c r="AR3" s="289"/>
      <c r="AS3" s="289"/>
      <c r="AT3" s="289"/>
      <c r="AU3" s="290" t="s">
        <v>163</v>
      </c>
      <c r="AV3" s="290"/>
      <c r="AW3" s="290"/>
    </row>
    <row r="4" spans="1:49" x14ac:dyDescent="0.25">
      <c r="A4" s="1"/>
      <c r="B4" s="65"/>
      <c r="C4" s="66"/>
      <c r="D4" s="66"/>
      <c r="E4" s="66"/>
      <c r="F4" s="74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6"/>
      <c r="U4" s="1"/>
      <c r="V4" s="1"/>
      <c r="AA4" s="83"/>
      <c r="AB4" s="286"/>
      <c r="AC4" s="286"/>
      <c r="AD4" s="286"/>
      <c r="AE4" s="286"/>
      <c r="AF4" s="86" t="s">
        <v>146</v>
      </c>
      <c r="AG4" s="85" t="s">
        <v>147</v>
      </c>
      <c r="AH4" s="85" t="s">
        <v>148</v>
      </c>
      <c r="AI4" s="290" t="s">
        <v>149</v>
      </c>
      <c r="AJ4" s="290"/>
      <c r="AK4" s="84" t="s">
        <v>151</v>
      </c>
      <c r="AL4" s="84" t="s">
        <v>152</v>
      </c>
      <c r="AM4" s="84" t="s">
        <v>153</v>
      </c>
      <c r="AN4" s="290" t="s">
        <v>154</v>
      </c>
      <c r="AO4" s="290"/>
      <c r="AP4" s="85" t="s">
        <v>156</v>
      </c>
      <c r="AQ4" s="85" t="s">
        <v>157</v>
      </c>
      <c r="AR4" s="85" t="s">
        <v>158</v>
      </c>
      <c r="AS4" s="85" t="s">
        <v>159</v>
      </c>
      <c r="AT4" s="290" t="s">
        <v>160</v>
      </c>
      <c r="AU4" s="290"/>
      <c r="AV4" s="84" t="s">
        <v>161</v>
      </c>
      <c r="AW4" s="84" t="s">
        <v>162</v>
      </c>
    </row>
    <row r="5" spans="1:49" ht="12.6" customHeight="1" x14ac:dyDescent="0.25">
      <c r="A5" s="1"/>
      <c r="B5" s="65"/>
      <c r="C5" s="66"/>
      <c r="D5" s="66"/>
      <c r="E5" s="66"/>
      <c r="F5" s="74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6"/>
      <c r="U5" s="1"/>
      <c r="V5" s="1"/>
      <c r="AA5" s="83"/>
      <c r="AB5" s="286"/>
      <c r="AC5" s="286"/>
      <c r="AD5" s="286"/>
      <c r="AE5" s="286"/>
      <c r="AF5" s="87">
        <v>13</v>
      </c>
      <c r="AG5" s="87">
        <v>14</v>
      </c>
      <c r="AH5" s="87">
        <v>15</v>
      </c>
      <c r="AI5" s="291">
        <v>16</v>
      </c>
      <c r="AJ5" s="291"/>
      <c r="AK5" s="87">
        <v>17</v>
      </c>
      <c r="AL5" s="87">
        <v>18</v>
      </c>
      <c r="AM5" s="87">
        <v>19</v>
      </c>
      <c r="AN5" s="274" t="s">
        <v>171</v>
      </c>
      <c r="AO5" s="275"/>
      <c r="AP5" s="275"/>
      <c r="AQ5" s="275"/>
      <c r="AR5" s="276"/>
      <c r="AS5" s="87">
        <v>1</v>
      </c>
      <c r="AT5" s="274">
        <v>2</v>
      </c>
      <c r="AU5" s="276"/>
      <c r="AV5" s="87">
        <v>3</v>
      </c>
      <c r="AW5" s="87">
        <v>4</v>
      </c>
    </row>
    <row r="6" spans="1:49" x14ac:dyDescent="0.25">
      <c r="A6" s="1"/>
      <c r="B6" s="26" t="s">
        <v>2</v>
      </c>
      <c r="C6" s="8" t="s">
        <v>1</v>
      </c>
      <c r="D6" s="9" t="s">
        <v>3</v>
      </c>
      <c r="E6" s="9" t="s">
        <v>4</v>
      </c>
      <c r="F6" s="32">
        <v>1</v>
      </c>
      <c r="G6" s="33">
        <v>2</v>
      </c>
      <c r="H6" s="39">
        <v>3</v>
      </c>
      <c r="I6" s="33">
        <v>4</v>
      </c>
      <c r="J6" s="33">
        <v>5</v>
      </c>
      <c r="K6" s="33">
        <v>6</v>
      </c>
      <c r="L6" s="33">
        <v>7</v>
      </c>
      <c r="M6" s="33">
        <v>8</v>
      </c>
      <c r="N6" s="33">
        <v>9</v>
      </c>
      <c r="O6" s="33">
        <v>10</v>
      </c>
      <c r="P6" s="33">
        <v>11</v>
      </c>
      <c r="Q6" s="33">
        <v>12</v>
      </c>
      <c r="R6" s="33">
        <v>13</v>
      </c>
      <c r="S6" s="33">
        <v>14</v>
      </c>
      <c r="T6" s="33">
        <v>15</v>
      </c>
      <c r="U6" s="1"/>
      <c r="V6" s="1"/>
      <c r="AB6" s="88" t="s">
        <v>2</v>
      </c>
      <c r="AC6" s="89" t="s">
        <v>1</v>
      </c>
      <c r="AD6" s="89" t="s">
        <v>3</v>
      </c>
      <c r="AE6" s="89" t="s">
        <v>4</v>
      </c>
      <c r="AF6" s="90">
        <v>1</v>
      </c>
      <c r="AG6" s="90">
        <v>2</v>
      </c>
      <c r="AH6" s="90">
        <v>3</v>
      </c>
      <c r="AI6" s="270">
        <v>4</v>
      </c>
      <c r="AJ6" s="271"/>
      <c r="AK6" s="90">
        <v>5</v>
      </c>
      <c r="AL6" s="90">
        <v>6</v>
      </c>
      <c r="AM6" s="90">
        <v>7</v>
      </c>
      <c r="AN6" s="287">
        <v>8</v>
      </c>
      <c r="AO6" s="288"/>
      <c r="AP6" s="90">
        <v>9</v>
      </c>
      <c r="AQ6" s="90">
        <v>10</v>
      </c>
      <c r="AR6" s="90">
        <v>11</v>
      </c>
      <c r="AS6" s="90">
        <v>12</v>
      </c>
      <c r="AT6" s="270">
        <v>13</v>
      </c>
      <c r="AU6" s="271"/>
      <c r="AV6" s="90">
        <v>14</v>
      </c>
      <c r="AW6" s="90">
        <v>15</v>
      </c>
    </row>
    <row r="7" spans="1:49" x14ac:dyDescent="0.25">
      <c r="A7" s="1"/>
      <c r="B7" s="26">
        <v>1</v>
      </c>
      <c r="C7" s="10">
        <v>1.1000000000000001</v>
      </c>
      <c r="D7" s="10">
        <v>1</v>
      </c>
      <c r="E7" s="10">
        <v>1</v>
      </c>
      <c r="F7" s="38">
        <v>1.1000000000000001</v>
      </c>
      <c r="G7" s="17"/>
      <c r="H7" s="14"/>
      <c r="I7" s="41"/>
      <c r="J7" s="41"/>
      <c r="K7" s="14"/>
      <c r="L7" s="14"/>
      <c r="M7" s="14"/>
      <c r="N7" s="14"/>
      <c r="O7" s="14"/>
      <c r="P7" s="41"/>
      <c r="Q7" s="19"/>
      <c r="R7" s="41"/>
      <c r="S7" s="14"/>
      <c r="T7" s="20"/>
      <c r="U7" s="1"/>
      <c r="V7" s="1"/>
      <c r="AB7" s="88">
        <v>1</v>
      </c>
      <c r="AC7" s="91">
        <v>2.2999999999999998</v>
      </c>
      <c r="AD7" s="91">
        <v>1</v>
      </c>
      <c r="AE7" s="91">
        <v>3</v>
      </c>
      <c r="AF7" s="283">
        <v>2.2999999999999998</v>
      </c>
      <c r="AG7" s="284"/>
      <c r="AH7" s="285"/>
      <c r="AI7" s="272"/>
      <c r="AJ7" s="273"/>
      <c r="AK7" s="92"/>
      <c r="AL7" s="92"/>
      <c r="AM7" s="92"/>
      <c r="AN7" s="272"/>
      <c r="AO7" s="273"/>
      <c r="AP7" s="93"/>
      <c r="AQ7" s="93"/>
      <c r="AR7" s="93"/>
      <c r="AS7" s="93"/>
      <c r="AT7" s="272"/>
      <c r="AU7" s="273"/>
      <c r="AV7" s="93"/>
      <c r="AW7" s="93"/>
    </row>
    <row r="8" spans="1:49" x14ac:dyDescent="0.25">
      <c r="A8" s="1"/>
      <c r="B8" s="26">
        <v>2</v>
      </c>
      <c r="C8" s="10">
        <v>1.2</v>
      </c>
      <c r="D8" s="10">
        <v>2</v>
      </c>
      <c r="E8" s="10">
        <v>2</v>
      </c>
      <c r="F8" s="40"/>
      <c r="G8" s="38">
        <v>1.2</v>
      </c>
      <c r="H8" s="12"/>
      <c r="I8" s="11"/>
      <c r="J8" s="11"/>
      <c r="K8" s="12"/>
      <c r="L8" s="12"/>
      <c r="M8" s="12"/>
      <c r="N8" s="12"/>
      <c r="O8" s="12"/>
      <c r="P8" s="11"/>
      <c r="Q8" s="34"/>
      <c r="R8" s="11"/>
      <c r="S8" s="12"/>
      <c r="T8" s="46"/>
      <c r="U8" s="1"/>
      <c r="V8" s="1"/>
      <c r="AB8" s="88">
        <v>2</v>
      </c>
      <c r="AC8" s="91">
        <v>2.4</v>
      </c>
      <c r="AD8" s="91">
        <v>1</v>
      </c>
      <c r="AE8" s="91">
        <v>2</v>
      </c>
      <c r="AF8" s="283">
        <v>2.4</v>
      </c>
      <c r="AG8" s="285"/>
      <c r="AH8" s="94"/>
      <c r="AI8" s="292"/>
      <c r="AJ8" s="292"/>
      <c r="AK8" s="92"/>
      <c r="AL8" s="92"/>
      <c r="AM8" s="92"/>
      <c r="AN8" s="272"/>
      <c r="AO8" s="273"/>
      <c r="AP8" s="93"/>
      <c r="AQ8" s="93"/>
      <c r="AR8" s="93"/>
      <c r="AS8" s="93"/>
      <c r="AT8" s="272"/>
      <c r="AU8" s="273"/>
      <c r="AV8" s="93"/>
      <c r="AW8" s="93"/>
    </row>
    <row r="9" spans="1:49" x14ac:dyDescent="0.25">
      <c r="A9" s="1"/>
      <c r="B9" s="26">
        <v>3</v>
      </c>
      <c r="C9" s="10">
        <v>1.3</v>
      </c>
      <c r="D9" s="10">
        <v>3</v>
      </c>
      <c r="E9" s="10">
        <v>3</v>
      </c>
      <c r="F9" s="17"/>
      <c r="G9" s="18"/>
      <c r="H9" s="15">
        <v>1.3</v>
      </c>
      <c r="I9" s="11"/>
      <c r="J9" s="11"/>
      <c r="K9" s="12"/>
      <c r="L9" s="12"/>
      <c r="M9" s="12"/>
      <c r="N9" s="12"/>
      <c r="O9" s="12"/>
      <c r="P9" s="11"/>
      <c r="Q9" s="34"/>
      <c r="R9" s="11"/>
      <c r="S9" s="12"/>
      <c r="T9" s="46"/>
      <c r="U9" s="1"/>
      <c r="V9" s="1"/>
      <c r="AB9" s="88">
        <v>3</v>
      </c>
      <c r="AC9" s="91">
        <v>2.5</v>
      </c>
      <c r="AD9" s="91">
        <v>1</v>
      </c>
      <c r="AE9" s="91">
        <v>4</v>
      </c>
      <c r="AF9" s="283">
        <v>2.5</v>
      </c>
      <c r="AG9" s="284"/>
      <c r="AH9" s="284"/>
      <c r="AI9" s="284"/>
      <c r="AJ9" s="285"/>
      <c r="AK9" s="92"/>
      <c r="AL9" s="92"/>
      <c r="AM9" s="92"/>
      <c r="AN9" s="272"/>
      <c r="AO9" s="273"/>
      <c r="AP9" s="93"/>
      <c r="AQ9" s="93"/>
      <c r="AR9" s="93"/>
      <c r="AS9" s="93"/>
      <c r="AT9" s="272"/>
      <c r="AU9" s="273"/>
      <c r="AV9" s="93"/>
      <c r="AW9" s="93"/>
    </row>
    <row r="10" spans="1:49" x14ac:dyDescent="0.25">
      <c r="A10" s="1"/>
      <c r="B10" s="26">
        <v>4</v>
      </c>
      <c r="C10" s="10">
        <v>1.4</v>
      </c>
      <c r="D10" s="10">
        <v>4</v>
      </c>
      <c r="E10" s="10">
        <v>4</v>
      </c>
      <c r="F10" s="34"/>
      <c r="G10" s="34"/>
      <c r="H10" s="34"/>
      <c r="I10" s="10">
        <v>1.4</v>
      </c>
      <c r="J10" s="11"/>
      <c r="K10" s="12"/>
      <c r="L10" s="12"/>
      <c r="M10" s="12"/>
      <c r="N10" s="12"/>
      <c r="O10" s="12"/>
      <c r="P10" s="11"/>
      <c r="Q10" s="34"/>
      <c r="R10" s="11"/>
      <c r="S10" s="12"/>
      <c r="T10" s="46"/>
      <c r="U10" s="1"/>
      <c r="V10" s="1"/>
      <c r="AB10" s="88">
        <v>4</v>
      </c>
      <c r="AC10" s="95">
        <v>3.1</v>
      </c>
      <c r="AD10" s="268">
        <v>5</v>
      </c>
      <c r="AE10" s="269"/>
      <c r="AF10" s="92"/>
      <c r="AG10" s="92"/>
      <c r="AH10" s="92"/>
      <c r="AI10" s="272"/>
      <c r="AJ10" s="273"/>
      <c r="AK10" s="96">
        <v>3.1</v>
      </c>
      <c r="AL10" s="92"/>
      <c r="AM10" s="92"/>
      <c r="AN10" s="272"/>
      <c r="AO10" s="273"/>
      <c r="AP10" s="93"/>
      <c r="AQ10" s="93"/>
      <c r="AR10" s="93"/>
      <c r="AS10" s="93"/>
      <c r="AT10" s="272"/>
      <c r="AU10" s="273"/>
      <c r="AV10" s="93"/>
      <c r="AW10" s="93"/>
    </row>
    <row r="11" spans="1:49" x14ac:dyDescent="0.25">
      <c r="A11" s="1"/>
      <c r="B11" s="26">
        <v>5</v>
      </c>
      <c r="C11" s="16">
        <v>2.1</v>
      </c>
      <c r="D11" s="16">
        <v>4</v>
      </c>
      <c r="E11" s="16">
        <v>4</v>
      </c>
      <c r="F11" s="17"/>
      <c r="G11" s="18"/>
      <c r="H11" s="42"/>
      <c r="I11" s="16">
        <v>2.1</v>
      </c>
      <c r="J11" s="11"/>
      <c r="K11" s="12"/>
      <c r="L11" s="12"/>
      <c r="M11" s="12"/>
      <c r="N11" s="12"/>
      <c r="O11" s="12"/>
      <c r="P11" s="11"/>
      <c r="Q11" s="34"/>
      <c r="R11" s="11"/>
      <c r="S11" s="12"/>
      <c r="T11" s="46"/>
      <c r="U11" s="1"/>
      <c r="V11" s="1"/>
      <c r="AB11" s="88">
        <v>5</v>
      </c>
      <c r="AC11" s="95">
        <v>3.2</v>
      </c>
      <c r="AD11" s="268">
        <v>6</v>
      </c>
      <c r="AE11" s="269"/>
      <c r="AF11" s="92"/>
      <c r="AG11" s="92"/>
      <c r="AH11" s="92"/>
      <c r="AI11" s="272"/>
      <c r="AJ11" s="273"/>
      <c r="AK11" s="92"/>
      <c r="AL11" s="96">
        <v>3.2</v>
      </c>
      <c r="AM11" s="92"/>
      <c r="AN11" s="272"/>
      <c r="AO11" s="273"/>
      <c r="AP11" s="93"/>
      <c r="AQ11" s="93"/>
      <c r="AR11" s="93"/>
      <c r="AS11" s="93"/>
      <c r="AT11" s="272"/>
      <c r="AU11" s="273"/>
      <c r="AV11" s="93"/>
      <c r="AW11" s="93"/>
    </row>
    <row r="12" spans="1:49" x14ac:dyDescent="0.25">
      <c r="A12" s="1"/>
      <c r="B12" s="26">
        <v>6</v>
      </c>
      <c r="C12" s="16">
        <v>2.2000000000000002</v>
      </c>
      <c r="D12" s="16">
        <v>4</v>
      </c>
      <c r="E12" s="16">
        <v>4</v>
      </c>
      <c r="F12" s="17"/>
      <c r="G12" s="18"/>
      <c r="H12" s="42"/>
      <c r="I12" s="16">
        <v>2.2000000000000002</v>
      </c>
      <c r="J12" s="13"/>
      <c r="K12" s="12"/>
      <c r="L12" s="12"/>
      <c r="M12" s="12"/>
      <c r="N12" s="12"/>
      <c r="O12" s="12"/>
      <c r="P12" s="11"/>
      <c r="Q12" s="34"/>
      <c r="R12" s="11"/>
      <c r="S12" s="12"/>
      <c r="T12" s="46"/>
      <c r="U12" s="1"/>
      <c r="V12" s="1"/>
      <c r="AB12" s="88">
        <v>6</v>
      </c>
      <c r="AC12" s="95">
        <v>3.3</v>
      </c>
      <c r="AD12" s="268">
        <v>7</v>
      </c>
      <c r="AE12" s="269"/>
      <c r="AF12" s="92"/>
      <c r="AG12" s="92"/>
      <c r="AH12" s="92"/>
      <c r="AI12" s="272"/>
      <c r="AJ12" s="273"/>
      <c r="AK12" s="92"/>
      <c r="AL12" s="92"/>
      <c r="AM12" s="96">
        <v>3.3</v>
      </c>
      <c r="AN12" s="272"/>
      <c r="AO12" s="273"/>
      <c r="AP12" s="93"/>
      <c r="AQ12" s="93"/>
      <c r="AR12" s="93"/>
      <c r="AS12" s="93"/>
      <c r="AT12" s="272"/>
      <c r="AU12" s="273"/>
      <c r="AV12" s="93"/>
      <c r="AW12" s="93"/>
    </row>
    <row r="13" spans="1:49" x14ac:dyDescent="0.25">
      <c r="A13" s="1"/>
      <c r="B13" s="26">
        <v>7</v>
      </c>
      <c r="C13" s="16">
        <v>2.2999999999999998</v>
      </c>
      <c r="D13" s="16">
        <v>5</v>
      </c>
      <c r="E13" s="16">
        <v>5</v>
      </c>
      <c r="F13" s="17"/>
      <c r="G13" s="18"/>
      <c r="H13" s="18"/>
      <c r="I13" s="42"/>
      <c r="J13" s="16">
        <v>2.2999999999999998</v>
      </c>
      <c r="K13" s="21"/>
      <c r="L13" s="12"/>
      <c r="M13" s="12"/>
      <c r="N13" s="12"/>
      <c r="O13" s="12"/>
      <c r="P13" s="11"/>
      <c r="Q13" s="34"/>
      <c r="R13" s="11"/>
      <c r="S13" s="12"/>
      <c r="T13" s="46"/>
      <c r="U13" s="1"/>
      <c r="V13" s="1"/>
      <c r="AB13" s="88">
        <v>7</v>
      </c>
      <c r="AC13" s="95">
        <v>3.4</v>
      </c>
      <c r="AD13" s="95">
        <v>5</v>
      </c>
      <c r="AE13" s="95">
        <v>7</v>
      </c>
      <c r="AF13" s="92"/>
      <c r="AG13" s="92"/>
      <c r="AH13" s="92"/>
      <c r="AI13" s="272"/>
      <c r="AJ13" s="273"/>
      <c r="AK13" s="280">
        <v>3.4</v>
      </c>
      <c r="AL13" s="281"/>
      <c r="AM13" s="282"/>
      <c r="AN13" s="272"/>
      <c r="AO13" s="273"/>
      <c r="AP13" s="93"/>
      <c r="AQ13" s="93"/>
      <c r="AR13" s="93"/>
      <c r="AS13" s="93"/>
      <c r="AT13" s="272"/>
      <c r="AU13" s="273"/>
      <c r="AV13" s="93"/>
      <c r="AW13" s="93"/>
    </row>
    <row r="14" spans="1:49" x14ac:dyDescent="0.25">
      <c r="A14" s="1"/>
      <c r="B14" s="26">
        <v>8</v>
      </c>
      <c r="C14" s="16">
        <v>2.4</v>
      </c>
      <c r="D14" s="16">
        <v>6</v>
      </c>
      <c r="E14" s="16">
        <v>6</v>
      </c>
      <c r="F14" s="17"/>
      <c r="G14" s="18"/>
      <c r="H14" s="18"/>
      <c r="I14" s="18"/>
      <c r="J14" s="43"/>
      <c r="K14" s="16">
        <v>2.4</v>
      </c>
      <c r="L14" s="12"/>
      <c r="M14" s="12"/>
      <c r="N14" s="12"/>
      <c r="O14" s="12"/>
      <c r="P14" s="11"/>
      <c r="Q14" s="34"/>
      <c r="R14" s="11"/>
      <c r="S14" s="12"/>
      <c r="T14" s="46"/>
      <c r="U14" s="1"/>
      <c r="V14" s="1"/>
      <c r="AB14" s="88">
        <v>8</v>
      </c>
      <c r="AC14" s="97">
        <v>4.2</v>
      </c>
      <c r="AD14" s="97">
        <v>8</v>
      </c>
      <c r="AE14" s="97">
        <v>9</v>
      </c>
      <c r="AF14" s="92"/>
      <c r="AG14" s="92"/>
      <c r="AH14" s="92"/>
      <c r="AI14" s="272"/>
      <c r="AJ14" s="273"/>
      <c r="AK14" s="92"/>
      <c r="AL14" s="92"/>
      <c r="AM14" s="92"/>
      <c r="AN14" s="277">
        <v>4.2</v>
      </c>
      <c r="AO14" s="278"/>
      <c r="AP14" s="279"/>
      <c r="AQ14" s="93"/>
      <c r="AR14" s="93"/>
      <c r="AS14" s="93"/>
      <c r="AT14" s="272"/>
      <c r="AU14" s="273"/>
      <c r="AV14" s="93"/>
      <c r="AW14" s="93"/>
    </row>
    <row r="15" spans="1:49" x14ac:dyDescent="0.25">
      <c r="A15" s="1"/>
      <c r="B15" s="26">
        <v>9</v>
      </c>
      <c r="C15" s="16">
        <v>2.5</v>
      </c>
      <c r="D15" s="16">
        <v>6</v>
      </c>
      <c r="E15" s="16">
        <v>6</v>
      </c>
      <c r="F15" s="14"/>
      <c r="G15" s="19"/>
      <c r="H15" s="19"/>
      <c r="I15" s="19"/>
      <c r="J15" s="20"/>
      <c r="K15" s="36">
        <v>2.5</v>
      </c>
      <c r="L15" s="21"/>
      <c r="M15" s="12"/>
      <c r="N15" s="12"/>
      <c r="O15" s="12"/>
      <c r="P15" s="11"/>
      <c r="Q15" s="34"/>
      <c r="R15" s="11"/>
      <c r="S15" s="12"/>
      <c r="T15" s="46"/>
      <c r="U15" s="1"/>
      <c r="V15" s="1"/>
      <c r="AB15" s="88">
        <v>9</v>
      </c>
      <c r="AC15" s="97">
        <v>4.3</v>
      </c>
      <c r="AD15" s="266">
        <v>10</v>
      </c>
      <c r="AE15" s="267"/>
      <c r="AF15" s="92"/>
      <c r="AG15" s="92"/>
      <c r="AH15" s="92"/>
      <c r="AI15" s="272"/>
      <c r="AJ15" s="273"/>
      <c r="AK15" s="92"/>
      <c r="AL15" s="92"/>
      <c r="AM15" s="92"/>
      <c r="AN15" s="292"/>
      <c r="AO15" s="292"/>
      <c r="AP15" s="94"/>
      <c r="AQ15" s="98">
        <v>4.3</v>
      </c>
      <c r="AR15" s="93"/>
      <c r="AS15" s="93"/>
      <c r="AT15" s="272"/>
      <c r="AU15" s="273"/>
      <c r="AV15" s="93"/>
      <c r="AW15" s="93"/>
    </row>
    <row r="16" spans="1:49" x14ac:dyDescent="0.25">
      <c r="A16" s="1"/>
      <c r="B16" s="26">
        <v>10</v>
      </c>
      <c r="C16" s="24">
        <v>3.1</v>
      </c>
      <c r="D16" s="24">
        <v>7</v>
      </c>
      <c r="E16" s="24">
        <v>7</v>
      </c>
      <c r="F16" s="17"/>
      <c r="G16" s="18"/>
      <c r="H16" s="18"/>
      <c r="I16" s="18"/>
      <c r="J16" s="18"/>
      <c r="K16" s="42"/>
      <c r="L16" s="24">
        <v>3.1</v>
      </c>
      <c r="M16" s="21"/>
      <c r="N16" s="12"/>
      <c r="O16" s="12"/>
      <c r="P16" s="11"/>
      <c r="Q16" s="34"/>
      <c r="R16" s="11"/>
      <c r="S16" s="12"/>
      <c r="T16" s="46"/>
      <c r="U16" s="1"/>
      <c r="V16" s="1"/>
      <c r="AB16" s="88">
        <v>10</v>
      </c>
      <c r="AC16" s="97">
        <v>4.4000000000000004</v>
      </c>
      <c r="AD16" s="266">
        <v>11</v>
      </c>
      <c r="AE16" s="267"/>
      <c r="AF16" s="92"/>
      <c r="AG16" s="92"/>
      <c r="AH16" s="92"/>
      <c r="AI16" s="272"/>
      <c r="AJ16" s="273"/>
      <c r="AK16" s="92"/>
      <c r="AL16" s="92"/>
      <c r="AM16" s="92"/>
      <c r="AN16" s="292"/>
      <c r="AO16" s="292"/>
      <c r="AP16" s="94"/>
      <c r="AQ16" s="93"/>
      <c r="AR16" s="99">
        <v>4.3</v>
      </c>
      <c r="AS16" s="93"/>
      <c r="AT16" s="272"/>
      <c r="AU16" s="273"/>
      <c r="AV16" s="93"/>
      <c r="AW16" s="93"/>
    </row>
    <row r="17" spans="1:49" x14ac:dyDescent="0.25">
      <c r="A17" s="1"/>
      <c r="B17" s="26">
        <v>11</v>
      </c>
      <c r="C17" s="24">
        <v>3.2</v>
      </c>
      <c r="D17" s="24">
        <v>8</v>
      </c>
      <c r="E17" s="24">
        <v>8</v>
      </c>
      <c r="F17" s="14"/>
      <c r="G17" s="19"/>
      <c r="H17" s="19"/>
      <c r="I17" s="19"/>
      <c r="J17" s="19"/>
      <c r="K17" s="19"/>
      <c r="L17" s="44"/>
      <c r="M17" s="45">
        <v>3.2</v>
      </c>
      <c r="N17" s="12"/>
      <c r="O17" s="12"/>
      <c r="P17" s="11"/>
      <c r="Q17" s="22"/>
      <c r="R17" s="11"/>
      <c r="S17" s="12"/>
      <c r="T17" s="46"/>
      <c r="U17" s="1"/>
      <c r="V17" s="1"/>
      <c r="AB17" s="88">
        <v>11</v>
      </c>
      <c r="AC17" s="97">
        <v>4.5</v>
      </c>
      <c r="AD17" s="97">
        <v>1</v>
      </c>
      <c r="AE17" s="97">
        <v>14</v>
      </c>
      <c r="AF17" s="277">
        <v>4.5</v>
      </c>
      <c r="AG17" s="278"/>
      <c r="AH17" s="278"/>
      <c r="AI17" s="278"/>
      <c r="AJ17" s="278"/>
      <c r="AK17" s="278"/>
      <c r="AL17" s="278"/>
      <c r="AM17" s="278"/>
      <c r="AN17" s="278"/>
      <c r="AO17" s="278"/>
      <c r="AP17" s="278"/>
      <c r="AQ17" s="278"/>
      <c r="AR17" s="278"/>
      <c r="AS17" s="278"/>
      <c r="AT17" s="278"/>
      <c r="AU17" s="278"/>
      <c r="AV17" s="279"/>
      <c r="AW17" s="93"/>
    </row>
    <row r="18" spans="1:49" x14ac:dyDescent="0.25">
      <c r="A18" s="1"/>
      <c r="B18" s="26">
        <v>12</v>
      </c>
      <c r="C18" s="24">
        <v>3.3</v>
      </c>
      <c r="D18" s="24">
        <v>12</v>
      </c>
      <c r="E18" s="24">
        <v>12</v>
      </c>
      <c r="F18" s="17"/>
      <c r="G18" s="18"/>
      <c r="H18" s="18"/>
      <c r="I18" s="18"/>
      <c r="J18" s="18"/>
      <c r="K18" s="18"/>
      <c r="L18" s="18"/>
      <c r="M18" s="18"/>
      <c r="N18" s="17"/>
      <c r="O18" s="17"/>
      <c r="P18" s="26"/>
      <c r="Q18" s="47">
        <v>3.3</v>
      </c>
      <c r="R18" s="11"/>
      <c r="S18" s="12"/>
      <c r="T18" s="46"/>
      <c r="U18" s="1"/>
      <c r="V18" s="1"/>
      <c r="AA18" s="73"/>
      <c r="AB18" s="88">
        <v>12</v>
      </c>
      <c r="AC18" s="97">
        <v>4.5999999999999996</v>
      </c>
      <c r="AD18" s="266">
        <v>16</v>
      </c>
      <c r="AE18" s="267"/>
      <c r="AF18" s="92"/>
      <c r="AG18" s="92"/>
      <c r="AH18" s="92"/>
      <c r="AI18" s="272"/>
      <c r="AJ18" s="273"/>
      <c r="AK18" s="92"/>
      <c r="AL18" s="92"/>
      <c r="AM18" s="92"/>
      <c r="AN18" s="272"/>
      <c r="AO18" s="273"/>
      <c r="AP18" s="93"/>
      <c r="AQ18" s="93"/>
      <c r="AR18" s="93"/>
      <c r="AS18" s="93"/>
      <c r="AT18" s="272"/>
      <c r="AU18" s="273"/>
      <c r="AV18" s="93"/>
      <c r="AW18" s="99">
        <v>4.5999999999999996</v>
      </c>
    </row>
    <row r="19" spans="1:49" x14ac:dyDescent="0.25">
      <c r="A19" s="1"/>
      <c r="B19" s="26">
        <v>13</v>
      </c>
      <c r="C19" s="24">
        <v>3.4</v>
      </c>
      <c r="D19" s="24">
        <v>13</v>
      </c>
      <c r="E19" s="24">
        <v>13</v>
      </c>
      <c r="F19" s="17"/>
      <c r="G19" s="18"/>
      <c r="H19" s="18"/>
      <c r="I19" s="18"/>
      <c r="J19" s="18"/>
      <c r="K19" s="18"/>
      <c r="L19" s="18"/>
      <c r="M19" s="18"/>
      <c r="N19" s="17"/>
      <c r="O19" s="17"/>
      <c r="P19" s="26"/>
      <c r="Q19" s="43"/>
      <c r="R19" s="24">
        <v>3.4</v>
      </c>
      <c r="S19" s="12"/>
      <c r="T19" s="46"/>
      <c r="U19" s="1"/>
      <c r="V19" s="1"/>
      <c r="AA19" s="73"/>
      <c r="AE19" s="73"/>
      <c r="AF19" s="73"/>
      <c r="AG19" s="73"/>
      <c r="AH19" s="77"/>
      <c r="AI19" s="77"/>
      <c r="AJ19" s="73"/>
      <c r="AK19" s="73"/>
      <c r="AL19" s="73"/>
      <c r="AM19" s="77"/>
      <c r="AN19" s="77"/>
      <c r="AO19" s="73"/>
      <c r="AP19" s="73"/>
      <c r="AQ19" s="73"/>
      <c r="AR19" s="35"/>
      <c r="AS19" s="77"/>
      <c r="AT19" s="77"/>
      <c r="AU19" s="73"/>
      <c r="AV19" s="73"/>
    </row>
    <row r="20" spans="1:49" x14ac:dyDescent="0.25">
      <c r="A20" s="1"/>
      <c r="B20" s="26">
        <v>14</v>
      </c>
      <c r="C20" s="25">
        <v>4.0999999999999996</v>
      </c>
      <c r="D20" s="25">
        <v>9</v>
      </c>
      <c r="E20" s="25">
        <v>9</v>
      </c>
      <c r="F20" s="21"/>
      <c r="G20" s="22"/>
      <c r="H20" s="22"/>
      <c r="I20" s="22"/>
      <c r="J20" s="22"/>
      <c r="K20" s="22"/>
      <c r="L20" s="22"/>
      <c r="M20" s="23"/>
      <c r="N20" s="48">
        <v>4.0999999999999996</v>
      </c>
      <c r="O20" s="21"/>
      <c r="P20" s="11"/>
      <c r="Q20" s="34"/>
      <c r="R20" s="11"/>
      <c r="S20" s="12"/>
      <c r="T20" s="46"/>
      <c r="U20" s="1"/>
      <c r="V20" s="1"/>
      <c r="AA20" s="73"/>
      <c r="AE20" s="73"/>
      <c r="AF20" s="73"/>
      <c r="AG20" s="73"/>
      <c r="AH20" s="77"/>
      <c r="AI20" s="77"/>
      <c r="AJ20" s="73"/>
      <c r="AK20" s="73"/>
      <c r="AL20" s="73"/>
      <c r="AM20" s="77"/>
      <c r="AN20" s="77"/>
      <c r="AO20" s="73"/>
      <c r="AP20" s="73"/>
      <c r="AQ20" s="73"/>
      <c r="AR20" s="73"/>
      <c r="AS20" s="77"/>
      <c r="AT20" s="77"/>
      <c r="AU20" s="73"/>
      <c r="AV20" s="73"/>
    </row>
    <row r="21" spans="1:49" x14ac:dyDescent="0.25">
      <c r="A21" s="1"/>
      <c r="B21" s="26">
        <v>15</v>
      </c>
      <c r="C21" s="25">
        <v>4.2</v>
      </c>
      <c r="D21" s="25">
        <v>10</v>
      </c>
      <c r="E21" s="25">
        <v>10</v>
      </c>
      <c r="F21" s="34"/>
      <c r="G21" s="34"/>
      <c r="H21" s="34"/>
      <c r="I21" s="34"/>
      <c r="J21" s="34"/>
      <c r="K21" s="34"/>
      <c r="L21" s="34"/>
      <c r="M21" s="34"/>
      <c r="N21" s="34"/>
      <c r="O21" s="25">
        <v>4.2</v>
      </c>
      <c r="P21" s="13"/>
      <c r="Q21" s="34"/>
      <c r="R21" s="11"/>
      <c r="S21" s="12"/>
      <c r="T21" s="46"/>
      <c r="U21" s="1"/>
      <c r="V21" s="1"/>
      <c r="AA21" s="73"/>
      <c r="AB21" s="73"/>
      <c r="AC21" s="73"/>
      <c r="AD21" s="73"/>
      <c r="AE21" s="73"/>
      <c r="AF21" s="73"/>
      <c r="AG21" s="73"/>
      <c r="AH21" s="77"/>
      <c r="AI21" s="77"/>
      <c r="AJ21" s="77"/>
      <c r="AK21" s="73"/>
      <c r="AL21" s="73"/>
      <c r="AM21" s="77"/>
      <c r="AN21" s="77"/>
      <c r="AO21" s="77"/>
      <c r="AP21" s="73"/>
      <c r="AQ21" s="73"/>
      <c r="AR21" s="73"/>
      <c r="AS21" s="77"/>
      <c r="AT21" s="77"/>
      <c r="AU21" s="73"/>
      <c r="AV21" s="73"/>
    </row>
    <row r="22" spans="1:49" x14ac:dyDescent="0.25">
      <c r="A22" s="1"/>
      <c r="B22" s="26">
        <v>16</v>
      </c>
      <c r="C22" s="25">
        <v>4.3</v>
      </c>
      <c r="D22" s="25">
        <v>11</v>
      </c>
      <c r="E22" s="25">
        <v>11</v>
      </c>
      <c r="F22" s="17"/>
      <c r="G22" s="18"/>
      <c r="H22" s="18"/>
      <c r="I22" s="18"/>
      <c r="J22" s="18"/>
      <c r="K22" s="18"/>
      <c r="L22" s="18"/>
      <c r="M22" s="18"/>
      <c r="N22" s="18"/>
      <c r="O22" s="42"/>
      <c r="P22" s="37">
        <v>4.3</v>
      </c>
      <c r="Q22" s="35"/>
      <c r="R22" s="11"/>
      <c r="S22" s="12"/>
      <c r="T22" s="46"/>
      <c r="U22" s="1"/>
      <c r="V22" s="1"/>
      <c r="AA22" s="73"/>
      <c r="AC22" s="73"/>
      <c r="AD22" s="73"/>
      <c r="AE22" s="73"/>
      <c r="AF22" s="73"/>
      <c r="AG22" s="73"/>
      <c r="AH22" s="73"/>
      <c r="AI22" s="77"/>
      <c r="AJ22" s="77"/>
      <c r="AK22" s="73"/>
      <c r="AL22" s="73"/>
      <c r="AM22" s="73"/>
      <c r="AN22" s="73"/>
      <c r="AO22" s="73"/>
      <c r="AP22" s="73"/>
      <c r="AQ22" s="73"/>
      <c r="AR22" s="73"/>
      <c r="AS22" s="35"/>
      <c r="AT22" s="35"/>
      <c r="AU22" s="73"/>
      <c r="AV22" s="73"/>
      <c r="AW22" s="73"/>
    </row>
    <row r="23" spans="1:49" x14ac:dyDescent="0.25">
      <c r="A23" s="1"/>
      <c r="B23" s="26">
        <v>17</v>
      </c>
      <c r="C23" s="25">
        <v>4.4000000000000004</v>
      </c>
      <c r="D23" s="25">
        <v>13</v>
      </c>
      <c r="E23" s="25">
        <v>13</v>
      </c>
      <c r="F23" s="17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42"/>
      <c r="R23" s="49">
        <v>4.4000000000000004</v>
      </c>
      <c r="S23" s="50"/>
      <c r="T23" s="23"/>
      <c r="U23" s="1"/>
      <c r="V23" s="1"/>
      <c r="AA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W23" s="73"/>
    </row>
    <row r="24" spans="1:49" x14ac:dyDescent="0.25">
      <c r="A24" s="1"/>
      <c r="B24" s="26">
        <v>18</v>
      </c>
      <c r="C24" s="25">
        <v>4.5</v>
      </c>
      <c r="D24" s="25">
        <v>14</v>
      </c>
      <c r="E24" s="25">
        <v>15</v>
      </c>
      <c r="F24" s="17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42"/>
      <c r="S24" s="293">
        <v>4.5</v>
      </c>
      <c r="T24" s="294"/>
      <c r="U24" s="1"/>
      <c r="V24" s="1"/>
      <c r="AA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7"/>
      <c r="AW24" s="77"/>
    </row>
  </sheetData>
  <mergeCells count="61">
    <mergeCell ref="AI16:AJ16"/>
    <mergeCell ref="S24:T24"/>
    <mergeCell ref="F2:T2"/>
    <mergeCell ref="B2:E2"/>
    <mergeCell ref="AF2:AW2"/>
    <mergeCell ref="AI4:AJ4"/>
    <mergeCell ref="AF3:AI3"/>
    <mergeCell ref="AT4:AU4"/>
    <mergeCell ref="AN15:AO15"/>
    <mergeCell ref="AN16:AO16"/>
    <mergeCell ref="AN10:AO10"/>
    <mergeCell ref="AN11:AO11"/>
    <mergeCell ref="AN12:AO12"/>
    <mergeCell ref="AN13:AO13"/>
    <mergeCell ref="AN4:AO4"/>
    <mergeCell ref="AI12:AJ12"/>
    <mergeCell ref="AI13:AJ13"/>
    <mergeCell ref="AI14:AJ14"/>
    <mergeCell ref="AI15:AJ15"/>
    <mergeCell ref="AI6:AJ6"/>
    <mergeCell ref="AI7:AJ7"/>
    <mergeCell ref="AI8:AJ8"/>
    <mergeCell ref="AI10:AJ10"/>
    <mergeCell ref="AT9:AU9"/>
    <mergeCell ref="AT10:AU10"/>
    <mergeCell ref="AT11:AU11"/>
    <mergeCell ref="AB2:AE5"/>
    <mergeCell ref="AN6:AO6"/>
    <mergeCell ref="AN7:AO7"/>
    <mergeCell ref="AN8:AO8"/>
    <mergeCell ref="AF7:AH7"/>
    <mergeCell ref="AF8:AG8"/>
    <mergeCell ref="AN9:AO9"/>
    <mergeCell ref="AI11:AJ11"/>
    <mergeCell ref="AO3:AT3"/>
    <mergeCell ref="AU3:AW3"/>
    <mergeCell ref="AI5:AJ5"/>
    <mergeCell ref="AT5:AU5"/>
    <mergeCell ref="AJ3:AN3"/>
    <mergeCell ref="AT6:AU6"/>
    <mergeCell ref="AI18:AJ18"/>
    <mergeCell ref="AN18:AO18"/>
    <mergeCell ref="AT18:AU18"/>
    <mergeCell ref="AN5:AR5"/>
    <mergeCell ref="AN14:AP14"/>
    <mergeCell ref="AK13:AM13"/>
    <mergeCell ref="AF9:AJ9"/>
    <mergeCell ref="AF17:AV17"/>
    <mergeCell ref="AT12:AU12"/>
    <mergeCell ref="AT13:AU13"/>
    <mergeCell ref="AT14:AU14"/>
    <mergeCell ref="AT15:AU15"/>
    <mergeCell ref="AT16:AU16"/>
    <mergeCell ref="AT7:AU7"/>
    <mergeCell ref="AT8:AU8"/>
    <mergeCell ref="AD18:AE18"/>
    <mergeCell ref="AD16:AE16"/>
    <mergeCell ref="AD15:AE15"/>
    <mergeCell ref="AD10:AE10"/>
    <mergeCell ref="AD11:AE11"/>
    <mergeCell ref="AD12:AE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155A-8323-46CB-9982-A595968CF471}">
  <dimension ref="B2:T185"/>
  <sheetViews>
    <sheetView zoomScale="55" zoomScaleNormal="55" workbookViewId="0">
      <selection activeCell="D31" sqref="D31"/>
    </sheetView>
  </sheetViews>
  <sheetFormatPr defaultColWidth="11.5703125" defaultRowHeight="15" x14ac:dyDescent="0.25"/>
  <cols>
    <col min="1" max="1" width="22.140625" bestFit="1" customWidth="1"/>
    <col min="8" max="8" width="27.5703125" bestFit="1" customWidth="1"/>
    <col min="9" max="9" width="23.85546875" bestFit="1" customWidth="1"/>
    <col min="10" max="10" width="24.42578125" bestFit="1" customWidth="1"/>
    <col min="13" max="13" width="19.85546875" bestFit="1" customWidth="1"/>
    <col min="14" max="14" width="7.85546875" bestFit="1" customWidth="1"/>
    <col min="16" max="16" width="22.5703125" bestFit="1" customWidth="1"/>
    <col min="17" max="17" width="13" bestFit="1" customWidth="1"/>
  </cols>
  <sheetData>
    <row r="2" spans="2:20" x14ac:dyDescent="0.25">
      <c r="B2" s="112" t="s">
        <v>172</v>
      </c>
      <c r="C2" s="112" t="s">
        <v>176</v>
      </c>
      <c r="D2" s="112" t="s">
        <v>94</v>
      </c>
      <c r="E2" s="113" t="s">
        <v>174</v>
      </c>
      <c r="F2" s="112" t="s">
        <v>173</v>
      </c>
      <c r="G2" s="112" t="s">
        <v>175</v>
      </c>
      <c r="H2" s="112" t="s">
        <v>184</v>
      </c>
      <c r="I2" s="112" t="s">
        <v>182</v>
      </c>
      <c r="J2" s="112" t="s">
        <v>183</v>
      </c>
      <c r="K2" s="112" t="s">
        <v>185</v>
      </c>
    </row>
    <row r="3" spans="2:20" ht="17.45" customHeight="1" x14ac:dyDescent="0.25">
      <c r="B3" s="60">
        <v>1</v>
      </c>
      <c r="C3" s="301" t="s">
        <v>177</v>
      </c>
      <c r="D3" s="60" t="s">
        <v>189</v>
      </c>
      <c r="E3" s="101">
        <v>0.63</v>
      </c>
      <c r="F3" s="100">
        <v>11.6</v>
      </c>
      <c r="G3" s="100">
        <v>2.2000000000000002</v>
      </c>
      <c r="H3" s="100">
        <v>49.9</v>
      </c>
      <c r="I3" s="100">
        <v>40.6</v>
      </c>
      <c r="J3" s="100">
        <v>40.299999999999997</v>
      </c>
      <c r="K3" s="60" t="s">
        <v>186</v>
      </c>
      <c r="P3" s="116"/>
      <c r="Q3" s="116" t="s">
        <v>84</v>
      </c>
    </row>
    <row r="4" spans="2:20" ht="18.600000000000001" customHeight="1" x14ac:dyDescent="0.25">
      <c r="B4" s="105">
        <v>2</v>
      </c>
      <c r="C4" s="302"/>
      <c r="D4" s="105" t="s">
        <v>189</v>
      </c>
      <c r="E4" s="117">
        <v>0.62</v>
      </c>
      <c r="F4" s="107">
        <v>11.4</v>
      </c>
      <c r="G4" s="118">
        <v>1.6</v>
      </c>
      <c r="H4" s="107">
        <v>50</v>
      </c>
      <c r="I4" s="107">
        <v>40.4</v>
      </c>
      <c r="J4" s="118">
        <v>39.700000000000003</v>
      </c>
      <c r="K4" s="105" t="s">
        <v>186</v>
      </c>
      <c r="P4" s="116" t="s">
        <v>85</v>
      </c>
      <c r="Q4" s="116">
        <v>180</v>
      </c>
    </row>
    <row r="5" spans="2:20" x14ac:dyDescent="0.25">
      <c r="B5" s="60">
        <v>3</v>
      </c>
      <c r="C5" s="302"/>
      <c r="D5" s="60" t="s">
        <v>189</v>
      </c>
      <c r="E5" s="117">
        <v>0.74</v>
      </c>
      <c r="F5" s="100">
        <v>11.6</v>
      </c>
      <c r="G5" s="100">
        <v>2.2000000000000002</v>
      </c>
      <c r="H5" s="100">
        <v>50.2</v>
      </c>
      <c r="I5" s="100">
        <v>48.5</v>
      </c>
      <c r="J5" s="100">
        <v>48</v>
      </c>
      <c r="K5" s="60" t="s">
        <v>187</v>
      </c>
    </row>
    <row r="6" spans="2:20" x14ac:dyDescent="0.25">
      <c r="B6" s="105">
        <v>4</v>
      </c>
      <c r="C6" s="303"/>
      <c r="D6" s="105" t="s">
        <v>189</v>
      </c>
      <c r="E6" s="106">
        <v>0.73</v>
      </c>
      <c r="F6" s="118">
        <v>11.2</v>
      </c>
      <c r="G6" s="107">
        <v>2</v>
      </c>
      <c r="H6" s="107">
        <v>50.3</v>
      </c>
      <c r="I6" s="107">
        <v>48.9</v>
      </c>
      <c r="J6" s="107">
        <v>48.6</v>
      </c>
      <c r="K6" s="105" t="s">
        <v>187</v>
      </c>
      <c r="M6" s="116" t="s">
        <v>86</v>
      </c>
    </row>
    <row r="7" spans="2:20" x14ac:dyDescent="0.25">
      <c r="B7" s="60">
        <v>5</v>
      </c>
      <c r="C7" s="301" t="s">
        <v>178</v>
      </c>
      <c r="D7" s="60" t="s">
        <v>188</v>
      </c>
      <c r="E7" s="115">
        <v>0.81</v>
      </c>
      <c r="F7" s="100">
        <v>18.8</v>
      </c>
      <c r="G7" s="100">
        <v>21.8</v>
      </c>
      <c r="H7" s="100">
        <v>50.1</v>
      </c>
      <c r="I7" s="100">
        <v>57</v>
      </c>
      <c r="J7" s="100">
        <v>51.7</v>
      </c>
      <c r="K7" s="60" t="s">
        <v>186</v>
      </c>
    </row>
    <row r="8" spans="2:20" x14ac:dyDescent="0.25">
      <c r="B8" s="105">
        <v>6</v>
      </c>
      <c r="C8" s="302"/>
      <c r="D8" s="105" t="s">
        <v>189</v>
      </c>
      <c r="E8" s="117">
        <v>0.44</v>
      </c>
      <c r="F8" s="107">
        <v>19.399999999999999</v>
      </c>
      <c r="G8" s="107">
        <v>21.2</v>
      </c>
      <c r="H8" s="107">
        <v>50.4</v>
      </c>
      <c r="I8" s="107">
        <v>56.9</v>
      </c>
      <c r="J8" s="107">
        <v>51.4</v>
      </c>
      <c r="K8" s="105" t="s">
        <v>186</v>
      </c>
      <c r="M8" s="56" t="s">
        <v>92</v>
      </c>
      <c r="N8" s="56" t="s">
        <v>91</v>
      </c>
      <c r="P8" s="67" t="s">
        <v>95</v>
      </c>
      <c r="Q8" s="67" t="s">
        <v>125</v>
      </c>
      <c r="R8" s="67" t="s">
        <v>126</v>
      </c>
      <c r="S8" s="67" t="s">
        <v>94</v>
      </c>
    </row>
    <row r="9" spans="2:20" x14ac:dyDescent="0.25">
      <c r="B9" s="60">
        <v>7</v>
      </c>
      <c r="C9" s="302"/>
      <c r="D9" s="60" t="s">
        <v>188</v>
      </c>
      <c r="E9" s="115">
        <v>0.82</v>
      </c>
      <c r="F9" s="100">
        <v>19.600000000000001</v>
      </c>
      <c r="G9" s="100">
        <v>21.6</v>
      </c>
      <c r="H9" s="118">
        <v>42</v>
      </c>
      <c r="I9" s="100">
        <v>49.9</v>
      </c>
      <c r="J9" s="100">
        <v>51.5</v>
      </c>
      <c r="K9" s="60" t="s">
        <v>187</v>
      </c>
      <c r="M9" s="56" t="s">
        <v>89</v>
      </c>
      <c r="N9" s="56">
        <v>60</v>
      </c>
      <c r="P9" s="67">
        <v>18</v>
      </c>
      <c r="Q9" s="67">
        <v>180</v>
      </c>
      <c r="R9" s="67">
        <v>3.9</v>
      </c>
      <c r="S9" s="68">
        <f>R9/$P$9</f>
        <v>0.21666666666666667</v>
      </c>
    </row>
    <row r="10" spans="2:20" x14ac:dyDescent="0.25">
      <c r="B10" s="105">
        <v>8</v>
      </c>
      <c r="C10" s="303"/>
      <c r="D10" s="105" t="s">
        <v>189</v>
      </c>
      <c r="E10" s="117">
        <v>0.89</v>
      </c>
      <c r="F10" s="107">
        <v>15</v>
      </c>
      <c r="G10" s="107">
        <v>20.8</v>
      </c>
      <c r="H10" s="107">
        <v>42.6</v>
      </c>
      <c r="I10" s="107">
        <v>51.2</v>
      </c>
      <c r="J10" s="107">
        <v>51.3</v>
      </c>
      <c r="K10" s="105" t="s">
        <v>187</v>
      </c>
      <c r="M10" s="56" t="s">
        <v>88</v>
      </c>
      <c r="N10" s="56">
        <v>100</v>
      </c>
      <c r="P10" s="67"/>
      <c r="Q10" s="67"/>
      <c r="R10" s="67"/>
      <c r="S10" s="68">
        <v>0.68</v>
      </c>
    </row>
    <row r="11" spans="2:20" x14ac:dyDescent="0.25">
      <c r="B11" s="60">
        <v>9</v>
      </c>
      <c r="C11" s="301" t="s">
        <v>179</v>
      </c>
      <c r="D11" s="60" t="s">
        <v>188</v>
      </c>
      <c r="E11" s="117">
        <v>0.8</v>
      </c>
      <c r="F11" s="102">
        <v>20.2</v>
      </c>
      <c r="G11" s="100">
        <v>22</v>
      </c>
      <c r="H11" s="100">
        <v>51.3</v>
      </c>
      <c r="I11" s="100">
        <v>57.4</v>
      </c>
      <c r="J11" s="102">
        <v>58.4</v>
      </c>
      <c r="K11" s="60" t="s">
        <v>186</v>
      </c>
      <c r="M11" s="56" t="s">
        <v>90</v>
      </c>
      <c r="N11" s="56">
        <v>100</v>
      </c>
      <c r="T11" s="55"/>
    </row>
    <row r="12" spans="2:20" x14ac:dyDescent="0.25">
      <c r="B12" s="105">
        <v>10</v>
      </c>
      <c r="C12" s="302"/>
      <c r="D12" s="105" t="s">
        <v>189</v>
      </c>
      <c r="E12" s="106">
        <v>1.18</v>
      </c>
      <c r="F12" s="107">
        <v>18.600000000000001</v>
      </c>
      <c r="G12" s="102">
        <v>22.4</v>
      </c>
      <c r="H12" s="107">
        <v>51.2</v>
      </c>
      <c r="I12" s="107">
        <v>52.6</v>
      </c>
      <c r="J12" s="107">
        <v>58.3</v>
      </c>
      <c r="K12" s="105" t="s">
        <v>186</v>
      </c>
      <c r="M12" s="56" t="s">
        <v>87</v>
      </c>
      <c r="N12" s="56">
        <v>10000</v>
      </c>
    </row>
    <row r="13" spans="2:20" x14ac:dyDescent="0.25">
      <c r="B13" s="60">
        <v>11</v>
      </c>
      <c r="C13" s="302"/>
      <c r="D13" s="60" t="s">
        <v>188</v>
      </c>
      <c r="E13" s="117">
        <v>1.81</v>
      </c>
      <c r="F13" s="100">
        <v>19.600000000000001</v>
      </c>
      <c r="G13" s="100">
        <v>22.2</v>
      </c>
      <c r="H13" s="100">
        <v>47.7</v>
      </c>
      <c r="I13" s="100">
        <v>52.7</v>
      </c>
      <c r="J13" s="100">
        <v>57.5</v>
      </c>
      <c r="K13" s="60" t="s">
        <v>187</v>
      </c>
    </row>
    <row r="14" spans="2:20" x14ac:dyDescent="0.25">
      <c r="B14" s="105">
        <v>12</v>
      </c>
      <c r="C14" s="303"/>
      <c r="D14" s="105" t="s">
        <v>189</v>
      </c>
      <c r="E14" s="106">
        <v>1.1200000000000001</v>
      </c>
      <c r="F14" s="107">
        <v>15</v>
      </c>
      <c r="G14" s="107">
        <v>20</v>
      </c>
      <c r="H14" s="107">
        <v>48.2</v>
      </c>
      <c r="I14" s="107">
        <v>49.6</v>
      </c>
      <c r="J14" s="107">
        <v>57.4</v>
      </c>
      <c r="K14" s="105" t="s">
        <v>187</v>
      </c>
      <c r="P14" s="116" t="s">
        <v>96</v>
      </c>
      <c r="Q14" s="116" t="s">
        <v>97</v>
      </c>
    </row>
    <row r="15" spans="2:20" x14ac:dyDescent="0.25">
      <c r="B15" s="60">
        <v>13</v>
      </c>
      <c r="C15" s="103" t="s">
        <v>180</v>
      </c>
      <c r="D15" s="60" t="s">
        <v>188</v>
      </c>
      <c r="E15" s="117">
        <v>0.82</v>
      </c>
      <c r="F15" s="100">
        <v>19.8</v>
      </c>
      <c r="G15" s="100">
        <v>22</v>
      </c>
      <c r="H15" s="100">
        <v>51.9</v>
      </c>
      <c r="I15" s="100">
        <v>52.2</v>
      </c>
      <c r="J15" s="100">
        <v>57.7</v>
      </c>
      <c r="K15" s="60" t="s">
        <v>186</v>
      </c>
      <c r="M15" s="56" t="s">
        <v>98</v>
      </c>
    </row>
    <row r="16" spans="2:20" x14ac:dyDescent="0.25">
      <c r="B16" s="105">
        <v>14</v>
      </c>
      <c r="C16" s="104"/>
      <c r="D16" s="105" t="s">
        <v>189</v>
      </c>
      <c r="E16" s="117">
        <v>0.45</v>
      </c>
      <c r="F16" s="107">
        <v>14.8</v>
      </c>
      <c r="G16" s="107">
        <v>22.2</v>
      </c>
      <c r="H16" s="107">
        <v>52</v>
      </c>
      <c r="I16" s="107">
        <v>51.1</v>
      </c>
      <c r="J16" s="107">
        <v>57.1</v>
      </c>
      <c r="K16" s="105" t="s">
        <v>186</v>
      </c>
      <c r="M16" s="56" t="s">
        <v>92</v>
      </c>
      <c r="N16" s="56" t="s">
        <v>91</v>
      </c>
    </row>
    <row r="17" spans="2:14" x14ac:dyDescent="0.25">
      <c r="B17" s="60">
        <v>15</v>
      </c>
      <c r="C17" s="104"/>
      <c r="D17" s="60" t="s">
        <v>188</v>
      </c>
      <c r="E17" s="115">
        <v>0.82</v>
      </c>
      <c r="F17" s="100">
        <v>17.8</v>
      </c>
      <c r="G17" s="100">
        <v>18</v>
      </c>
      <c r="H17" s="100">
        <v>52.6</v>
      </c>
      <c r="I17" s="100">
        <v>53.7</v>
      </c>
      <c r="J17" s="100">
        <v>57.2</v>
      </c>
      <c r="K17" s="60" t="s">
        <v>187</v>
      </c>
      <c r="M17" s="56" t="s">
        <v>89</v>
      </c>
      <c r="N17" s="56">
        <v>60</v>
      </c>
    </row>
    <row r="18" spans="2:14" x14ac:dyDescent="0.25">
      <c r="B18" s="105">
        <v>16</v>
      </c>
      <c r="C18" s="62"/>
      <c r="D18" s="105" t="s">
        <v>189</v>
      </c>
      <c r="E18" s="115">
        <v>0.45</v>
      </c>
      <c r="F18" s="107">
        <v>19</v>
      </c>
      <c r="G18" s="107">
        <v>22.2</v>
      </c>
      <c r="H18" s="107">
        <v>52.8</v>
      </c>
      <c r="I18" s="118">
        <v>32.4</v>
      </c>
      <c r="J18" s="107">
        <v>57.3</v>
      </c>
      <c r="K18" s="105" t="s">
        <v>187</v>
      </c>
      <c r="M18" s="56" t="s">
        <v>88</v>
      </c>
      <c r="N18" s="56">
        <v>11</v>
      </c>
    </row>
    <row r="19" spans="2:14" x14ac:dyDescent="0.25">
      <c r="B19" s="60">
        <v>17</v>
      </c>
      <c r="C19" s="103" t="s">
        <v>181</v>
      </c>
      <c r="D19" s="60" t="s">
        <v>188</v>
      </c>
      <c r="E19" s="101">
        <v>0.82</v>
      </c>
      <c r="F19" s="100">
        <v>19</v>
      </c>
      <c r="G19" s="100">
        <v>22.4</v>
      </c>
      <c r="H19" s="100">
        <v>50.9</v>
      </c>
      <c r="I19" s="100">
        <v>54.4</v>
      </c>
      <c r="J19" s="100">
        <v>57.2</v>
      </c>
      <c r="K19" s="60" t="s">
        <v>186</v>
      </c>
      <c r="M19" s="56" t="s">
        <v>90</v>
      </c>
      <c r="N19" s="56">
        <v>100</v>
      </c>
    </row>
    <row r="20" spans="2:14" x14ac:dyDescent="0.25">
      <c r="B20" s="105">
        <v>18</v>
      </c>
      <c r="C20" s="104"/>
      <c r="D20" s="105" t="s">
        <v>189</v>
      </c>
      <c r="E20" s="117">
        <v>1.2</v>
      </c>
      <c r="F20" s="107">
        <v>15.8</v>
      </c>
      <c r="G20" s="107">
        <v>21.8</v>
      </c>
      <c r="H20" s="107">
        <v>51.8</v>
      </c>
      <c r="I20" s="107">
        <v>54.7</v>
      </c>
      <c r="J20" s="107">
        <v>57.8</v>
      </c>
      <c r="K20" s="105" t="s">
        <v>186</v>
      </c>
      <c r="M20" s="56" t="s">
        <v>87</v>
      </c>
      <c r="N20" s="56">
        <v>10000</v>
      </c>
    </row>
    <row r="21" spans="2:14" x14ac:dyDescent="0.25">
      <c r="B21" s="60">
        <v>19</v>
      </c>
      <c r="C21" s="104"/>
      <c r="D21" s="60" t="s">
        <v>188</v>
      </c>
      <c r="E21" s="117">
        <v>0.83</v>
      </c>
      <c r="F21" s="100">
        <v>17.2</v>
      </c>
      <c r="G21" s="100">
        <v>22</v>
      </c>
      <c r="H21" s="100">
        <v>79.400000000000006</v>
      </c>
      <c r="I21" s="102">
        <v>79.3</v>
      </c>
      <c r="J21" s="100">
        <v>53.4</v>
      </c>
      <c r="K21" s="60" t="s">
        <v>187</v>
      </c>
    </row>
    <row r="22" spans="2:14" x14ac:dyDescent="0.25">
      <c r="B22" s="105">
        <v>20</v>
      </c>
      <c r="C22" s="62"/>
      <c r="D22" s="105" t="s">
        <v>189</v>
      </c>
      <c r="E22" s="106">
        <v>1.2</v>
      </c>
      <c r="F22" s="107">
        <v>17</v>
      </c>
      <c r="G22" s="107">
        <v>20</v>
      </c>
      <c r="H22" s="102">
        <v>80</v>
      </c>
      <c r="I22" s="107">
        <v>72.3</v>
      </c>
      <c r="J22" s="107">
        <v>53.4</v>
      </c>
      <c r="K22" s="105" t="s">
        <v>187</v>
      </c>
    </row>
    <row r="23" spans="2:14" ht="14.45" customHeight="1" x14ac:dyDescent="0.25">
      <c r="B23" s="108" t="s">
        <v>190</v>
      </c>
      <c r="C23" s="109"/>
      <c r="D23" s="110"/>
      <c r="E23" s="119">
        <f>MAX(E3:E22)</f>
        <v>1.81</v>
      </c>
      <c r="F23" s="120">
        <f t="shared" ref="F23:J23" si="0">MAX(F3:F22)</f>
        <v>20.2</v>
      </c>
      <c r="G23" s="120">
        <f t="shared" si="0"/>
        <v>22.4</v>
      </c>
      <c r="H23" s="120">
        <f t="shared" si="0"/>
        <v>80</v>
      </c>
      <c r="I23" s="120">
        <f t="shared" si="0"/>
        <v>79.3</v>
      </c>
      <c r="J23" s="120">
        <f t="shared" si="0"/>
        <v>58.4</v>
      </c>
      <c r="K23" s="111"/>
    </row>
    <row r="24" spans="2:14" ht="14.45" customHeight="1" x14ac:dyDescent="0.25">
      <c r="B24" t="s">
        <v>194</v>
      </c>
      <c r="E24" s="121">
        <f>MIN(E3:E22)</f>
        <v>0.44</v>
      </c>
      <c r="F24" s="121">
        <f t="shared" ref="F24:J24" si="1">MIN(F3:F22)</f>
        <v>11.2</v>
      </c>
      <c r="G24" s="121">
        <f t="shared" si="1"/>
        <v>1.6</v>
      </c>
      <c r="H24" s="121">
        <f t="shared" si="1"/>
        <v>42</v>
      </c>
      <c r="I24" s="121">
        <f t="shared" si="1"/>
        <v>32.4</v>
      </c>
      <c r="J24" s="121">
        <f t="shared" si="1"/>
        <v>39.700000000000003</v>
      </c>
    </row>
    <row r="25" spans="2:14" ht="14.45" customHeight="1" x14ac:dyDescent="0.25"/>
    <row r="36" ht="14.45" customHeight="1" x14ac:dyDescent="0.25"/>
    <row r="38" ht="14.45" customHeight="1" x14ac:dyDescent="0.25"/>
    <row r="53" ht="14.45" customHeight="1" x14ac:dyDescent="0.25"/>
    <row r="55" ht="14.45" customHeight="1" x14ac:dyDescent="0.25"/>
    <row r="65" ht="14.45" customHeight="1" x14ac:dyDescent="0.25"/>
    <row r="125" ht="14.45" customHeight="1" x14ac:dyDescent="0.25"/>
    <row r="185" ht="14.45" customHeight="1" x14ac:dyDescent="0.25"/>
  </sheetData>
  <mergeCells count="3">
    <mergeCell ref="C7:C10"/>
    <mergeCell ref="C11:C14"/>
    <mergeCell ref="C3:C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712E-DE91-45A8-A1D0-39BFB104773E}">
  <dimension ref="B1:BB186"/>
  <sheetViews>
    <sheetView zoomScale="70" zoomScaleNormal="70" workbookViewId="0">
      <selection activeCell="I32" sqref="I32"/>
    </sheetView>
  </sheetViews>
  <sheetFormatPr defaultColWidth="11.5703125" defaultRowHeight="15" x14ac:dyDescent="0.25"/>
  <cols>
    <col min="2" max="2" width="3.42578125" bestFit="1" customWidth="1"/>
    <col min="3" max="3" width="15.140625" bestFit="1" customWidth="1"/>
    <col min="4" max="6" width="7.85546875" bestFit="1" customWidth="1"/>
    <col min="7" max="8" width="8.7109375" bestFit="1" customWidth="1"/>
    <col min="9" max="9" width="10.28515625" bestFit="1" customWidth="1"/>
    <col min="10" max="10" width="10.28515625" customWidth="1"/>
    <col min="11" max="11" width="11" customWidth="1"/>
    <col min="12" max="12" width="3.42578125" bestFit="1" customWidth="1"/>
    <col min="13" max="13" width="15.140625" bestFit="1" customWidth="1"/>
    <col min="14" max="14" width="10.140625" bestFit="1" customWidth="1"/>
    <col min="15" max="19" width="8.140625" bestFit="1" customWidth="1"/>
    <col min="20" max="20" width="10.28515625" bestFit="1" customWidth="1"/>
    <col min="21" max="21" width="10.28515625" customWidth="1"/>
    <col min="23" max="23" width="3.42578125" bestFit="1" customWidth="1"/>
    <col min="24" max="24" width="15.140625" bestFit="1" customWidth="1"/>
    <col min="25" max="29" width="9.28515625" bestFit="1" customWidth="1"/>
    <col min="30" max="30" width="11.42578125" bestFit="1" customWidth="1"/>
    <col min="31" max="31" width="11.42578125" customWidth="1"/>
    <col min="32" max="32" width="22.140625" bestFit="1" customWidth="1"/>
    <col min="33" max="33" width="3.85546875" bestFit="1" customWidth="1"/>
    <col min="34" max="34" width="17.42578125" bestFit="1" customWidth="1"/>
    <col min="35" max="36" width="13.140625" customWidth="1"/>
    <col min="37" max="37" width="14.42578125" bestFit="1" customWidth="1"/>
    <col min="39" max="39" width="3.85546875" bestFit="1" customWidth="1"/>
    <col min="40" max="40" width="17.42578125" customWidth="1"/>
    <col min="41" max="41" width="13.140625" bestFit="1" customWidth="1"/>
    <col min="42" max="42" width="13.140625" customWidth="1"/>
    <col min="43" max="43" width="14.42578125" bestFit="1" customWidth="1"/>
    <col min="45" max="45" width="3.85546875" bestFit="1" customWidth="1"/>
    <col min="46" max="46" width="17.42578125" customWidth="1"/>
    <col min="47" max="47" width="13.140625" bestFit="1" customWidth="1"/>
    <col min="48" max="48" width="13.140625" customWidth="1"/>
    <col min="49" max="49" width="14.42578125" bestFit="1" customWidth="1"/>
    <col min="51" max="51" width="2.5703125" bestFit="1" customWidth="1"/>
    <col min="52" max="52" width="9.7109375" bestFit="1" customWidth="1"/>
    <col min="53" max="53" width="19.140625" bestFit="1" customWidth="1"/>
    <col min="54" max="54" width="10.5703125" bestFit="1" customWidth="1"/>
  </cols>
  <sheetData>
    <row r="1" spans="2:54" x14ac:dyDescent="0.25"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</row>
    <row r="2" spans="2:54" x14ac:dyDescent="0.25">
      <c r="B2" s="304" t="s">
        <v>278</v>
      </c>
      <c r="C2" s="304"/>
      <c r="D2" s="304"/>
      <c r="E2" s="304"/>
      <c r="F2" s="304"/>
      <c r="G2" s="304"/>
      <c r="H2" s="304"/>
      <c r="I2" s="304"/>
      <c r="J2" s="304"/>
      <c r="K2" s="123"/>
      <c r="L2" s="304" t="s">
        <v>277</v>
      </c>
      <c r="M2" s="304"/>
      <c r="N2" s="304"/>
      <c r="O2" s="304"/>
      <c r="P2" s="304"/>
      <c r="Q2" s="304"/>
      <c r="R2" s="304"/>
      <c r="S2" s="304"/>
      <c r="T2" s="304"/>
      <c r="U2" s="304"/>
      <c r="V2" s="123"/>
      <c r="W2" s="304" t="s">
        <v>276</v>
      </c>
      <c r="X2" s="304"/>
      <c r="Y2" s="304"/>
      <c r="Z2" s="304"/>
      <c r="AA2" s="304"/>
      <c r="AB2" s="304"/>
      <c r="AC2" s="304"/>
      <c r="AD2" s="304"/>
      <c r="AE2" s="304"/>
      <c r="AG2" s="304" t="s">
        <v>281</v>
      </c>
      <c r="AH2" s="304"/>
      <c r="AI2" s="304"/>
      <c r="AJ2" s="304"/>
      <c r="AK2" s="304"/>
      <c r="AM2" s="304" t="s">
        <v>282</v>
      </c>
      <c r="AN2" s="304"/>
      <c r="AO2" s="304"/>
      <c r="AP2" s="304"/>
      <c r="AQ2" s="304"/>
      <c r="AS2" s="304" t="s">
        <v>283</v>
      </c>
      <c r="AT2" s="304"/>
      <c r="AU2" s="304"/>
      <c r="AV2" s="304"/>
      <c r="AW2" s="304"/>
    </row>
    <row r="3" spans="2:54" x14ac:dyDescent="0.25">
      <c r="B3" s="304" t="s">
        <v>288</v>
      </c>
      <c r="C3" s="304"/>
      <c r="D3" s="304"/>
      <c r="E3" s="304"/>
      <c r="F3" s="304"/>
      <c r="G3" s="304"/>
      <c r="H3" s="304"/>
      <c r="I3" s="304"/>
      <c r="J3" s="304"/>
      <c r="K3" s="123"/>
      <c r="L3" s="304" t="s">
        <v>288</v>
      </c>
      <c r="M3" s="304"/>
      <c r="N3" s="304"/>
      <c r="O3" s="304"/>
      <c r="P3" s="304"/>
      <c r="Q3" s="304"/>
      <c r="R3" s="304"/>
      <c r="S3" s="304"/>
      <c r="T3" s="304"/>
      <c r="U3" s="304"/>
      <c r="V3" s="123"/>
      <c r="W3" s="304" t="s">
        <v>288</v>
      </c>
      <c r="X3" s="304"/>
      <c r="Y3" s="304"/>
      <c r="Z3" s="304"/>
      <c r="AA3" s="304"/>
      <c r="AB3" s="304"/>
      <c r="AC3" s="304"/>
      <c r="AD3" s="304"/>
      <c r="AE3" s="304"/>
      <c r="AG3" s="311" t="s">
        <v>288</v>
      </c>
      <c r="AH3" s="312"/>
      <c r="AI3" s="312"/>
      <c r="AJ3" s="312"/>
      <c r="AK3" s="313"/>
      <c r="AM3" s="304" t="s">
        <v>288</v>
      </c>
      <c r="AN3" s="304"/>
      <c r="AO3" s="304"/>
      <c r="AP3" s="304"/>
      <c r="AQ3" s="304"/>
      <c r="AS3" s="304" t="s">
        <v>288</v>
      </c>
      <c r="AT3" s="304"/>
      <c r="AU3" s="304"/>
      <c r="AV3" s="304"/>
      <c r="AW3" s="304"/>
    </row>
    <row r="4" spans="2:54" ht="17.45" customHeight="1" x14ac:dyDescent="0.25">
      <c r="B4" s="305" t="s">
        <v>210</v>
      </c>
      <c r="C4" s="305"/>
      <c r="D4" s="105">
        <v>1</v>
      </c>
      <c r="E4" s="105">
        <v>2</v>
      </c>
      <c r="F4" s="105">
        <v>3</v>
      </c>
      <c r="G4" s="105">
        <v>4</v>
      </c>
      <c r="H4" s="105">
        <v>5</v>
      </c>
      <c r="I4" s="105" t="s">
        <v>72</v>
      </c>
      <c r="J4" s="105" t="s">
        <v>239</v>
      </c>
      <c r="L4" s="305" t="s">
        <v>210</v>
      </c>
      <c r="M4" s="305"/>
      <c r="N4" s="105">
        <v>1</v>
      </c>
      <c r="O4" s="105">
        <v>2</v>
      </c>
      <c r="P4" s="105">
        <v>3</v>
      </c>
      <c r="Q4" s="105">
        <v>4</v>
      </c>
      <c r="R4" s="105">
        <v>5</v>
      </c>
      <c r="S4" s="105">
        <v>6</v>
      </c>
      <c r="T4" s="105" t="s">
        <v>72</v>
      </c>
      <c r="U4" s="105" t="s">
        <v>239</v>
      </c>
      <c r="W4" s="305" t="s">
        <v>210</v>
      </c>
      <c r="X4" s="305"/>
      <c r="Y4" s="105">
        <v>1</v>
      </c>
      <c r="Z4" s="105">
        <v>2</v>
      </c>
      <c r="AA4" s="105">
        <v>3</v>
      </c>
      <c r="AB4" s="105">
        <v>4</v>
      </c>
      <c r="AC4" s="105">
        <v>5</v>
      </c>
      <c r="AD4" s="105" t="s">
        <v>72</v>
      </c>
      <c r="AE4" s="105" t="s">
        <v>239</v>
      </c>
      <c r="AG4" s="305" t="s">
        <v>210</v>
      </c>
      <c r="AH4" s="305"/>
      <c r="AI4" s="105" t="s">
        <v>280</v>
      </c>
      <c r="AJ4" s="105" t="s">
        <v>239</v>
      </c>
      <c r="AK4" s="105" t="s">
        <v>279</v>
      </c>
      <c r="AM4" s="305" t="s">
        <v>210</v>
      </c>
      <c r="AN4" s="305"/>
      <c r="AO4" s="105" t="s">
        <v>280</v>
      </c>
      <c r="AP4" s="105" t="s">
        <v>239</v>
      </c>
      <c r="AQ4" s="105" t="s">
        <v>279</v>
      </c>
      <c r="AS4" s="309" t="s">
        <v>210</v>
      </c>
      <c r="AT4" s="310"/>
      <c r="AU4" s="105" t="s">
        <v>280</v>
      </c>
      <c r="AV4" s="105" t="s">
        <v>239</v>
      </c>
      <c r="AW4" s="105" t="s">
        <v>279</v>
      </c>
      <c r="AY4" s="305" t="s">
        <v>286</v>
      </c>
      <c r="AZ4" s="305"/>
      <c r="BA4" s="105" t="s">
        <v>293</v>
      </c>
      <c r="BB4" s="105" t="s">
        <v>239</v>
      </c>
    </row>
    <row r="5" spans="2:54" x14ac:dyDescent="0.25">
      <c r="B5" s="166">
        <v>1</v>
      </c>
      <c r="C5" s="166" t="s">
        <v>78</v>
      </c>
      <c r="D5" s="156">
        <v>4.3973000000000004</v>
      </c>
      <c r="E5" s="156">
        <v>4.4085000000000001</v>
      </c>
      <c r="F5" s="156">
        <v>4.4086999999999996</v>
      </c>
      <c r="G5" s="156">
        <v>4.4055999999999997</v>
      </c>
      <c r="H5" s="156">
        <v>4.4001999999999999</v>
      </c>
      <c r="I5" s="172">
        <f>AVERAGE(D6:H6)</f>
        <v>4.4048400000000001</v>
      </c>
      <c r="J5" s="172">
        <f>STDEV(D5:H5)</f>
        <v>5.1042139453590565E-3</v>
      </c>
      <c r="L5" s="166">
        <v>1</v>
      </c>
      <c r="M5" s="166" t="s">
        <v>78</v>
      </c>
      <c r="N5" s="156">
        <v>4.0263</v>
      </c>
      <c r="O5" s="156">
        <v>4.0011999999999999</v>
      </c>
      <c r="P5" s="156">
        <v>4.0232999999999999</v>
      </c>
      <c r="Q5" s="156">
        <v>3.9982000000000002</v>
      </c>
      <c r="R5" s="156">
        <v>4.0278</v>
      </c>
      <c r="S5" s="157"/>
      <c r="T5" s="172">
        <f>AVERAGE(N5:S5)</f>
        <v>4.0153599999999994</v>
      </c>
      <c r="U5" s="172">
        <f>STDEV(N5:S5)</f>
        <v>1.4426122140062414E-2</v>
      </c>
      <c r="W5" s="166">
        <v>1</v>
      </c>
      <c r="X5" s="166" t="s">
        <v>78</v>
      </c>
      <c r="Y5" s="156">
        <v>11.5998</v>
      </c>
      <c r="Z5" s="156">
        <v>11.605499999999999</v>
      </c>
      <c r="AA5" s="156">
        <v>11.5928</v>
      </c>
      <c r="AB5" s="156">
        <v>11.609299999999999</v>
      </c>
      <c r="AC5" s="156">
        <v>11.585000000000001</v>
      </c>
      <c r="AD5" s="172">
        <f>AVERAGE(Y5:AC5)</f>
        <v>11.59848</v>
      </c>
      <c r="AE5" s="172">
        <f>STDEV(Y5:AC5)</f>
        <v>9.7732798998077727E-3</v>
      </c>
      <c r="AG5" s="166">
        <v>1</v>
      </c>
      <c r="AH5" s="166" t="s">
        <v>78</v>
      </c>
      <c r="AI5" s="156">
        <f>I5</f>
        <v>4.4048400000000001</v>
      </c>
      <c r="AJ5" s="156">
        <f>J5</f>
        <v>5.1042139453590565E-3</v>
      </c>
      <c r="AK5" s="306">
        <f>((AI6-AI5)/AI5)*100</f>
        <v>32.808456152777389</v>
      </c>
      <c r="AM5" s="166">
        <v>1</v>
      </c>
      <c r="AN5" s="166" t="s">
        <v>78</v>
      </c>
      <c r="AO5" s="156">
        <f>T5</f>
        <v>4.0153599999999994</v>
      </c>
      <c r="AP5" s="156">
        <f>U5</f>
        <v>1.4426122140062414E-2</v>
      </c>
      <c r="AQ5" s="308">
        <f>((AO6-AO5)/AO5)*100</f>
        <v>24.207543034746589</v>
      </c>
      <c r="AS5" s="166">
        <v>1</v>
      </c>
      <c r="AT5" s="166" t="s">
        <v>78</v>
      </c>
      <c r="AU5" s="156">
        <f>AD5</f>
        <v>11.59848</v>
      </c>
      <c r="AV5" s="156">
        <f>AE5</f>
        <v>9.7732798998077727E-3</v>
      </c>
      <c r="AW5" s="308">
        <f>((AU6-AU5)/AU5)*100</f>
        <v>64.711410460681037</v>
      </c>
      <c r="AY5" s="177">
        <v>1</v>
      </c>
      <c r="AZ5" s="177" t="s">
        <v>284</v>
      </c>
      <c r="BA5" s="156">
        <f>I23</f>
        <v>519.89199999999983</v>
      </c>
      <c r="BB5" s="156">
        <f>J23</f>
        <v>0.97205760843038058</v>
      </c>
    </row>
    <row r="6" spans="2:54" x14ac:dyDescent="0.25">
      <c r="B6" s="166">
        <v>2</v>
      </c>
      <c r="C6" s="166" t="s">
        <v>77</v>
      </c>
      <c r="D6" s="157">
        <v>4.391</v>
      </c>
      <c r="E6" s="157">
        <v>4.4157000000000002</v>
      </c>
      <c r="F6" s="157">
        <v>4.4078999999999997</v>
      </c>
      <c r="G6" s="157">
        <v>4.4016000000000002</v>
      </c>
      <c r="H6" s="157">
        <v>4.4080000000000004</v>
      </c>
      <c r="I6" s="172">
        <f t="shared" ref="I6:I22" si="0">AVERAGE(D6:H6)</f>
        <v>4.4048400000000001</v>
      </c>
      <c r="J6" s="172">
        <f t="shared" ref="J6:J7" si="1">STDEV(D6:H6)</f>
        <v>9.210483157793662E-3</v>
      </c>
      <c r="L6" s="166">
        <v>2</v>
      </c>
      <c r="M6" s="166" t="s">
        <v>77</v>
      </c>
      <c r="N6" s="157">
        <v>4.0389999999999997</v>
      </c>
      <c r="O6" s="157">
        <v>4.0538999999999996</v>
      </c>
      <c r="P6" s="157">
        <v>4.0593000000000004</v>
      </c>
      <c r="Q6" s="157">
        <v>4.0385</v>
      </c>
      <c r="R6" s="157">
        <v>4.0457999999999998</v>
      </c>
      <c r="S6" s="157"/>
      <c r="T6" s="172">
        <f t="shared" ref="T6:T22" si="2">AVERAGE(N6:S6)</f>
        <v>4.0472999999999999</v>
      </c>
      <c r="U6" s="172">
        <f t="shared" ref="U6:U22" si="3">STDEV(N6:S6)</f>
        <v>9.1670605975962809E-3</v>
      </c>
      <c r="W6" s="166">
        <v>2</v>
      </c>
      <c r="X6" s="166" t="s">
        <v>77</v>
      </c>
      <c r="Y6" s="157">
        <v>11.5627</v>
      </c>
      <c r="Z6" s="157">
        <v>11.5512</v>
      </c>
      <c r="AA6" s="157">
        <v>11.554</v>
      </c>
      <c r="AB6" s="157">
        <v>11.5669</v>
      </c>
      <c r="AC6" s="157">
        <v>11.545</v>
      </c>
      <c r="AD6" s="172">
        <f t="shared" ref="AD6:AD22" si="4">AVERAGE(Y6:AC6)</f>
        <v>11.555960000000002</v>
      </c>
      <c r="AE6" s="172">
        <f t="shared" ref="AE6" si="5">STDEV(Y6:AC6)</f>
        <v>8.8279669233635831E-3</v>
      </c>
      <c r="AG6" s="167">
        <v>4</v>
      </c>
      <c r="AH6" s="167" t="s">
        <v>74</v>
      </c>
      <c r="AI6" s="157">
        <f>I8</f>
        <v>5.85</v>
      </c>
      <c r="AJ6" s="157">
        <f>J8</f>
        <v>4.0149719799769355E-3</v>
      </c>
      <c r="AK6" s="307"/>
      <c r="AM6" s="167">
        <v>4</v>
      </c>
      <c r="AN6" s="167" t="s">
        <v>74</v>
      </c>
      <c r="AO6" s="157">
        <f>T8</f>
        <v>4.9873799999999999</v>
      </c>
      <c r="AP6" s="157">
        <f>U8</f>
        <v>1.1271512764487276E-2</v>
      </c>
      <c r="AQ6" s="308"/>
      <c r="AS6" s="167">
        <v>4</v>
      </c>
      <c r="AT6" s="167" t="s">
        <v>74</v>
      </c>
      <c r="AU6" s="157">
        <f>AD8</f>
        <v>19.104019999999998</v>
      </c>
      <c r="AV6" s="157">
        <f>AE8</f>
        <v>1.447573832313954E-2</v>
      </c>
      <c r="AW6" s="308"/>
      <c r="AY6" s="177">
        <v>2</v>
      </c>
      <c r="AZ6" s="177" t="s">
        <v>285</v>
      </c>
      <c r="BA6" s="156">
        <f>T23</f>
        <v>468.9781000000001</v>
      </c>
      <c r="BB6" s="156">
        <f>U23</f>
        <v>0.70005286917212983</v>
      </c>
    </row>
    <row r="7" spans="2:54" x14ac:dyDescent="0.25">
      <c r="B7" s="166">
        <v>3</v>
      </c>
      <c r="C7" s="166" t="s">
        <v>83</v>
      </c>
      <c r="D7" s="156">
        <v>4.3864999999999998</v>
      </c>
      <c r="E7" s="156">
        <v>4.3803000000000001</v>
      </c>
      <c r="F7" s="156">
        <v>4.3956999999999997</v>
      </c>
      <c r="G7" s="156">
        <v>4.3815999999999997</v>
      </c>
      <c r="H7" s="156">
        <v>4.3666999999999998</v>
      </c>
      <c r="I7" s="172">
        <f t="shared" si="0"/>
        <v>4.3821600000000007</v>
      </c>
      <c r="J7" s="172">
        <f t="shared" si="1"/>
        <v>1.0546942684967964E-2</v>
      </c>
      <c r="L7" s="166">
        <v>3</v>
      </c>
      <c r="M7" s="166" t="s">
        <v>83</v>
      </c>
      <c r="N7" s="156">
        <v>4.1154000000000002</v>
      </c>
      <c r="O7" s="156">
        <v>4.1058000000000003</v>
      </c>
      <c r="P7" s="156">
        <v>4.1257999999999999</v>
      </c>
      <c r="Q7" s="156">
        <v>4.1159999999999997</v>
      </c>
      <c r="R7" s="156">
        <v>4.1201999999999996</v>
      </c>
      <c r="S7" s="157"/>
      <c r="T7" s="172">
        <f t="shared" si="2"/>
        <v>4.1166400000000003</v>
      </c>
      <c r="U7" s="172">
        <f t="shared" si="3"/>
        <v>7.3490135392443746E-3</v>
      </c>
      <c r="W7" s="166">
        <v>3</v>
      </c>
      <c r="X7" s="166" t="s">
        <v>83</v>
      </c>
      <c r="Y7" s="156">
        <v>11.024699999999999</v>
      </c>
      <c r="Z7" s="156">
        <v>11.042999999999999</v>
      </c>
      <c r="AA7" s="156">
        <v>11.0313</v>
      </c>
      <c r="AB7" s="156">
        <v>11.0288</v>
      </c>
      <c r="AC7" s="156">
        <v>11.049200000000001</v>
      </c>
      <c r="AD7" s="172">
        <f t="shared" si="4"/>
        <v>11.035399999999999</v>
      </c>
      <c r="AE7" s="172">
        <f>STDEV(Y7:AC7)</f>
        <v>1.0284211199698572E-2</v>
      </c>
      <c r="AG7" s="166">
        <v>2</v>
      </c>
      <c r="AH7" s="166" t="s">
        <v>77</v>
      </c>
      <c r="AI7" s="156">
        <f>I6</f>
        <v>4.4048400000000001</v>
      </c>
      <c r="AJ7" s="156">
        <f>J6</f>
        <v>9.210483157793662E-3</v>
      </c>
      <c r="AK7" s="306">
        <f t="shared" ref="AK7" si="6">((AI8-AI7)/AI7)*100</f>
        <v>33.200751900182546</v>
      </c>
      <c r="AM7" s="166">
        <v>2</v>
      </c>
      <c r="AN7" s="166" t="s">
        <v>77</v>
      </c>
      <c r="AO7" s="156">
        <f>T6</f>
        <v>4.0472999999999999</v>
      </c>
      <c r="AP7" s="156">
        <f>U6</f>
        <v>9.1670605975962809E-3</v>
      </c>
      <c r="AQ7" s="306">
        <f t="shared" ref="AQ7" si="7">((AO8-AO7)/AO7)*100</f>
        <v>22.946655795221513</v>
      </c>
      <c r="AS7" s="166">
        <v>2</v>
      </c>
      <c r="AT7" s="166" t="s">
        <v>77</v>
      </c>
      <c r="AU7" s="156">
        <f>AD6</f>
        <v>11.555960000000002</v>
      </c>
      <c r="AV7" s="156">
        <f>AE6</f>
        <v>8.8279669233635831E-3</v>
      </c>
      <c r="AW7" s="306">
        <f t="shared" ref="AW7" si="8">((AU8-AU7)/AU7)*100</f>
        <v>65.043492708524369</v>
      </c>
      <c r="AY7" s="177">
        <v>3</v>
      </c>
      <c r="AZ7" s="177" t="s">
        <v>275</v>
      </c>
      <c r="BA7" s="156">
        <f>AD23</f>
        <v>1575.7479000000003</v>
      </c>
      <c r="BB7" s="156">
        <f>AE23</f>
        <v>4.7527802787172853</v>
      </c>
    </row>
    <row r="8" spans="2:54" x14ac:dyDescent="0.25">
      <c r="B8" s="167">
        <v>4</v>
      </c>
      <c r="C8" s="167" t="s">
        <v>74</v>
      </c>
      <c r="D8" s="105">
        <v>5.8517999999999999</v>
      </c>
      <c r="E8" s="105">
        <v>5.8478000000000003</v>
      </c>
      <c r="F8" s="105">
        <v>5.8498000000000001</v>
      </c>
      <c r="G8" s="105">
        <v>5.8555999999999999</v>
      </c>
      <c r="H8" s="157">
        <v>5.8449999999999998</v>
      </c>
      <c r="I8" s="150">
        <f t="shared" si="0"/>
        <v>5.85</v>
      </c>
      <c r="J8" s="150">
        <f>STDEV(D8:H8)</f>
        <v>4.0149719799769355E-3</v>
      </c>
      <c r="L8" s="167">
        <v>4</v>
      </c>
      <c r="M8" s="167" t="s">
        <v>74</v>
      </c>
      <c r="N8" s="157">
        <v>4.9823000000000004</v>
      </c>
      <c r="O8" s="157">
        <v>4.9840999999999998</v>
      </c>
      <c r="P8" s="157">
        <v>4.9836</v>
      </c>
      <c r="Q8" s="157">
        <v>4.9795999999999996</v>
      </c>
      <c r="R8" s="157">
        <v>5.0072999999999999</v>
      </c>
      <c r="S8" s="157"/>
      <c r="T8" s="150">
        <f t="shared" si="2"/>
        <v>4.9873799999999999</v>
      </c>
      <c r="U8" s="150">
        <f t="shared" si="3"/>
        <v>1.1271512764487276E-2</v>
      </c>
      <c r="W8" s="167">
        <v>4</v>
      </c>
      <c r="X8" s="167" t="s">
        <v>74</v>
      </c>
      <c r="Y8" s="157">
        <v>19.1036</v>
      </c>
      <c r="Z8" s="157">
        <v>19.1157</v>
      </c>
      <c r="AA8" s="157">
        <v>19.099699999999999</v>
      </c>
      <c r="AB8" s="157">
        <v>19.0824</v>
      </c>
      <c r="AC8" s="157">
        <v>19.1187</v>
      </c>
      <c r="AD8" s="150">
        <f t="shared" si="4"/>
        <v>19.104019999999998</v>
      </c>
      <c r="AE8" s="150">
        <f>STDEV(Y8:AC8)</f>
        <v>1.447573832313954E-2</v>
      </c>
      <c r="AG8" s="167">
        <v>5</v>
      </c>
      <c r="AH8" s="167" t="s">
        <v>73</v>
      </c>
      <c r="AI8" s="157">
        <f>I9</f>
        <v>5.8672800000000009</v>
      </c>
      <c r="AJ8" s="157">
        <f>J9</f>
        <v>3.500999857183718E-3</v>
      </c>
      <c r="AK8" s="307"/>
      <c r="AM8" s="167">
        <v>5</v>
      </c>
      <c r="AN8" s="167" t="s">
        <v>73</v>
      </c>
      <c r="AO8" s="157">
        <f>T9</f>
        <v>4.9760200000000001</v>
      </c>
      <c r="AP8" s="157">
        <f>U9</f>
        <v>4.6213634351780558E-3</v>
      </c>
      <c r="AQ8" s="307"/>
      <c r="AS8" s="167">
        <v>5</v>
      </c>
      <c r="AT8" s="167" t="s">
        <v>73</v>
      </c>
      <c r="AU8" s="157">
        <f>AD9</f>
        <v>19.072359999999996</v>
      </c>
      <c r="AV8" s="157">
        <f>AE9</f>
        <v>8.3152269963010055E-3</v>
      </c>
      <c r="AW8" s="307"/>
      <c r="AY8" s="304" t="s">
        <v>289</v>
      </c>
      <c r="AZ8" s="304"/>
      <c r="BA8" s="156">
        <f>SUM(BA5:BA7)</f>
        <v>2564.6180000000004</v>
      </c>
      <c r="BB8" s="156">
        <f>STDEV(D5:H22,N5:S22,Y5:AC22)</f>
        <v>6.3470819700537477</v>
      </c>
    </row>
    <row r="9" spans="2:54" x14ac:dyDescent="0.25">
      <c r="B9" s="167">
        <v>5</v>
      </c>
      <c r="C9" s="167" t="s">
        <v>73</v>
      </c>
      <c r="D9" s="60">
        <v>5.8718000000000004</v>
      </c>
      <c r="E9" s="60">
        <v>5.8700999999999999</v>
      </c>
      <c r="F9" s="60">
        <v>5.8654000000000002</v>
      </c>
      <c r="G9" s="60">
        <v>5.8655999999999997</v>
      </c>
      <c r="H9" s="60">
        <v>5.8635000000000002</v>
      </c>
      <c r="I9" s="150">
        <f t="shared" si="0"/>
        <v>5.8672800000000009</v>
      </c>
      <c r="J9" s="150">
        <f t="shared" ref="J9:J10" si="9">STDEV(D9:H9)</f>
        <v>3.500999857183718E-3</v>
      </c>
      <c r="L9" s="167">
        <v>5</v>
      </c>
      <c r="M9" s="167" t="s">
        <v>73</v>
      </c>
      <c r="N9" s="156">
        <v>4.9699</v>
      </c>
      <c r="O9" s="156">
        <v>4.9774000000000003</v>
      </c>
      <c r="P9" s="156">
        <v>4.9782999999999999</v>
      </c>
      <c r="Q9" s="156">
        <v>4.9729000000000001</v>
      </c>
      <c r="R9" s="156">
        <v>4.9816000000000003</v>
      </c>
      <c r="S9" s="157"/>
      <c r="T9" s="150">
        <f t="shared" si="2"/>
        <v>4.9760200000000001</v>
      </c>
      <c r="U9" s="150">
        <f t="shared" si="3"/>
        <v>4.6213634351780558E-3</v>
      </c>
      <c r="W9" s="167">
        <v>5</v>
      </c>
      <c r="X9" s="167" t="s">
        <v>73</v>
      </c>
      <c r="Y9" s="156">
        <v>19.0825</v>
      </c>
      <c r="Z9" s="156">
        <v>19.080100000000002</v>
      </c>
      <c r="AA9" s="156">
        <v>19.066199999999998</v>
      </c>
      <c r="AB9" s="156">
        <v>19.064599999999999</v>
      </c>
      <c r="AC9" s="156">
        <v>19.0684</v>
      </c>
      <c r="AD9" s="150">
        <f t="shared" si="4"/>
        <v>19.072359999999996</v>
      </c>
      <c r="AE9" s="150">
        <f t="shared" ref="AE9:AE10" si="10">STDEV(Y9:AC9)</f>
        <v>8.3152269963010055E-3</v>
      </c>
      <c r="AG9" s="166">
        <v>3</v>
      </c>
      <c r="AH9" s="166" t="s">
        <v>83</v>
      </c>
      <c r="AI9" s="156">
        <f>I7</f>
        <v>4.3821600000000007</v>
      </c>
      <c r="AJ9" s="156">
        <f>J7</f>
        <v>1.0546942684967964E-2</v>
      </c>
      <c r="AK9" s="306">
        <f t="shared" ref="AK9" si="11">((AI10-AI9)/AI9)*100</f>
        <v>34.836701535315918</v>
      </c>
      <c r="AM9" s="166">
        <v>3</v>
      </c>
      <c r="AN9" s="166" t="s">
        <v>83</v>
      </c>
      <c r="AO9" s="156">
        <f>T7</f>
        <v>4.1166400000000003</v>
      </c>
      <c r="AP9" s="156">
        <f>U7</f>
        <v>7.3490135392443746E-3</v>
      </c>
      <c r="AQ9" s="306">
        <f t="shared" ref="AQ9" si="12">((AO10-AO9)/AO9)*100</f>
        <v>24.038536282016405</v>
      </c>
      <c r="AS9" s="166">
        <v>3</v>
      </c>
      <c r="AT9" s="166" t="s">
        <v>83</v>
      </c>
      <c r="AU9" s="156">
        <f>AD7</f>
        <v>11.035399999999999</v>
      </c>
      <c r="AV9" s="156">
        <f>AE7</f>
        <v>1.0284211199698572E-2</v>
      </c>
      <c r="AW9" s="306">
        <f t="shared" ref="AW9" si="13">((AU10-AU9)/AU9)*100</f>
        <v>72.159957953495152</v>
      </c>
    </row>
    <row r="10" spans="2:54" x14ac:dyDescent="0.25">
      <c r="B10" s="167">
        <v>6</v>
      </c>
      <c r="C10" s="167" t="s">
        <v>80</v>
      </c>
      <c r="D10" s="105">
        <v>5.9242999999999997</v>
      </c>
      <c r="E10" s="105">
        <v>5.8971999999999998</v>
      </c>
      <c r="F10" s="105">
        <v>5.9066999999999998</v>
      </c>
      <c r="G10" s="105">
        <v>5.9095000000000004</v>
      </c>
      <c r="H10" s="105">
        <v>5.9061000000000003</v>
      </c>
      <c r="I10" s="150">
        <f t="shared" si="0"/>
        <v>5.9087600000000009</v>
      </c>
      <c r="J10" s="150">
        <f t="shared" si="9"/>
        <v>9.8360561202139665E-3</v>
      </c>
      <c r="L10" s="167">
        <v>6</v>
      </c>
      <c r="M10" s="167" t="s">
        <v>80</v>
      </c>
      <c r="N10" s="157">
        <v>5.0693999999999999</v>
      </c>
      <c r="O10" s="157">
        <v>5.1227999999999998</v>
      </c>
      <c r="P10" s="157">
        <v>5.1093999999999999</v>
      </c>
      <c r="Q10" s="157">
        <v>5.1143999999999998</v>
      </c>
      <c r="R10" s="157">
        <v>5.1151</v>
      </c>
      <c r="S10" s="157"/>
      <c r="T10" s="150">
        <f t="shared" si="2"/>
        <v>5.1062200000000004</v>
      </c>
      <c r="U10" s="150">
        <f t="shared" si="3"/>
        <v>2.113343322794475E-2</v>
      </c>
      <c r="W10" s="167">
        <v>6</v>
      </c>
      <c r="X10" s="167" t="s">
        <v>80</v>
      </c>
      <c r="Y10" s="157">
        <v>19.000699999999998</v>
      </c>
      <c r="Z10" s="157">
        <v>18.9861</v>
      </c>
      <c r="AA10" s="157">
        <v>19.021100000000001</v>
      </c>
      <c r="AB10" s="157">
        <v>19.004000000000001</v>
      </c>
      <c r="AC10" s="157">
        <v>18.980799999999999</v>
      </c>
      <c r="AD10" s="150">
        <f t="shared" si="4"/>
        <v>18.998540000000002</v>
      </c>
      <c r="AE10" s="150">
        <f t="shared" si="10"/>
        <v>1.5912982121526385E-2</v>
      </c>
      <c r="AG10" s="167">
        <v>6</v>
      </c>
      <c r="AH10" s="167" t="s">
        <v>80</v>
      </c>
      <c r="AI10" s="157">
        <f>I10</f>
        <v>5.9087600000000009</v>
      </c>
      <c r="AJ10" s="157">
        <f>J10</f>
        <v>9.8360561202139665E-3</v>
      </c>
      <c r="AK10" s="307"/>
      <c r="AM10" s="167">
        <v>6</v>
      </c>
      <c r="AN10" s="167" t="s">
        <v>80</v>
      </c>
      <c r="AO10" s="157">
        <f>T10</f>
        <v>5.1062200000000004</v>
      </c>
      <c r="AP10" s="157">
        <f>U10</f>
        <v>2.113343322794475E-2</v>
      </c>
      <c r="AQ10" s="307"/>
      <c r="AS10" s="167">
        <v>6</v>
      </c>
      <c r="AT10" s="167" t="s">
        <v>80</v>
      </c>
      <c r="AU10" s="157">
        <f>AD10</f>
        <v>18.998540000000002</v>
      </c>
      <c r="AV10" s="157">
        <f>AE10</f>
        <v>1.5912982121526385E-2</v>
      </c>
      <c r="AW10" s="307"/>
    </row>
    <row r="11" spans="2:54" x14ac:dyDescent="0.25">
      <c r="B11" s="166">
        <v>7</v>
      </c>
      <c r="C11" s="166" t="s">
        <v>211</v>
      </c>
      <c r="D11" s="156">
        <v>5.4767000000000001</v>
      </c>
      <c r="E11" s="156">
        <v>5.4843000000000002</v>
      </c>
      <c r="F11" s="156">
        <v>5.4829999999999997</v>
      </c>
      <c r="G11" s="156">
        <v>5.4843999999999999</v>
      </c>
      <c r="H11" s="156">
        <v>5.4802999999999997</v>
      </c>
      <c r="I11" s="172">
        <f t="shared" si="0"/>
        <v>5.4817400000000003</v>
      </c>
      <c r="J11" s="172">
        <f>STDEV(D11:H11)</f>
        <v>3.2669557695199692E-3</v>
      </c>
      <c r="L11" s="166">
        <v>7</v>
      </c>
      <c r="M11" s="166" t="s">
        <v>211</v>
      </c>
      <c r="N11" s="156">
        <v>5.0743</v>
      </c>
      <c r="O11" s="156">
        <v>5.0793999999999997</v>
      </c>
      <c r="P11" s="156">
        <v>5.0739999999999998</v>
      </c>
      <c r="Q11" s="156">
        <v>5.0838000000000001</v>
      </c>
      <c r="R11" s="156">
        <v>5.0815999999999999</v>
      </c>
      <c r="S11" s="157"/>
      <c r="T11" s="172">
        <f t="shared" si="2"/>
        <v>5.0786200000000008</v>
      </c>
      <c r="U11" s="172">
        <f t="shared" si="3"/>
        <v>4.3682948618425773E-3</v>
      </c>
      <c r="W11" s="166">
        <v>7</v>
      </c>
      <c r="X11" s="166" t="s">
        <v>211</v>
      </c>
      <c r="Y11" s="156">
        <v>13.922000000000001</v>
      </c>
      <c r="Z11" s="156">
        <v>13.9109</v>
      </c>
      <c r="AA11" s="156">
        <v>13.911099999999999</v>
      </c>
      <c r="AB11" s="156">
        <v>13.9129</v>
      </c>
      <c r="AC11" s="156">
        <v>13.916600000000001</v>
      </c>
      <c r="AD11" s="172">
        <f t="shared" si="4"/>
        <v>13.9147</v>
      </c>
      <c r="AE11" s="172">
        <f>STDEV(Y11:AC11)</f>
        <v>4.6781406562868486E-3</v>
      </c>
      <c r="AG11" s="166">
        <v>7</v>
      </c>
      <c r="AH11" s="166" t="s">
        <v>211</v>
      </c>
      <c r="AI11" s="156">
        <f>I11</f>
        <v>5.4817400000000003</v>
      </c>
      <c r="AJ11" s="156">
        <f>J11</f>
        <v>3.2669557695199692E-3</v>
      </c>
      <c r="AK11" s="306">
        <f t="shared" ref="AK11" si="14">((AI12-AI11)/AI11)*100</f>
        <v>32.191968243659865</v>
      </c>
      <c r="AM11" s="166">
        <v>7</v>
      </c>
      <c r="AN11" s="166" t="s">
        <v>211</v>
      </c>
      <c r="AO11" s="156">
        <f>T11</f>
        <v>5.0786200000000008</v>
      </c>
      <c r="AP11" s="156">
        <f>U11</f>
        <v>4.3682948618425773E-3</v>
      </c>
      <c r="AQ11" s="306">
        <f t="shared" ref="AQ11" si="15">((AO12-AO11)/AO11)*100</f>
        <v>22.246200739570973</v>
      </c>
      <c r="AS11" s="166">
        <v>7</v>
      </c>
      <c r="AT11" s="166" t="s">
        <v>211</v>
      </c>
      <c r="AU11" s="156">
        <f>AD11</f>
        <v>13.9147</v>
      </c>
      <c r="AV11" s="156">
        <f>AE11</f>
        <v>4.6781406562868486E-3</v>
      </c>
      <c r="AW11" s="306">
        <f t="shared" ref="AW11" si="16">((AU12-AU11)/AU11)*100</f>
        <v>2.9886379152982121</v>
      </c>
    </row>
    <row r="12" spans="2:54" x14ac:dyDescent="0.25">
      <c r="B12" s="166">
        <v>8</v>
      </c>
      <c r="C12" s="166" t="s">
        <v>212</v>
      </c>
      <c r="D12" s="157">
        <v>5.4560000000000004</v>
      </c>
      <c r="E12" s="157">
        <v>5.4786000000000001</v>
      </c>
      <c r="F12" s="157">
        <v>5.4703999999999997</v>
      </c>
      <c r="G12" s="157">
        <v>5.4813999999999998</v>
      </c>
      <c r="H12" s="157">
        <v>5.4724000000000004</v>
      </c>
      <c r="I12" s="172">
        <f t="shared" si="0"/>
        <v>5.4717600000000006</v>
      </c>
      <c r="J12" s="172">
        <f>STDEV(D12:H12)</f>
        <v>9.8786638772658305E-3</v>
      </c>
      <c r="L12" s="166">
        <v>8</v>
      </c>
      <c r="M12" s="166" t="s">
        <v>212</v>
      </c>
      <c r="N12" s="157">
        <v>5.0407000000000002</v>
      </c>
      <c r="O12" s="157">
        <v>5.0471000000000004</v>
      </c>
      <c r="P12" s="157">
        <v>4.9951999999999996</v>
      </c>
      <c r="Q12" s="157">
        <v>5.0320999999999998</v>
      </c>
      <c r="R12" s="157">
        <v>4.9978999999999996</v>
      </c>
      <c r="S12" s="157"/>
      <c r="T12" s="172">
        <f t="shared" si="2"/>
        <v>5.0225999999999997</v>
      </c>
      <c r="U12" s="172">
        <f t="shared" si="3"/>
        <v>2.4387291772560875E-2</v>
      </c>
      <c r="V12" s="123"/>
      <c r="W12" s="166">
        <v>8</v>
      </c>
      <c r="X12" s="166" t="s">
        <v>212</v>
      </c>
      <c r="Y12" s="157">
        <v>13.837199999999999</v>
      </c>
      <c r="Z12" s="157">
        <v>13.848699999999999</v>
      </c>
      <c r="AA12" s="157">
        <v>13.844900000000001</v>
      </c>
      <c r="AB12" s="157">
        <v>13.8256</v>
      </c>
      <c r="AC12" s="157">
        <v>13.8462</v>
      </c>
      <c r="AD12" s="172">
        <f t="shared" si="4"/>
        <v>13.840520000000001</v>
      </c>
      <c r="AE12" s="172">
        <f>STDEV(Y12:AC12)</f>
        <v>9.3806716177468295E-3</v>
      </c>
      <c r="AG12" s="167">
        <v>10</v>
      </c>
      <c r="AH12" s="167" t="s">
        <v>213</v>
      </c>
      <c r="AI12" s="157">
        <f>I14</f>
        <v>7.2464200000000005</v>
      </c>
      <c r="AJ12" s="157">
        <f>J14</f>
        <v>1.038301497639286E-2</v>
      </c>
      <c r="AK12" s="307"/>
      <c r="AM12" s="167">
        <v>10</v>
      </c>
      <c r="AN12" s="167" t="s">
        <v>213</v>
      </c>
      <c r="AO12" s="157">
        <f>T14</f>
        <v>6.2084200000000003</v>
      </c>
      <c r="AP12" s="157">
        <f>U14</f>
        <v>4.2827561219382134E-3</v>
      </c>
      <c r="AQ12" s="307"/>
      <c r="AS12" s="167">
        <v>10</v>
      </c>
      <c r="AT12" s="167" t="s">
        <v>213</v>
      </c>
      <c r="AU12" s="157">
        <f>AD14</f>
        <v>14.33056</v>
      </c>
      <c r="AV12" s="157">
        <f>AE14</f>
        <v>7.3435686147811235E-3</v>
      </c>
      <c r="AW12" s="307"/>
    </row>
    <row r="13" spans="2:54" x14ac:dyDescent="0.25">
      <c r="B13" s="166">
        <v>9</v>
      </c>
      <c r="C13" s="166" t="s">
        <v>82</v>
      </c>
      <c r="D13" s="174">
        <v>4.8132999999999999</v>
      </c>
      <c r="E13" s="156">
        <v>5.5579999999999998</v>
      </c>
      <c r="F13" s="156">
        <v>5.5487000000000002</v>
      </c>
      <c r="G13" s="174">
        <v>4.8380000000000001</v>
      </c>
      <c r="H13" s="156">
        <v>5.5525000000000002</v>
      </c>
      <c r="I13" s="172">
        <f t="shared" si="0"/>
        <v>5.2620999999999993</v>
      </c>
      <c r="J13" s="172">
        <f t="shared" ref="J13" si="17">STDEV(D13:H13)</f>
        <v>0.39853192469361853</v>
      </c>
      <c r="L13" s="166">
        <v>9</v>
      </c>
      <c r="M13" s="166" t="s">
        <v>82</v>
      </c>
      <c r="N13" s="156">
        <v>5.1081000000000003</v>
      </c>
      <c r="O13" s="156">
        <v>5.1763000000000003</v>
      </c>
      <c r="P13" s="156">
        <v>5.1894</v>
      </c>
      <c r="Q13" s="156">
        <v>5.1772</v>
      </c>
      <c r="R13" s="156">
        <v>5.1847000000000003</v>
      </c>
      <c r="S13" s="157"/>
      <c r="T13" s="172">
        <f t="shared" si="2"/>
        <v>5.1671399999999998</v>
      </c>
      <c r="U13" s="172">
        <f t="shared" si="3"/>
        <v>3.3446569330799765E-2</v>
      </c>
      <c r="V13" s="123"/>
      <c r="W13" s="166">
        <v>9</v>
      </c>
      <c r="X13" s="166" t="s">
        <v>82</v>
      </c>
      <c r="Y13" s="156">
        <v>13.4931</v>
      </c>
      <c r="Z13" s="156">
        <v>13.443199999999999</v>
      </c>
      <c r="AA13" s="156">
        <v>13.494300000000001</v>
      </c>
      <c r="AB13" s="156">
        <v>13.381</v>
      </c>
      <c r="AC13" s="156">
        <v>13.348599999999999</v>
      </c>
      <c r="AD13" s="172">
        <f t="shared" si="4"/>
        <v>13.432040000000001</v>
      </c>
      <c r="AE13" s="172">
        <f t="shared" ref="AE13" si="18">STDEV(Y13:AC13)</f>
        <v>6.5758064144255696E-2</v>
      </c>
      <c r="AG13" s="166">
        <v>8</v>
      </c>
      <c r="AH13" s="166" t="s">
        <v>212</v>
      </c>
      <c r="AI13" s="156">
        <f>I12</f>
        <v>5.4717600000000006</v>
      </c>
      <c r="AJ13" s="156">
        <f>J12</f>
        <v>9.8786638772658305E-3</v>
      </c>
      <c r="AK13" s="306">
        <f t="shared" ref="AK13" si="19">((AI14-AI13)/AI13)*100</f>
        <v>32.963799581852989</v>
      </c>
      <c r="AM13" s="166">
        <v>8</v>
      </c>
      <c r="AN13" s="166" t="s">
        <v>212</v>
      </c>
      <c r="AO13" s="156">
        <f>T12</f>
        <v>5.0225999999999997</v>
      </c>
      <c r="AP13" s="156">
        <f>U12</f>
        <v>2.4387291772560875E-2</v>
      </c>
      <c r="AQ13" s="306">
        <f t="shared" ref="AQ13" si="20">((AO14-AO13)/AO13)*100</f>
        <v>22.738024130928217</v>
      </c>
      <c r="AS13" s="166">
        <v>8</v>
      </c>
      <c r="AT13" s="166" t="s">
        <v>212</v>
      </c>
      <c r="AU13" s="156">
        <f>AD12</f>
        <v>13.840520000000001</v>
      </c>
      <c r="AV13" s="156">
        <f>AE12</f>
        <v>9.3806716177468295E-3</v>
      </c>
      <c r="AW13" s="306">
        <f t="shared" ref="AW13" si="21">((AU14-AU13)/AU13)*100</f>
        <v>2.8308184952588222</v>
      </c>
    </row>
    <row r="14" spans="2:54" x14ac:dyDescent="0.25">
      <c r="B14" s="167">
        <v>10</v>
      </c>
      <c r="C14" s="167" t="s">
        <v>213</v>
      </c>
      <c r="D14" s="105">
        <v>7.2469000000000001</v>
      </c>
      <c r="E14" s="105">
        <v>7.2576999999999998</v>
      </c>
      <c r="F14" s="105">
        <v>7.2294</v>
      </c>
      <c r="G14" s="105">
        <v>7.2487000000000004</v>
      </c>
      <c r="H14" s="105">
        <v>7.2493999999999996</v>
      </c>
      <c r="I14" s="150">
        <f t="shared" si="0"/>
        <v>7.2464200000000005</v>
      </c>
      <c r="J14" s="150">
        <f>STDEV(D14:H14)</f>
        <v>1.038301497639286E-2</v>
      </c>
      <c r="L14" s="167">
        <v>10</v>
      </c>
      <c r="M14" s="167" t="s">
        <v>213</v>
      </c>
      <c r="N14" s="157">
        <v>6.2076000000000002</v>
      </c>
      <c r="O14" s="157">
        <v>6.2024999999999997</v>
      </c>
      <c r="P14" s="157">
        <v>6.2127999999999997</v>
      </c>
      <c r="Q14" s="157">
        <v>6.2123999999999997</v>
      </c>
      <c r="R14" s="157">
        <v>6.2068000000000003</v>
      </c>
      <c r="S14" s="157"/>
      <c r="T14" s="150">
        <f t="shared" si="2"/>
        <v>6.2084200000000003</v>
      </c>
      <c r="U14" s="150">
        <f t="shared" si="3"/>
        <v>4.2827561219382134E-3</v>
      </c>
      <c r="W14" s="167">
        <v>10</v>
      </c>
      <c r="X14" s="167" t="s">
        <v>213</v>
      </c>
      <c r="Y14" s="157">
        <v>14.3248</v>
      </c>
      <c r="Z14" s="157">
        <v>14.3362</v>
      </c>
      <c r="AA14" s="157">
        <v>14.335000000000001</v>
      </c>
      <c r="AB14" s="157">
        <v>14.320600000000001</v>
      </c>
      <c r="AC14" s="157">
        <v>14.3362</v>
      </c>
      <c r="AD14" s="150">
        <f t="shared" si="4"/>
        <v>14.33056</v>
      </c>
      <c r="AE14" s="150">
        <f>STDEV(Y14:AC14)</f>
        <v>7.3435686147811235E-3</v>
      </c>
      <c r="AG14" s="167">
        <v>11</v>
      </c>
      <c r="AH14" s="167" t="s">
        <v>214</v>
      </c>
      <c r="AI14" s="157">
        <f>I15</f>
        <v>7.2754599999999998</v>
      </c>
      <c r="AJ14" s="157">
        <f>J15</f>
        <v>5.7426474730739021E-3</v>
      </c>
      <c r="AK14" s="307"/>
      <c r="AM14" s="167">
        <v>11</v>
      </c>
      <c r="AN14" s="167" t="s">
        <v>214</v>
      </c>
      <c r="AO14" s="157">
        <f>T15</f>
        <v>6.1646400000000003</v>
      </c>
      <c r="AP14" s="157">
        <f>U15</f>
        <v>8.1989633491068737E-3</v>
      </c>
      <c r="AQ14" s="307"/>
      <c r="AS14" s="167">
        <v>11</v>
      </c>
      <c r="AT14" s="167" t="s">
        <v>214</v>
      </c>
      <c r="AU14" s="157">
        <f>AD15</f>
        <v>14.232319999999998</v>
      </c>
      <c r="AV14" s="157">
        <f>AE15</f>
        <v>2.7405875282501112E-2</v>
      </c>
      <c r="AW14" s="307"/>
    </row>
    <row r="15" spans="2:54" x14ac:dyDescent="0.25">
      <c r="B15" s="167">
        <v>11</v>
      </c>
      <c r="C15" s="167" t="s">
        <v>214</v>
      </c>
      <c r="D15" s="60">
        <v>7.2728999999999999</v>
      </c>
      <c r="E15" s="156">
        <v>7.2779999999999996</v>
      </c>
      <c r="F15" s="60">
        <v>7.2695999999999996</v>
      </c>
      <c r="G15" s="60">
        <v>7.2842000000000002</v>
      </c>
      <c r="H15" s="60">
        <v>7.2725999999999997</v>
      </c>
      <c r="I15" s="150">
        <f t="shared" si="0"/>
        <v>7.2754599999999998</v>
      </c>
      <c r="J15" s="150">
        <f t="shared" ref="J15:J16" si="22">STDEV(D15:H15)</f>
        <v>5.7426474730739021E-3</v>
      </c>
      <c r="L15" s="167">
        <v>11</v>
      </c>
      <c r="M15" s="167" t="s">
        <v>214</v>
      </c>
      <c r="N15" s="156">
        <v>6.1542000000000003</v>
      </c>
      <c r="O15" s="156">
        <v>6.1656000000000004</v>
      </c>
      <c r="P15" s="156">
        <v>6.1738999999999997</v>
      </c>
      <c r="Q15" s="156">
        <v>6.1707999999999998</v>
      </c>
      <c r="R15" s="156">
        <v>6.1586999999999996</v>
      </c>
      <c r="S15" s="157"/>
      <c r="T15" s="150">
        <f t="shared" si="2"/>
        <v>6.1646400000000003</v>
      </c>
      <c r="U15" s="150">
        <f t="shared" si="3"/>
        <v>8.1989633491068737E-3</v>
      </c>
      <c r="W15" s="167">
        <v>11</v>
      </c>
      <c r="X15" s="167" t="s">
        <v>214</v>
      </c>
      <c r="Y15" s="156">
        <v>14.2319</v>
      </c>
      <c r="Z15" s="156">
        <v>14.2317</v>
      </c>
      <c r="AA15" s="156">
        <v>14.2448</v>
      </c>
      <c r="AB15" s="156">
        <v>14.2639</v>
      </c>
      <c r="AC15" s="156">
        <v>14.189299999999999</v>
      </c>
      <c r="AD15" s="150">
        <f t="shared" si="4"/>
        <v>14.232319999999998</v>
      </c>
      <c r="AE15" s="150">
        <f t="shared" ref="AE15:AE16" si="23">STDEV(Y15:AC15)</f>
        <v>2.7405875282501112E-2</v>
      </c>
      <c r="AG15" s="166">
        <v>9</v>
      </c>
      <c r="AH15" s="166" t="s">
        <v>82</v>
      </c>
      <c r="AI15" s="156">
        <f>I13</f>
        <v>5.2620999999999993</v>
      </c>
      <c r="AJ15" s="156">
        <f>J13</f>
        <v>0.39853192469361853</v>
      </c>
      <c r="AK15" s="306">
        <f t="shared" ref="AK15" si="24">((AI16-AI15)/AI15)*100</f>
        <v>33.86252636779993</v>
      </c>
      <c r="AM15" s="166">
        <v>9</v>
      </c>
      <c r="AN15" s="166" t="s">
        <v>82</v>
      </c>
      <c r="AO15" s="156">
        <f>T13</f>
        <v>5.1671399999999998</v>
      </c>
      <c r="AP15" s="156">
        <f>U13</f>
        <v>3.3446569330799765E-2</v>
      </c>
      <c r="AQ15" s="306">
        <f t="shared" ref="AQ15" si="25">((AO16-AO15)/AO15)*100</f>
        <v>15.960021727041804</v>
      </c>
      <c r="AS15" s="166">
        <v>9</v>
      </c>
      <c r="AT15" s="166" t="s">
        <v>82</v>
      </c>
      <c r="AU15" s="156">
        <f>AD13</f>
        <v>13.432040000000001</v>
      </c>
      <c r="AV15" s="156">
        <f>AE13</f>
        <v>6.5758064144255696E-2</v>
      </c>
      <c r="AW15" s="306">
        <f t="shared" ref="AW15" si="26">((AU16-AU15)/AU15)*100</f>
        <v>3.5260466764542122</v>
      </c>
    </row>
    <row r="16" spans="2:54" x14ac:dyDescent="0.25">
      <c r="B16" s="167">
        <v>12</v>
      </c>
      <c r="C16" s="167" t="s">
        <v>215</v>
      </c>
      <c r="D16" s="105">
        <v>7.3769</v>
      </c>
      <c r="E16" s="105">
        <v>7.3860999999999999</v>
      </c>
      <c r="F16" s="105">
        <v>7.4099000000000004</v>
      </c>
      <c r="G16" s="105">
        <v>7.3769</v>
      </c>
      <c r="H16" s="157">
        <v>5.6700999999999997</v>
      </c>
      <c r="I16" s="150">
        <f t="shared" si="0"/>
        <v>7.0439799999999995</v>
      </c>
      <c r="J16" s="150">
        <f t="shared" si="22"/>
        <v>0.76814081521554389</v>
      </c>
      <c r="L16" s="167">
        <v>12</v>
      </c>
      <c r="M16" s="167" t="s">
        <v>215</v>
      </c>
      <c r="N16" s="157">
        <v>6.4355000000000002</v>
      </c>
      <c r="O16" s="157">
        <v>6.4340000000000002</v>
      </c>
      <c r="P16" s="157">
        <v>6.4469000000000003</v>
      </c>
      <c r="Q16" s="157">
        <v>6.2847999999999997</v>
      </c>
      <c r="R16" s="157">
        <v>5.2736999999999998</v>
      </c>
      <c r="S16" s="157">
        <v>5.0759999999999996</v>
      </c>
      <c r="T16" s="150">
        <f t="shared" si="2"/>
        <v>5.9918166666666677</v>
      </c>
      <c r="U16" s="150">
        <f t="shared" si="3"/>
        <v>0.63870694192772559</v>
      </c>
      <c r="W16" s="167">
        <v>12</v>
      </c>
      <c r="X16" s="167" t="s">
        <v>215</v>
      </c>
      <c r="Y16" s="157">
        <v>13.9161</v>
      </c>
      <c r="Z16" s="157">
        <v>13.9093</v>
      </c>
      <c r="AA16" s="157">
        <v>13.890499999999999</v>
      </c>
      <c r="AB16" s="157">
        <v>13.914099999999999</v>
      </c>
      <c r="AC16" s="157">
        <v>13.898300000000001</v>
      </c>
      <c r="AD16" s="150">
        <f t="shared" si="4"/>
        <v>13.905660000000001</v>
      </c>
      <c r="AE16" s="150">
        <f t="shared" si="23"/>
        <v>1.0925566346876494E-2</v>
      </c>
      <c r="AG16" s="167">
        <v>12</v>
      </c>
      <c r="AH16" s="167" t="s">
        <v>215</v>
      </c>
      <c r="AI16" s="157">
        <f>I16</f>
        <v>7.0439799999999995</v>
      </c>
      <c r="AJ16" s="157">
        <f>J16</f>
        <v>0.76814081521554389</v>
      </c>
      <c r="AK16" s="307"/>
      <c r="AM16" s="167">
        <v>12</v>
      </c>
      <c r="AN16" s="167" t="s">
        <v>215</v>
      </c>
      <c r="AO16" s="157">
        <f>T16</f>
        <v>5.9918166666666677</v>
      </c>
      <c r="AP16" s="157">
        <f>U16</f>
        <v>0.63870694192772559</v>
      </c>
      <c r="AQ16" s="307"/>
      <c r="AS16" s="167">
        <v>12</v>
      </c>
      <c r="AT16" s="167" t="s">
        <v>215</v>
      </c>
      <c r="AU16" s="157">
        <f>AD16</f>
        <v>13.905660000000001</v>
      </c>
      <c r="AV16" s="157">
        <f>AE16</f>
        <v>1.0925566346876494E-2</v>
      </c>
      <c r="AW16" s="307"/>
    </row>
    <row r="17" spans="2:49" x14ac:dyDescent="0.25">
      <c r="B17" s="166">
        <v>13</v>
      </c>
      <c r="C17" s="166" t="s">
        <v>76</v>
      </c>
      <c r="D17" s="156">
        <v>5.3155000000000001</v>
      </c>
      <c r="E17" s="156">
        <v>5.3190999999999997</v>
      </c>
      <c r="F17" s="156">
        <v>5.3201999999999998</v>
      </c>
      <c r="G17" s="156">
        <v>5.3228999999999997</v>
      </c>
      <c r="H17" s="156">
        <v>5.3179999999999996</v>
      </c>
      <c r="I17" s="172">
        <f t="shared" si="0"/>
        <v>5.31914</v>
      </c>
      <c r="J17" s="172">
        <f>STDEV(D17:H17)</f>
        <v>2.7300183149567767E-3</v>
      </c>
      <c r="L17" s="166">
        <v>13</v>
      </c>
      <c r="M17" s="166" t="s">
        <v>76</v>
      </c>
      <c r="N17" s="156">
        <v>4.9123999999999999</v>
      </c>
      <c r="O17" s="156">
        <v>4.9047999999999998</v>
      </c>
      <c r="P17" s="156">
        <v>4.9085999999999999</v>
      </c>
      <c r="Q17" s="156">
        <v>4.9058000000000002</v>
      </c>
      <c r="R17" s="156">
        <v>4.9093</v>
      </c>
      <c r="S17" s="157"/>
      <c r="T17" s="172">
        <f t="shared" si="2"/>
        <v>4.9081799999999998</v>
      </c>
      <c r="U17" s="172">
        <f t="shared" si="3"/>
        <v>3.0136356780473333E-3</v>
      </c>
      <c r="W17" s="166">
        <v>13</v>
      </c>
      <c r="X17" s="166" t="s">
        <v>76</v>
      </c>
      <c r="Y17" s="156">
        <v>23.810500000000001</v>
      </c>
      <c r="Z17" s="156">
        <v>23.742899999999999</v>
      </c>
      <c r="AA17" s="156">
        <v>23.7852</v>
      </c>
      <c r="AB17" s="156">
        <v>23.7653</v>
      </c>
      <c r="AC17" s="156">
        <v>23.78</v>
      </c>
      <c r="AD17" s="172">
        <f>AVERAGE(Y17:AC17)</f>
        <v>23.776779999999999</v>
      </c>
      <c r="AE17" s="172">
        <f>STDEV(Y17:AC17)</f>
        <v>2.4989737893784329E-2</v>
      </c>
      <c r="AG17" s="166">
        <v>13</v>
      </c>
      <c r="AH17" s="166" t="s">
        <v>76</v>
      </c>
      <c r="AI17" s="156">
        <f>I17</f>
        <v>5.31914</v>
      </c>
      <c r="AJ17" s="156">
        <f>J17</f>
        <v>2.7300183149567767E-3</v>
      </c>
      <c r="AK17" s="306">
        <f t="shared" ref="AK17" si="27">((AI18-AI17)/AI17)*100</f>
        <v>32.120981963249704</v>
      </c>
      <c r="AM17" s="166">
        <v>13</v>
      </c>
      <c r="AN17" s="166" t="s">
        <v>76</v>
      </c>
      <c r="AO17" s="156">
        <f>T17</f>
        <v>4.9081799999999998</v>
      </c>
      <c r="AP17" s="156">
        <f>U17</f>
        <v>3.0136356780473333E-3</v>
      </c>
      <c r="AQ17" s="306">
        <f t="shared" ref="AQ17" si="28">((AO18-AO17)/AO17)*100</f>
        <v>22.872836774527432</v>
      </c>
      <c r="AS17" s="166">
        <v>13</v>
      </c>
      <c r="AT17" s="166" t="s">
        <v>76</v>
      </c>
      <c r="AU17" s="156">
        <f>AD17</f>
        <v>23.776779999999999</v>
      </c>
      <c r="AV17" s="156">
        <f>AE17</f>
        <v>2.4989737893784329E-2</v>
      </c>
      <c r="AW17" s="306">
        <f t="shared" ref="AW17" si="29">((AU18-AU17)/AU17)*100</f>
        <v>-2.9866113073342979</v>
      </c>
    </row>
    <row r="18" spans="2:49" x14ac:dyDescent="0.25">
      <c r="B18" s="166">
        <v>14</v>
      </c>
      <c r="C18" s="166" t="s">
        <v>75</v>
      </c>
      <c r="D18" s="157">
        <v>5.3032000000000004</v>
      </c>
      <c r="E18" s="157">
        <v>5.3220000000000001</v>
      </c>
      <c r="F18" s="157">
        <v>5.3285999999999998</v>
      </c>
      <c r="G18" s="157">
        <v>5.319</v>
      </c>
      <c r="H18" s="157">
        <v>5.3208000000000002</v>
      </c>
      <c r="I18" s="172">
        <f t="shared" si="0"/>
        <v>5.3187200000000008</v>
      </c>
      <c r="J18" s="172">
        <f t="shared" ref="J18:J19" si="30">STDEV(D18:H18)</f>
        <v>9.4027655506237328E-3</v>
      </c>
      <c r="L18" s="166">
        <v>14</v>
      </c>
      <c r="M18" s="166" t="s">
        <v>75</v>
      </c>
      <c r="N18" s="157">
        <v>4.8490000000000002</v>
      </c>
      <c r="O18" s="157">
        <v>4.8853</v>
      </c>
      <c r="P18" s="157">
        <v>4.883</v>
      </c>
      <c r="Q18" s="157">
        <v>4.8472</v>
      </c>
      <c r="R18" s="157">
        <v>4.8779000000000003</v>
      </c>
      <c r="S18" s="157"/>
      <c r="T18" s="172">
        <f t="shared" si="2"/>
        <v>4.8684799999999999</v>
      </c>
      <c r="U18" s="172">
        <f t="shared" si="3"/>
        <v>1.880683386431645E-2</v>
      </c>
      <c r="W18" s="166">
        <v>14</v>
      </c>
      <c r="X18" s="166" t="s">
        <v>75</v>
      </c>
      <c r="Y18" s="157">
        <v>23.583400000000001</v>
      </c>
      <c r="Z18" s="157">
        <v>23.458500000000001</v>
      </c>
      <c r="AA18" s="157">
        <v>23.515799999999999</v>
      </c>
      <c r="AB18" s="157">
        <v>23.5182</v>
      </c>
      <c r="AC18" s="157">
        <v>23.547499999999999</v>
      </c>
      <c r="AD18" s="172">
        <f t="shared" si="4"/>
        <v>23.524679999999996</v>
      </c>
      <c r="AE18" s="172">
        <f t="shared" ref="AE18:AE19" si="31">STDEV(Y18:AC18)</f>
        <v>4.6014747635948219E-2</v>
      </c>
      <c r="AG18" s="167">
        <v>16</v>
      </c>
      <c r="AH18" s="167" t="s">
        <v>71</v>
      </c>
      <c r="AI18" s="157">
        <f>I20</f>
        <v>7.0277000000000003</v>
      </c>
      <c r="AJ18" s="157">
        <f>J20</f>
        <v>5.4424259296750746E-3</v>
      </c>
      <c r="AK18" s="307"/>
      <c r="AM18" s="167">
        <v>16</v>
      </c>
      <c r="AN18" s="167" t="s">
        <v>71</v>
      </c>
      <c r="AO18" s="157">
        <f>T20</f>
        <v>6.0308200000000003</v>
      </c>
      <c r="AP18" s="157">
        <f>U20</f>
        <v>6.4161514944706729E-3</v>
      </c>
      <c r="AQ18" s="307"/>
      <c r="AS18" s="167">
        <v>16</v>
      </c>
      <c r="AT18" s="167" t="s">
        <v>71</v>
      </c>
      <c r="AU18" s="157">
        <f>AD20</f>
        <v>23.066659999999999</v>
      </c>
      <c r="AV18" s="157">
        <f>AE20</f>
        <v>1.6016803676139765E-2</v>
      </c>
      <c r="AW18" s="307"/>
    </row>
    <row r="19" spans="2:49" x14ac:dyDescent="0.25">
      <c r="B19" s="166">
        <v>15</v>
      </c>
      <c r="C19" s="166" t="s">
        <v>81</v>
      </c>
      <c r="D19" s="60">
        <v>5.3003999999999998</v>
      </c>
      <c r="E19" s="60">
        <v>5.3117999999999999</v>
      </c>
      <c r="F19" s="60">
        <v>5.3573000000000004</v>
      </c>
      <c r="G19" s="60">
        <v>5.2626999999999997</v>
      </c>
      <c r="H19" s="156">
        <v>5.3341000000000003</v>
      </c>
      <c r="I19" s="172">
        <f t="shared" si="0"/>
        <v>5.3132599999999996</v>
      </c>
      <c r="J19" s="172">
        <f t="shared" si="30"/>
        <v>3.5698921552338531E-2</v>
      </c>
      <c r="L19" s="166">
        <v>15</v>
      </c>
      <c r="M19" s="166" t="s">
        <v>81</v>
      </c>
      <c r="N19" s="156">
        <v>4.8577000000000004</v>
      </c>
      <c r="O19" s="156">
        <v>4.9897</v>
      </c>
      <c r="P19" s="156">
        <v>4.9325000000000001</v>
      </c>
      <c r="Q19" s="156">
        <v>4.8353000000000002</v>
      </c>
      <c r="R19" s="156">
        <v>4.9836</v>
      </c>
      <c r="S19" s="157"/>
      <c r="T19" s="172">
        <f t="shared" si="2"/>
        <v>4.9197600000000001</v>
      </c>
      <c r="U19" s="172">
        <f t="shared" si="3"/>
        <v>7.0912608187824994E-2</v>
      </c>
      <c r="W19" s="166">
        <v>15</v>
      </c>
      <c r="X19" s="166" t="s">
        <v>81</v>
      </c>
      <c r="Y19" s="156">
        <v>23.763400000000001</v>
      </c>
      <c r="Z19" s="156">
        <v>23.780799999999999</v>
      </c>
      <c r="AA19" s="156">
        <v>23.786300000000001</v>
      </c>
      <c r="AB19" s="156">
        <v>23.7682</v>
      </c>
      <c r="AC19" s="156">
        <v>23.740100000000002</v>
      </c>
      <c r="AD19" s="172">
        <f t="shared" si="4"/>
        <v>23.767760000000003</v>
      </c>
      <c r="AE19" s="172">
        <f t="shared" si="31"/>
        <v>1.8014244363835401E-2</v>
      </c>
      <c r="AG19" s="166">
        <v>14</v>
      </c>
      <c r="AH19" s="166" t="s">
        <v>75</v>
      </c>
      <c r="AI19" s="156">
        <f>I18</f>
        <v>5.3187200000000008</v>
      </c>
      <c r="AJ19" s="156">
        <f>J18</f>
        <v>9.4027655506237328E-3</v>
      </c>
      <c r="AK19" s="306">
        <f t="shared" ref="AK19" si="32">((AI20-AI19)/AI19)*100</f>
        <v>32.649960892846359</v>
      </c>
      <c r="AM19" s="166">
        <v>14</v>
      </c>
      <c r="AN19" s="166" t="s">
        <v>75</v>
      </c>
      <c r="AO19" s="156">
        <f>T18</f>
        <v>4.8684799999999999</v>
      </c>
      <c r="AP19" s="156">
        <f>U18</f>
        <v>1.880683386431645E-2</v>
      </c>
      <c r="AQ19" s="306">
        <f t="shared" ref="AQ19" si="33">((AO20-AO19)/AO19)*100</f>
        <v>23.64064348626264</v>
      </c>
      <c r="AS19" s="166">
        <v>14</v>
      </c>
      <c r="AT19" s="166" t="s">
        <v>75</v>
      </c>
      <c r="AU19" s="156">
        <f>AD18</f>
        <v>23.524679999999996</v>
      </c>
      <c r="AV19" s="156">
        <f>AE18</f>
        <v>4.6014747635948219E-2</v>
      </c>
      <c r="AW19" s="306">
        <f t="shared" ref="AW19" si="34">((AU20-AU19)/AU19)*100</f>
        <v>-2.3378851487033958</v>
      </c>
    </row>
    <row r="20" spans="2:49" x14ac:dyDescent="0.25">
      <c r="B20" s="167">
        <v>16</v>
      </c>
      <c r="C20" s="167" t="s">
        <v>71</v>
      </c>
      <c r="D20" s="157">
        <v>7.0328999999999997</v>
      </c>
      <c r="E20" s="105">
        <v>7.0260999999999996</v>
      </c>
      <c r="F20" s="105">
        <v>7.0290999999999997</v>
      </c>
      <c r="G20" s="105">
        <v>7.0190999999999999</v>
      </c>
      <c r="H20" s="105">
        <v>7.0312999999999999</v>
      </c>
      <c r="I20" s="150">
        <f t="shared" si="0"/>
        <v>7.0277000000000003</v>
      </c>
      <c r="J20" s="150">
        <f>STDEV(D20:H20)</f>
        <v>5.4424259296750746E-3</v>
      </c>
      <c r="L20" s="167">
        <v>16</v>
      </c>
      <c r="M20" s="167" t="s">
        <v>71</v>
      </c>
      <c r="N20" s="157">
        <v>6.0339999999999998</v>
      </c>
      <c r="O20" s="157">
        <v>6.0382999999999996</v>
      </c>
      <c r="P20" s="157">
        <v>6.0225</v>
      </c>
      <c r="Q20" s="157">
        <v>6.0332999999999997</v>
      </c>
      <c r="R20" s="157">
        <v>6.0259999999999998</v>
      </c>
      <c r="S20" s="157"/>
      <c r="T20" s="150">
        <f t="shared" si="2"/>
        <v>6.0308200000000003</v>
      </c>
      <c r="U20" s="150">
        <f t="shared" si="3"/>
        <v>6.4161514944706729E-3</v>
      </c>
      <c r="W20" s="167">
        <v>16</v>
      </c>
      <c r="X20" s="167" t="s">
        <v>71</v>
      </c>
      <c r="Y20" s="157">
        <v>23.072199999999999</v>
      </c>
      <c r="Z20" s="157">
        <v>23.067799999999998</v>
      </c>
      <c r="AA20" s="157">
        <v>23.0441</v>
      </c>
      <c r="AB20" s="157">
        <v>23.088000000000001</v>
      </c>
      <c r="AC20" s="157">
        <v>23.061199999999999</v>
      </c>
      <c r="AD20" s="150">
        <f>AVERAGE(Y20:AC20)</f>
        <v>23.066659999999999</v>
      </c>
      <c r="AE20" s="150">
        <f>STDEV(Y20:AC20)</f>
        <v>1.6016803676139765E-2</v>
      </c>
      <c r="AG20" s="167">
        <v>17</v>
      </c>
      <c r="AH20" s="167" t="s">
        <v>70</v>
      </c>
      <c r="AI20" s="157">
        <f>I21</f>
        <v>7.0552799999999989</v>
      </c>
      <c r="AJ20" s="157">
        <f>J21</f>
        <v>4.2269374256075206E-3</v>
      </c>
      <c r="AK20" s="307"/>
      <c r="AM20" s="167">
        <v>17</v>
      </c>
      <c r="AN20" s="167" t="s">
        <v>70</v>
      </c>
      <c r="AO20" s="157">
        <f>T21</f>
        <v>6.0194199999999993</v>
      </c>
      <c r="AP20" s="157">
        <f>U21</f>
        <v>3.2104516816175064E-3</v>
      </c>
      <c r="AQ20" s="307"/>
      <c r="AS20" s="167">
        <v>17</v>
      </c>
      <c r="AT20" s="167" t="s">
        <v>70</v>
      </c>
      <c r="AU20" s="157">
        <f>AD21</f>
        <v>22.974699999999999</v>
      </c>
      <c r="AV20" s="157">
        <f>AE21</f>
        <v>2.6464504529652478E-2</v>
      </c>
      <c r="AW20" s="307"/>
    </row>
    <row r="21" spans="2:49" x14ac:dyDescent="0.25">
      <c r="B21" s="167">
        <v>17</v>
      </c>
      <c r="C21" s="167" t="s">
        <v>70</v>
      </c>
      <c r="D21" s="60">
        <v>7.0523999999999996</v>
      </c>
      <c r="E21" s="60">
        <v>7.0496999999999996</v>
      </c>
      <c r="F21" s="60">
        <v>7.0557999999999996</v>
      </c>
      <c r="G21" s="60">
        <v>7.0589000000000004</v>
      </c>
      <c r="H21" s="60">
        <v>7.0595999999999997</v>
      </c>
      <c r="I21" s="150">
        <f t="shared" si="0"/>
        <v>7.0552799999999989</v>
      </c>
      <c r="J21" s="150">
        <f t="shared" ref="J21:J22" si="35">STDEV(D21:H21)</f>
        <v>4.2269374256075206E-3</v>
      </c>
      <c r="L21" s="167">
        <v>17</v>
      </c>
      <c r="M21" s="167" t="s">
        <v>70</v>
      </c>
      <c r="N21" s="156">
        <v>6.0220000000000002</v>
      </c>
      <c r="O21" s="156">
        <v>6.0221</v>
      </c>
      <c r="P21" s="156">
        <v>6.0179999999999998</v>
      </c>
      <c r="Q21" s="156">
        <v>6.0145</v>
      </c>
      <c r="R21" s="156">
        <v>6.0205000000000002</v>
      </c>
      <c r="S21" s="157"/>
      <c r="T21" s="150">
        <f t="shared" si="2"/>
        <v>6.0194199999999993</v>
      </c>
      <c r="U21" s="150">
        <f t="shared" si="3"/>
        <v>3.2104516816175064E-3</v>
      </c>
      <c r="W21" s="167">
        <v>17</v>
      </c>
      <c r="X21" s="167" t="s">
        <v>70</v>
      </c>
      <c r="Y21" s="156">
        <v>23.016999999999999</v>
      </c>
      <c r="Z21" s="156">
        <v>22.973600000000001</v>
      </c>
      <c r="AA21" s="156">
        <v>22.970800000000001</v>
      </c>
      <c r="AB21" s="156">
        <v>22.9438</v>
      </c>
      <c r="AC21" s="156">
        <v>22.968299999999999</v>
      </c>
      <c r="AD21" s="150">
        <f t="shared" si="4"/>
        <v>22.974699999999999</v>
      </c>
      <c r="AE21" s="150">
        <f t="shared" ref="AE21:AE22" si="36">STDEV(Y21:AC21)</f>
        <v>2.6464504529652478E-2</v>
      </c>
      <c r="AG21" s="166">
        <v>15</v>
      </c>
      <c r="AH21" s="166" t="s">
        <v>81</v>
      </c>
      <c r="AI21" s="156">
        <f>I19</f>
        <v>5.3132599999999996</v>
      </c>
      <c r="AJ21" s="156">
        <f>J19</f>
        <v>3.5698921552338531E-2</v>
      </c>
      <c r="AK21" s="306">
        <f t="shared" ref="AK21" si="37">((AI22-AI21)/AI21)*100</f>
        <v>0.61130078332324245</v>
      </c>
      <c r="AM21" s="166">
        <v>15</v>
      </c>
      <c r="AN21" s="166" t="s">
        <v>81</v>
      </c>
      <c r="AO21" s="156">
        <f>T19</f>
        <v>4.9197600000000001</v>
      </c>
      <c r="AP21" s="156">
        <f>U19</f>
        <v>7.0912608187824994E-2</v>
      </c>
      <c r="AQ21" s="306">
        <f t="shared" ref="AQ21" si="38">((AO22-AO21)/AO21)*100</f>
        <v>0.98947916158511917</v>
      </c>
      <c r="AS21" s="166">
        <v>15</v>
      </c>
      <c r="AT21" s="166" t="s">
        <v>81</v>
      </c>
      <c r="AU21" s="156">
        <f>AD19</f>
        <v>23.767760000000003</v>
      </c>
      <c r="AV21" s="156">
        <f>AE19</f>
        <v>1.8014244363835401E-2</v>
      </c>
      <c r="AW21" s="306">
        <f t="shared" ref="AW21" si="39">((AU22-AU21)/AU21)*100</f>
        <v>-3.1526740424844593</v>
      </c>
    </row>
    <row r="22" spans="2:49" x14ac:dyDescent="0.25">
      <c r="B22" s="167">
        <v>18</v>
      </c>
      <c r="C22" s="167" t="s">
        <v>79</v>
      </c>
      <c r="D22" s="105">
        <v>5.3426</v>
      </c>
      <c r="E22" s="105">
        <v>5.3475999999999999</v>
      </c>
      <c r="F22" s="105">
        <v>5.3464</v>
      </c>
      <c r="G22" s="105">
        <v>5.3487999999999998</v>
      </c>
      <c r="H22" s="105">
        <v>5.3433000000000002</v>
      </c>
      <c r="I22" s="150">
        <f t="shared" si="0"/>
        <v>5.3457400000000002</v>
      </c>
      <c r="J22" s="150">
        <f t="shared" si="35"/>
        <v>2.695922847560621E-3</v>
      </c>
      <c r="L22" s="167">
        <v>18</v>
      </c>
      <c r="M22" s="167" t="s">
        <v>79</v>
      </c>
      <c r="N22" s="157">
        <v>4.9554</v>
      </c>
      <c r="O22" s="157">
        <v>4.9741999999999997</v>
      </c>
      <c r="P22" s="157">
        <v>4.9671000000000003</v>
      </c>
      <c r="Q22" s="157">
        <v>4.9729999999999999</v>
      </c>
      <c r="R22" s="157">
        <v>4.9725000000000001</v>
      </c>
      <c r="S22" s="157"/>
      <c r="T22" s="150">
        <f t="shared" si="2"/>
        <v>4.9684400000000002</v>
      </c>
      <c r="U22" s="150">
        <f t="shared" si="3"/>
        <v>7.7828657960932902E-3</v>
      </c>
      <c r="W22" s="167">
        <v>18</v>
      </c>
      <c r="X22" s="167" t="s">
        <v>79</v>
      </c>
      <c r="Y22" s="157">
        <v>22.891400000000001</v>
      </c>
      <c r="Z22" s="157">
        <v>23.1035</v>
      </c>
      <c r="AA22" s="157">
        <v>23.040700000000001</v>
      </c>
      <c r="AB22" s="157">
        <v>23.037099999999999</v>
      </c>
      <c r="AC22" s="157">
        <v>23.019500000000001</v>
      </c>
      <c r="AD22" s="150">
        <f t="shared" si="4"/>
        <v>23.018439999999998</v>
      </c>
      <c r="AE22" s="150">
        <f t="shared" si="36"/>
        <v>7.7812582530076474E-2</v>
      </c>
      <c r="AG22" s="167">
        <v>18</v>
      </c>
      <c r="AH22" s="167" t="s">
        <v>79</v>
      </c>
      <c r="AI22" s="157">
        <f>I22</f>
        <v>5.3457400000000002</v>
      </c>
      <c r="AJ22" s="157">
        <f>J22</f>
        <v>2.695922847560621E-3</v>
      </c>
      <c r="AK22" s="307"/>
      <c r="AM22" s="167">
        <v>18</v>
      </c>
      <c r="AN22" s="167" t="s">
        <v>79</v>
      </c>
      <c r="AO22" s="157">
        <f>T22</f>
        <v>4.9684400000000002</v>
      </c>
      <c r="AP22" s="157">
        <f>U22</f>
        <v>7.7828657960932902E-3</v>
      </c>
      <c r="AQ22" s="307"/>
      <c r="AS22" s="167">
        <v>18</v>
      </c>
      <c r="AT22" s="167" t="s">
        <v>79</v>
      </c>
      <c r="AU22" s="157">
        <f>AD22</f>
        <v>23.018439999999998</v>
      </c>
      <c r="AV22" s="157">
        <f>AE22</f>
        <v>7.7812582530076474E-2</v>
      </c>
      <c r="AW22" s="307"/>
    </row>
    <row r="23" spans="2:49" x14ac:dyDescent="0.25">
      <c r="B23" s="304" t="s">
        <v>216</v>
      </c>
      <c r="C23" s="304"/>
      <c r="D23" s="304"/>
      <c r="E23" s="304"/>
      <c r="F23" s="304"/>
      <c r="G23" s="304"/>
      <c r="H23" s="304"/>
      <c r="I23" s="175">
        <f>SUM(D5:H22)</f>
        <v>519.89199999999983</v>
      </c>
      <c r="J23" s="173">
        <f>STDEV(D5:H22)</f>
        <v>0.97205760843038058</v>
      </c>
      <c r="L23" s="304" t="s">
        <v>216</v>
      </c>
      <c r="M23" s="304"/>
      <c r="N23" s="304"/>
      <c r="O23" s="304"/>
      <c r="P23" s="304"/>
      <c r="Q23" s="304"/>
      <c r="R23" s="304"/>
      <c r="S23" s="304"/>
      <c r="T23" s="173">
        <f>SUM(N5:S22)</f>
        <v>468.9781000000001</v>
      </c>
      <c r="U23" s="173">
        <f>STDEV(N5:S22)</f>
        <v>0.70005286917212983</v>
      </c>
      <c r="V23" s="123"/>
      <c r="W23" s="304" t="s">
        <v>216</v>
      </c>
      <c r="X23" s="304"/>
      <c r="Y23" s="304"/>
      <c r="Z23" s="304"/>
      <c r="AA23" s="304"/>
      <c r="AB23" s="304"/>
      <c r="AC23" s="304"/>
      <c r="AD23" s="173">
        <f>SUM(Y5:AC22)</f>
        <v>1575.7479000000003</v>
      </c>
      <c r="AE23" s="173">
        <f>STDEV(Y5:AC22)</f>
        <v>4.7527802787172853</v>
      </c>
    </row>
    <row r="24" spans="2:49" ht="14.45" customHeight="1" x14ac:dyDescent="0.25">
      <c r="C24" s="35"/>
    </row>
    <row r="25" spans="2:49" ht="14.45" customHeight="1" x14ac:dyDescent="0.25">
      <c r="D25" s="176" t="s">
        <v>287</v>
      </c>
      <c r="E25" s="176"/>
      <c r="F25" s="176"/>
      <c r="G25" s="176"/>
      <c r="H25" s="176"/>
      <c r="I25" s="176"/>
      <c r="Q25" s="54"/>
      <c r="AG25" s="123"/>
      <c r="AH25" s="123"/>
      <c r="AI25" s="123"/>
      <c r="AJ25" s="123"/>
      <c r="AK25" s="123"/>
      <c r="AM25" s="123"/>
      <c r="AN25" s="123"/>
      <c r="AO25" s="123"/>
      <c r="AP25" s="123"/>
      <c r="AQ25" s="123"/>
      <c r="AS25" s="123"/>
      <c r="AT25" s="123"/>
      <c r="AU25" s="123"/>
      <c r="AV25" s="123"/>
      <c r="AW25" s="123"/>
    </row>
    <row r="26" spans="2:49" ht="14.45" customHeight="1" x14ac:dyDescent="0.25">
      <c r="AG26" s="35"/>
      <c r="AH26" s="35"/>
      <c r="AI26" s="35"/>
      <c r="AJ26" s="35"/>
      <c r="AK26" s="35"/>
      <c r="AM26" s="35"/>
      <c r="AN26" s="35"/>
      <c r="AO26" s="35"/>
      <c r="AP26" s="35"/>
      <c r="AQ26" s="35"/>
      <c r="AS26" s="35"/>
      <c r="AT26" s="35"/>
      <c r="AU26" s="35"/>
      <c r="AV26" s="35"/>
      <c r="AW26" s="35"/>
    </row>
    <row r="27" spans="2:49" x14ac:dyDescent="0.25">
      <c r="AI27" s="169"/>
      <c r="AJ27" s="169"/>
      <c r="AK27" s="170"/>
      <c r="AO27" s="169"/>
      <c r="AP27" s="169"/>
      <c r="AQ27" s="170"/>
      <c r="AU27" s="169"/>
      <c r="AV27" s="169"/>
      <c r="AW27" s="170"/>
    </row>
    <row r="28" spans="2:49" x14ac:dyDescent="0.25">
      <c r="AI28" s="169"/>
      <c r="AJ28" s="169"/>
      <c r="AK28" s="170"/>
      <c r="AO28" s="169"/>
      <c r="AP28" s="169"/>
      <c r="AQ28" s="170"/>
      <c r="AU28" s="169"/>
      <c r="AV28" s="169"/>
      <c r="AW28" s="170"/>
    </row>
    <row r="29" spans="2:49" x14ac:dyDescent="0.25">
      <c r="AI29" s="169"/>
      <c r="AJ29" s="169"/>
      <c r="AK29" s="170"/>
      <c r="AO29" s="169"/>
      <c r="AP29" s="169"/>
      <c r="AQ29" s="170"/>
      <c r="AU29" s="169"/>
      <c r="AV29" s="169"/>
      <c r="AW29" s="170"/>
    </row>
    <row r="30" spans="2:49" x14ac:dyDescent="0.25"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I30" s="169"/>
      <c r="AJ30" s="169"/>
      <c r="AK30" s="170"/>
      <c r="AO30" s="169"/>
      <c r="AP30" s="169"/>
      <c r="AQ30" s="170"/>
      <c r="AU30" s="169"/>
      <c r="AV30" s="169"/>
      <c r="AW30" s="170"/>
    </row>
    <row r="31" spans="2:49" x14ac:dyDescent="0.25">
      <c r="AI31" s="169"/>
      <c r="AJ31" s="169"/>
      <c r="AK31" s="170"/>
      <c r="AO31" s="169"/>
      <c r="AP31" s="169"/>
      <c r="AQ31" s="170"/>
      <c r="AU31" s="169"/>
      <c r="AV31" s="169"/>
      <c r="AW31" s="170"/>
    </row>
    <row r="32" spans="2:49" x14ac:dyDescent="0.25">
      <c r="AI32" s="169"/>
      <c r="AJ32" s="169"/>
      <c r="AK32" s="170"/>
      <c r="AO32" s="169"/>
      <c r="AP32" s="169"/>
      <c r="AQ32" s="170"/>
      <c r="AU32" s="169"/>
      <c r="AV32" s="169"/>
      <c r="AW32" s="170"/>
    </row>
    <row r="33" spans="35:49" x14ac:dyDescent="0.25">
      <c r="AI33" s="169"/>
      <c r="AJ33" s="169"/>
      <c r="AK33" s="170"/>
      <c r="AO33" s="169"/>
      <c r="AP33" s="169"/>
      <c r="AQ33" s="170"/>
      <c r="AU33" s="169"/>
      <c r="AV33" s="169"/>
      <c r="AW33" s="170"/>
    </row>
    <row r="34" spans="35:49" x14ac:dyDescent="0.25">
      <c r="AI34" s="169"/>
      <c r="AJ34" s="169"/>
      <c r="AK34" s="170"/>
      <c r="AO34" s="169"/>
      <c r="AP34" s="169"/>
      <c r="AQ34" s="170"/>
      <c r="AU34" s="169"/>
      <c r="AV34" s="169"/>
      <c r="AW34" s="170"/>
    </row>
    <row r="35" spans="35:49" x14ac:dyDescent="0.25">
      <c r="AI35" s="169"/>
      <c r="AJ35" s="169"/>
      <c r="AK35" s="170"/>
      <c r="AO35" s="169"/>
      <c r="AP35" s="169"/>
      <c r="AQ35" s="170"/>
      <c r="AU35" s="169"/>
      <c r="AV35" s="169"/>
      <c r="AW35" s="170"/>
    </row>
    <row r="36" spans="35:49" x14ac:dyDescent="0.25">
      <c r="AI36" s="169"/>
      <c r="AJ36" s="169"/>
      <c r="AK36" s="170"/>
      <c r="AO36" s="169"/>
      <c r="AP36" s="169"/>
      <c r="AQ36" s="170"/>
      <c r="AU36" s="169"/>
      <c r="AV36" s="169"/>
      <c r="AW36" s="170"/>
    </row>
    <row r="37" spans="35:49" ht="14.45" customHeight="1" x14ac:dyDescent="0.25">
      <c r="AI37" s="169"/>
      <c r="AJ37" s="169"/>
      <c r="AK37" s="170"/>
      <c r="AO37" s="169"/>
      <c r="AP37" s="169"/>
      <c r="AQ37" s="170"/>
      <c r="AU37" s="169"/>
      <c r="AV37" s="169"/>
      <c r="AW37" s="170"/>
    </row>
    <row r="38" spans="35:49" x14ac:dyDescent="0.25">
      <c r="AI38" s="169"/>
      <c r="AJ38" s="169"/>
      <c r="AK38" s="170"/>
      <c r="AO38" s="169"/>
      <c r="AP38" s="169"/>
      <c r="AQ38" s="170"/>
      <c r="AU38" s="169"/>
      <c r="AV38" s="169"/>
      <c r="AW38" s="170"/>
    </row>
    <row r="39" spans="35:49" ht="14.45" customHeight="1" x14ac:dyDescent="0.25">
      <c r="AI39" s="169"/>
      <c r="AJ39" s="169"/>
      <c r="AK39" s="170"/>
      <c r="AO39" s="169"/>
      <c r="AP39" s="169"/>
      <c r="AQ39" s="170"/>
      <c r="AU39" s="169"/>
      <c r="AV39" s="169"/>
      <c r="AW39" s="170"/>
    </row>
    <row r="40" spans="35:49" x14ac:dyDescent="0.25">
      <c r="AI40" s="169"/>
      <c r="AJ40" s="169"/>
      <c r="AK40" s="170"/>
      <c r="AO40" s="169"/>
      <c r="AP40" s="169"/>
      <c r="AQ40" s="170"/>
      <c r="AU40" s="169"/>
      <c r="AV40" s="169"/>
      <c r="AW40" s="170"/>
    </row>
    <row r="41" spans="35:49" x14ac:dyDescent="0.25">
      <c r="AI41" s="169"/>
      <c r="AJ41" s="169"/>
      <c r="AK41" s="170"/>
      <c r="AO41" s="169"/>
      <c r="AP41" s="169"/>
      <c r="AQ41" s="170"/>
      <c r="AU41" s="169"/>
      <c r="AV41" s="169"/>
      <c r="AW41" s="170"/>
    </row>
    <row r="42" spans="35:49" x14ac:dyDescent="0.25">
      <c r="AI42" s="169"/>
      <c r="AJ42" s="169"/>
      <c r="AK42" s="170"/>
      <c r="AO42" s="169"/>
      <c r="AP42" s="169"/>
      <c r="AQ42" s="170"/>
      <c r="AU42" s="169"/>
      <c r="AV42" s="169"/>
      <c r="AW42" s="170"/>
    </row>
    <row r="43" spans="35:49" x14ac:dyDescent="0.25">
      <c r="AI43" s="169"/>
      <c r="AJ43" s="169"/>
      <c r="AK43" s="170"/>
      <c r="AO43" s="169"/>
      <c r="AP43" s="169"/>
      <c r="AQ43" s="170"/>
      <c r="AU43" s="169"/>
      <c r="AV43" s="169"/>
      <c r="AW43" s="170"/>
    </row>
    <row r="44" spans="35:49" x14ac:dyDescent="0.25">
      <c r="AI44" s="169"/>
      <c r="AJ44" s="169"/>
      <c r="AK44" s="170"/>
      <c r="AO44" s="169"/>
      <c r="AP44" s="169"/>
      <c r="AQ44" s="170"/>
      <c r="AU44" s="169"/>
      <c r="AV44" s="169"/>
      <c r="AW44" s="170"/>
    </row>
    <row r="54" ht="14.45" customHeight="1" x14ac:dyDescent="0.25"/>
    <row r="56" ht="14.45" customHeight="1" x14ac:dyDescent="0.25"/>
    <row r="66" ht="14.45" customHeight="1" x14ac:dyDescent="0.25"/>
    <row r="126" ht="14.45" customHeight="1" x14ac:dyDescent="0.25"/>
    <row r="186" ht="14.45" customHeight="1" x14ac:dyDescent="0.25"/>
  </sheetData>
  <mergeCells count="50">
    <mergeCell ref="AY4:AZ4"/>
    <mergeCell ref="AY8:AZ8"/>
    <mergeCell ref="B2:J2"/>
    <mergeCell ref="L2:U2"/>
    <mergeCell ref="W2:AE2"/>
    <mergeCell ref="B3:J3"/>
    <mergeCell ref="L3:U3"/>
    <mergeCell ref="W3:AE3"/>
    <mergeCell ref="AG3:AK3"/>
    <mergeCell ref="AM3:AQ3"/>
    <mergeCell ref="AS3:AW3"/>
    <mergeCell ref="W4:X4"/>
    <mergeCell ref="AQ19:AQ20"/>
    <mergeCell ref="AQ21:AQ22"/>
    <mergeCell ref="AS2:AW2"/>
    <mergeCell ref="AS4:AT4"/>
    <mergeCell ref="AW5:AW6"/>
    <mergeCell ref="AW7:AW8"/>
    <mergeCell ref="AW9:AW10"/>
    <mergeCell ref="AW11:AW12"/>
    <mergeCell ref="AW13:AW14"/>
    <mergeCell ref="AW15:AW16"/>
    <mergeCell ref="AW17:AW18"/>
    <mergeCell ref="AW19:AW20"/>
    <mergeCell ref="AW21:AW22"/>
    <mergeCell ref="AQ9:AQ10"/>
    <mergeCell ref="AQ11:AQ12"/>
    <mergeCell ref="AQ13:AQ14"/>
    <mergeCell ref="AQ15:AQ16"/>
    <mergeCell ref="AQ17:AQ18"/>
    <mergeCell ref="AG2:AK2"/>
    <mergeCell ref="AM2:AQ2"/>
    <mergeCell ref="AM4:AN4"/>
    <mergeCell ref="AQ5:AQ6"/>
    <mergeCell ref="AQ7:AQ8"/>
    <mergeCell ref="AK13:AK14"/>
    <mergeCell ref="AK15:AK16"/>
    <mergeCell ref="AK17:AK18"/>
    <mergeCell ref="AK19:AK20"/>
    <mergeCell ref="AK21:AK22"/>
    <mergeCell ref="AG4:AH4"/>
    <mergeCell ref="AK5:AK6"/>
    <mergeCell ref="AK7:AK8"/>
    <mergeCell ref="AK9:AK10"/>
    <mergeCell ref="AK11:AK12"/>
    <mergeCell ref="L23:S23"/>
    <mergeCell ref="W23:AC23"/>
    <mergeCell ref="B23:H23"/>
    <mergeCell ref="L4:M4"/>
    <mergeCell ref="B4:C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EBDD-86D9-4D21-99E3-7158CE69EBC8}">
  <dimension ref="A1:CG248"/>
  <sheetViews>
    <sheetView topLeftCell="U13" zoomScale="55" zoomScaleNormal="55" workbookViewId="0">
      <selection activeCell="BS47" sqref="BS47"/>
    </sheetView>
  </sheetViews>
  <sheetFormatPr defaultColWidth="11.5703125" defaultRowHeight="15" x14ac:dyDescent="0.25"/>
  <cols>
    <col min="1" max="1" width="11.5703125" customWidth="1"/>
    <col min="2" max="2" width="11.7109375" customWidth="1"/>
    <col min="3" max="3" width="10.85546875" bestFit="1" customWidth="1"/>
    <col min="4" max="4" width="10.140625" bestFit="1" customWidth="1"/>
    <col min="5" max="5" width="8.7109375" bestFit="1" customWidth="1"/>
    <col min="6" max="7" width="9.5703125" bestFit="1" customWidth="1"/>
    <col min="8" max="9" width="8.7109375" bestFit="1" customWidth="1"/>
    <col min="10" max="11" width="9.5703125" bestFit="1" customWidth="1"/>
    <col min="12" max="13" width="8.7109375" bestFit="1" customWidth="1"/>
    <col min="14" max="14" width="9.42578125" customWidth="1"/>
    <col min="15" max="15" width="9.5703125" bestFit="1" customWidth="1"/>
    <col min="16" max="17" width="8.42578125" bestFit="1" customWidth="1"/>
    <col min="18" max="19" width="10.140625" bestFit="1" customWidth="1"/>
    <col min="20" max="21" width="8.42578125" bestFit="1" customWidth="1"/>
    <col min="22" max="22" width="8.7109375" bestFit="1" customWidth="1"/>
    <col min="23" max="23" width="7.7109375" bestFit="1" customWidth="1"/>
    <col min="24" max="25" width="8.7109375" bestFit="1" customWidth="1"/>
    <col min="26" max="26" width="12.42578125" bestFit="1" customWidth="1"/>
    <col min="27" max="27" width="11.5703125" bestFit="1" customWidth="1"/>
    <col min="28" max="28" width="7.85546875" bestFit="1" customWidth="1"/>
    <col min="29" max="29" width="10" customWidth="1"/>
    <col min="30" max="30" width="16.7109375" bestFit="1" customWidth="1"/>
    <col min="31" max="31" width="8.42578125" bestFit="1" customWidth="1"/>
    <col min="32" max="32" width="12.5703125" bestFit="1" customWidth="1"/>
    <col min="33" max="33" width="10.140625" bestFit="1" customWidth="1"/>
    <col min="34" max="34" width="9.42578125" bestFit="1" customWidth="1"/>
    <col min="35" max="35" width="11" bestFit="1" customWidth="1"/>
    <col min="36" max="36" width="10.42578125" bestFit="1" customWidth="1"/>
    <col min="37" max="37" width="10.42578125" customWidth="1"/>
    <col min="38" max="38" width="10.140625" bestFit="1" customWidth="1"/>
    <col min="39" max="39" width="9.42578125" bestFit="1" customWidth="1"/>
    <col min="40" max="40" width="11" bestFit="1" customWidth="1"/>
    <col min="41" max="41" width="10.42578125" bestFit="1" customWidth="1"/>
    <col min="42" max="42" width="10.42578125" customWidth="1"/>
    <col min="43" max="43" width="10.140625" bestFit="1" customWidth="1"/>
    <col min="44" max="44" width="9.42578125" bestFit="1" customWidth="1"/>
    <col min="45" max="45" width="11" bestFit="1" customWidth="1"/>
    <col min="46" max="46" width="10.42578125" bestFit="1" customWidth="1"/>
    <col min="47" max="47" width="10.42578125" customWidth="1"/>
    <col min="48" max="48" width="10.140625" bestFit="1" customWidth="1"/>
    <col min="49" max="49" width="9.42578125" bestFit="1" customWidth="1"/>
    <col min="50" max="50" width="11" bestFit="1" customWidth="1"/>
    <col min="51" max="51" width="10.42578125" bestFit="1" customWidth="1"/>
    <col min="52" max="52" width="10.42578125" customWidth="1"/>
    <col min="53" max="53" width="16.5703125" customWidth="1"/>
    <col min="54" max="54" width="14.140625" customWidth="1"/>
    <col min="55" max="55" width="16.7109375" bestFit="1" customWidth="1"/>
    <col min="56" max="56" width="8.42578125" bestFit="1" customWidth="1"/>
    <col min="57" max="57" width="12.5703125" bestFit="1" customWidth="1"/>
    <col min="67" max="67" width="21.7109375" bestFit="1" customWidth="1"/>
    <col min="68" max="68" width="8.42578125" bestFit="1" customWidth="1"/>
    <col min="69" max="69" width="12.5703125" bestFit="1" customWidth="1"/>
    <col min="70" max="70" width="9.42578125" customWidth="1"/>
    <col min="71" max="71" width="11" bestFit="1" customWidth="1"/>
    <col min="72" max="72" width="8" bestFit="1" customWidth="1"/>
    <col min="73" max="73" width="15.42578125" bestFit="1" customWidth="1"/>
    <col min="75" max="75" width="11.5703125" customWidth="1"/>
    <col min="76" max="76" width="20.7109375" bestFit="1" customWidth="1"/>
    <col min="77" max="81" width="11.5703125" customWidth="1"/>
    <col min="82" max="82" width="27.85546875" bestFit="1" customWidth="1"/>
    <col min="83" max="83" width="19" customWidth="1"/>
  </cols>
  <sheetData>
    <row r="1" spans="1:5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59" x14ac:dyDescent="0.25">
      <c r="Z2" s="114"/>
    </row>
    <row r="3" spans="1:59" ht="17.45" customHeight="1" x14ac:dyDescent="0.25">
      <c r="B3" s="325" t="s">
        <v>195</v>
      </c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26"/>
      <c r="Y3" s="327"/>
      <c r="Z3" s="35"/>
    </row>
    <row r="4" spans="1:59" ht="18.600000000000001" customHeight="1" x14ac:dyDescent="0.25">
      <c r="B4" s="330" t="s">
        <v>172</v>
      </c>
      <c r="C4" s="349" t="s">
        <v>192</v>
      </c>
      <c r="D4" s="349"/>
      <c r="E4" s="349"/>
      <c r="F4" s="348" t="s">
        <v>178</v>
      </c>
      <c r="G4" s="348"/>
      <c r="H4" s="348"/>
      <c r="I4" s="348"/>
      <c r="J4" s="349" t="s">
        <v>179</v>
      </c>
      <c r="K4" s="349"/>
      <c r="L4" s="349"/>
      <c r="M4" s="349"/>
      <c r="N4" s="348" t="s">
        <v>180</v>
      </c>
      <c r="O4" s="348"/>
      <c r="P4" s="348"/>
      <c r="Q4" s="348"/>
      <c r="R4" s="349" t="s">
        <v>181</v>
      </c>
      <c r="S4" s="349"/>
      <c r="T4" s="349"/>
      <c r="U4" s="349"/>
      <c r="V4" s="350" t="s">
        <v>140</v>
      </c>
      <c r="W4" s="350"/>
      <c r="X4" s="350"/>
      <c r="Y4" s="350"/>
      <c r="Z4" s="35"/>
      <c r="BA4" s="114"/>
      <c r="BB4" s="114"/>
    </row>
    <row r="5" spans="1:59" ht="18.600000000000001" customHeight="1" x14ac:dyDescent="0.25">
      <c r="B5" s="331"/>
      <c r="C5" s="122" t="s">
        <v>220</v>
      </c>
      <c r="D5" s="349" t="s">
        <v>217</v>
      </c>
      <c r="E5" s="349"/>
      <c r="F5" s="127" t="s">
        <v>220</v>
      </c>
      <c r="G5" s="127" t="s">
        <v>221</v>
      </c>
      <c r="H5" s="348" t="s">
        <v>217</v>
      </c>
      <c r="I5" s="348"/>
      <c r="J5" s="122" t="s">
        <v>220</v>
      </c>
      <c r="K5" s="122" t="s">
        <v>221</v>
      </c>
      <c r="L5" s="349" t="s">
        <v>217</v>
      </c>
      <c r="M5" s="349"/>
      <c r="N5" s="127" t="s">
        <v>220</v>
      </c>
      <c r="O5" s="127" t="s">
        <v>221</v>
      </c>
      <c r="P5" s="348" t="s">
        <v>217</v>
      </c>
      <c r="Q5" s="348"/>
      <c r="R5" s="122" t="s">
        <v>220</v>
      </c>
      <c r="S5" s="122" t="s">
        <v>221</v>
      </c>
      <c r="T5" s="349" t="s">
        <v>217</v>
      </c>
      <c r="U5" s="349"/>
      <c r="V5" s="350" t="s">
        <v>243</v>
      </c>
      <c r="W5" s="350"/>
      <c r="X5" s="350"/>
      <c r="Y5" s="350"/>
      <c r="Z5" s="35"/>
      <c r="BA5" s="114"/>
      <c r="BB5" s="114"/>
    </row>
    <row r="6" spans="1:59" x14ac:dyDescent="0.25">
      <c r="B6" s="331"/>
      <c r="C6" s="122" t="s">
        <v>94</v>
      </c>
      <c r="D6" s="122" t="s">
        <v>218</v>
      </c>
      <c r="E6" s="122" t="s">
        <v>219</v>
      </c>
      <c r="F6" s="127" t="s">
        <v>94</v>
      </c>
      <c r="G6" s="127" t="s">
        <v>94</v>
      </c>
      <c r="H6" s="127" t="s">
        <v>218</v>
      </c>
      <c r="I6" s="127" t="s">
        <v>222</v>
      </c>
      <c r="J6" s="122" t="s">
        <v>94</v>
      </c>
      <c r="K6" s="122" t="s">
        <v>94</v>
      </c>
      <c r="L6" s="122" t="s">
        <v>218</v>
      </c>
      <c r="M6" s="122" t="s">
        <v>222</v>
      </c>
      <c r="N6" s="127" t="s">
        <v>94</v>
      </c>
      <c r="O6" s="127" t="s">
        <v>94</v>
      </c>
      <c r="P6" s="127" t="s">
        <v>218</v>
      </c>
      <c r="Q6" s="127" t="s">
        <v>222</v>
      </c>
      <c r="R6" s="122" t="s">
        <v>94</v>
      </c>
      <c r="S6" s="122" t="s">
        <v>94</v>
      </c>
      <c r="T6" s="122" t="s">
        <v>218</v>
      </c>
      <c r="U6" s="122" t="s">
        <v>222</v>
      </c>
      <c r="V6" s="135" t="s">
        <v>223</v>
      </c>
      <c r="W6" s="135" t="s">
        <v>224</v>
      </c>
      <c r="X6" s="135" t="s">
        <v>209</v>
      </c>
      <c r="Y6" s="135" t="s">
        <v>225</v>
      </c>
      <c r="BA6" s="35"/>
      <c r="BB6" s="35"/>
      <c r="BC6" s="124"/>
      <c r="BD6" s="124"/>
      <c r="BE6" s="124"/>
      <c r="BF6" s="124"/>
      <c r="BG6" s="124"/>
    </row>
    <row r="7" spans="1:59" x14ac:dyDescent="0.25">
      <c r="B7" s="332"/>
      <c r="C7" s="122" t="s">
        <v>246</v>
      </c>
      <c r="D7" s="122" t="s">
        <v>245</v>
      </c>
      <c r="E7" s="122" t="s">
        <v>245</v>
      </c>
      <c r="F7" s="127" t="s">
        <v>246</v>
      </c>
      <c r="G7" s="127" t="s">
        <v>246</v>
      </c>
      <c r="H7" s="127" t="s">
        <v>245</v>
      </c>
      <c r="I7" s="127" t="s">
        <v>245</v>
      </c>
      <c r="J7" s="122" t="s">
        <v>246</v>
      </c>
      <c r="K7" s="122" t="s">
        <v>246</v>
      </c>
      <c r="L7" s="122" t="s">
        <v>245</v>
      </c>
      <c r="M7" s="122" t="s">
        <v>245</v>
      </c>
      <c r="N7" s="127" t="s">
        <v>246</v>
      </c>
      <c r="O7" s="127" t="s">
        <v>246</v>
      </c>
      <c r="P7" s="127" t="s">
        <v>245</v>
      </c>
      <c r="Q7" s="127" t="s">
        <v>245</v>
      </c>
      <c r="R7" s="122" t="s">
        <v>246</v>
      </c>
      <c r="S7" s="122" t="s">
        <v>246</v>
      </c>
      <c r="T7" s="122" t="s">
        <v>245</v>
      </c>
      <c r="U7" s="122" t="s">
        <v>245</v>
      </c>
      <c r="V7" s="127" t="s">
        <v>244</v>
      </c>
      <c r="W7" s="127" t="s">
        <v>244</v>
      </c>
      <c r="X7" s="127" t="s">
        <v>244</v>
      </c>
      <c r="Y7" s="127" t="s">
        <v>244</v>
      </c>
      <c r="BA7" s="35"/>
      <c r="BB7" s="35"/>
      <c r="BC7" s="124"/>
      <c r="BD7" s="124"/>
      <c r="BE7" s="124"/>
      <c r="BF7" s="124"/>
      <c r="BG7" s="124"/>
    </row>
    <row r="8" spans="1:59" x14ac:dyDescent="0.25">
      <c r="B8" s="60">
        <v>1</v>
      </c>
      <c r="C8" s="101">
        <v>0.79</v>
      </c>
      <c r="D8" s="101">
        <v>10.1</v>
      </c>
      <c r="E8" s="101">
        <v>1.28</v>
      </c>
      <c r="F8" s="101">
        <v>0.91</v>
      </c>
      <c r="G8" s="101">
        <v>0.79</v>
      </c>
      <c r="H8" s="101">
        <v>15.2</v>
      </c>
      <c r="I8" s="101">
        <v>19.399999999999999</v>
      </c>
      <c r="J8" s="101">
        <v>0.37</v>
      </c>
      <c r="K8" s="101">
        <v>0.81</v>
      </c>
      <c r="L8" s="101">
        <v>20</v>
      </c>
      <c r="M8" s="101">
        <v>23.8</v>
      </c>
      <c r="N8" s="101">
        <v>1.1100000000000001</v>
      </c>
      <c r="O8" s="101">
        <v>0.85</v>
      </c>
      <c r="P8" s="101">
        <v>20</v>
      </c>
      <c r="Q8" s="101">
        <v>20</v>
      </c>
      <c r="R8" s="101">
        <v>1.1299999999999999</v>
      </c>
      <c r="S8" s="101">
        <v>0.86</v>
      </c>
      <c r="T8" s="101">
        <v>5.8</v>
      </c>
      <c r="U8" s="101">
        <v>25.8</v>
      </c>
      <c r="V8" s="139">
        <v>55</v>
      </c>
      <c r="W8" s="139">
        <v>39</v>
      </c>
      <c r="X8" s="139">
        <v>50</v>
      </c>
      <c r="Y8" s="139">
        <v>45</v>
      </c>
      <c r="Z8" s="138"/>
      <c r="AA8" s="138"/>
    </row>
    <row r="9" spans="1:59" x14ac:dyDescent="0.25">
      <c r="B9" s="105">
        <v>2</v>
      </c>
      <c r="C9" s="106">
        <v>0.78</v>
      </c>
      <c r="D9" s="106">
        <v>10.199999999999999</v>
      </c>
      <c r="E9" s="106">
        <v>1.84</v>
      </c>
      <c r="F9" s="106">
        <v>0.92</v>
      </c>
      <c r="G9" s="106">
        <v>0.85</v>
      </c>
      <c r="H9" s="106">
        <v>16</v>
      </c>
      <c r="I9" s="106">
        <v>20.2</v>
      </c>
      <c r="J9" s="106">
        <v>0.43</v>
      </c>
      <c r="K9" s="106">
        <v>0.8</v>
      </c>
      <c r="L9" s="106">
        <v>13.6</v>
      </c>
      <c r="M9" s="106">
        <v>22.4</v>
      </c>
      <c r="N9" s="106">
        <v>1.1200000000000001</v>
      </c>
      <c r="O9" s="106">
        <v>0.85</v>
      </c>
      <c r="P9" s="106">
        <v>5.6</v>
      </c>
      <c r="Q9" s="106">
        <v>3.8</v>
      </c>
      <c r="R9" s="106">
        <v>1.1299999999999999</v>
      </c>
      <c r="S9" s="106">
        <v>0.85</v>
      </c>
      <c r="T9" s="106">
        <v>24.8</v>
      </c>
      <c r="U9" s="106">
        <v>23.8</v>
      </c>
      <c r="V9" s="152">
        <v>56</v>
      </c>
      <c r="W9" s="152">
        <v>38</v>
      </c>
      <c r="X9" s="152">
        <v>49</v>
      </c>
      <c r="Y9" s="152">
        <v>44</v>
      </c>
      <c r="Z9" s="138"/>
      <c r="AA9" s="138"/>
    </row>
    <row r="10" spans="1:59" x14ac:dyDescent="0.25">
      <c r="B10" s="60">
        <v>3</v>
      </c>
      <c r="C10" s="101">
        <v>0.79</v>
      </c>
      <c r="D10" s="101">
        <v>10.6</v>
      </c>
      <c r="E10" s="101">
        <v>1.44</v>
      </c>
      <c r="F10" s="101">
        <v>0.9</v>
      </c>
      <c r="G10" s="101">
        <v>0.79</v>
      </c>
      <c r="H10" s="101">
        <v>13.4</v>
      </c>
      <c r="I10" s="101">
        <v>21</v>
      </c>
      <c r="J10" s="101">
        <v>0.41</v>
      </c>
      <c r="K10" s="101">
        <v>0.81</v>
      </c>
      <c r="L10" s="101">
        <v>21</v>
      </c>
      <c r="M10" s="101">
        <v>23</v>
      </c>
      <c r="N10" s="101">
        <v>1.1299999999999999</v>
      </c>
      <c r="O10" s="101">
        <v>0.81</v>
      </c>
      <c r="P10" s="101">
        <v>18.600000000000001</v>
      </c>
      <c r="Q10" s="101">
        <v>21.4</v>
      </c>
      <c r="R10" s="101">
        <v>1.1100000000000001</v>
      </c>
      <c r="S10" s="101">
        <v>0.86</v>
      </c>
      <c r="T10" s="101">
        <v>17</v>
      </c>
      <c r="U10" s="101">
        <v>24.8</v>
      </c>
      <c r="V10" s="139">
        <v>55</v>
      </c>
      <c r="W10" s="139">
        <v>39</v>
      </c>
      <c r="X10" s="139">
        <v>50</v>
      </c>
      <c r="Y10" s="139">
        <v>44</v>
      </c>
      <c r="Z10" s="138"/>
      <c r="AA10" s="138"/>
    </row>
    <row r="11" spans="1:59" x14ac:dyDescent="0.25">
      <c r="B11" s="105">
        <v>4</v>
      </c>
      <c r="C11" s="106">
        <v>0.71</v>
      </c>
      <c r="D11" s="106">
        <v>10.5</v>
      </c>
      <c r="E11" s="106">
        <v>1.36</v>
      </c>
      <c r="F11" s="106">
        <v>0.92</v>
      </c>
      <c r="G11" s="106">
        <v>0.79</v>
      </c>
      <c r="H11" s="106">
        <v>15.2</v>
      </c>
      <c r="I11" s="106">
        <v>21.8</v>
      </c>
      <c r="J11" s="106">
        <v>0.85</v>
      </c>
      <c r="K11" s="106">
        <v>0.85</v>
      </c>
      <c r="L11" s="106">
        <v>20.399999999999999</v>
      </c>
      <c r="M11" s="106">
        <v>22.2</v>
      </c>
      <c r="N11" s="106">
        <v>1.1200000000000001</v>
      </c>
      <c r="O11" s="106">
        <v>0.82</v>
      </c>
      <c r="P11" s="106">
        <v>5.4</v>
      </c>
      <c r="Q11" s="106">
        <v>3</v>
      </c>
      <c r="R11" s="106">
        <v>1.1200000000000001</v>
      </c>
      <c r="S11" s="106">
        <v>0.8</v>
      </c>
      <c r="T11" s="106">
        <v>12.8</v>
      </c>
      <c r="U11" s="106">
        <v>21.6</v>
      </c>
      <c r="V11" s="152">
        <v>56</v>
      </c>
      <c r="W11" s="152">
        <v>39</v>
      </c>
      <c r="X11" s="152">
        <v>49</v>
      </c>
      <c r="Y11" s="152">
        <v>45</v>
      </c>
      <c r="Z11" s="138"/>
      <c r="AA11" s="138"/>
    </row>
    <row r="12" spans="1:59" x14ac:dyDescent="0.25">
      <c r="B12" s="60">
        <v>5</v>
      </c>
      <c r="C12" s="101">
        <v>0.81</v>
      </c>
      <c r="D12" s="101">
        <v>9.84</v>
      </c>
      <c r="E12" s="101">
        <v>1.1200000000000001</v>
      </c>
      <c r="F12" s="101">
        <v>0.91</v>
      </c>
      <c r="G12" s="101">
        <v>0.78</v>
      </c>
      <c r="H12" s="101">
        <v>19</v>
      </c>
      <c r="I12" s="101">
        <v>20.6</v>
      </c>
      <c r="J12" s="101">
        <v>0.85</v>
      </c>
      <c r="K12" s="101">
        <v>0.81</v>
      </c>
      <c r="L12" s="101">
        <v>19.600000000000001</v>
      </c>
      <c r="M12" s="101">
        <v>21.8</v>
      </c>
      <c r="N12" s="101">
        <v>1.1000000000000001</v>
      </c>
      <c r="O12" s="101">
        <v>0.86</v>
      </c>
      <c r="P12" s="101">
        <v>19.600000000000001</v>
      </c>
      <c r="Q12" s="101">
        <v>21</v>
      </c>
      <c r="R12" s="101">
        <v>1.1299999999999999</v>
      </c>
      <c r="S12" s="101">
        <v>0.85</v>
      </c>
      <c r="T12" s="101">
        <v>12.8</v>
      </c>
      <c r="U12" s="101">
        <v>16.399999999999999</v>
      </c>
      <c r="V12" s="139">
        <v>54</v>
      </c>
      <c r="W12" s="139">
        <v>40</v>
      </c>
      <c r="X12" s="139">
        <v>50</v>
      </c>
      <c r="Y12" s="139">
        <v>45</v>
      </c>
      <c r="Z12" s="138"/>
      <c r="AA12" s="138"/>
    </row>
    <row r="13" spans="1:59" x14ac:dyDescent="0.25">
      <c r="A13" s="55"/>
      <c r="B13" s="105">
        <v>6</v>
      </c>
      <c r="C13" s="106">
        <v>0.78</v>
      </c>
      <c r="D13" s="106">
        <v>9.98</v>
      </c>
      <c r="E13" s="106">
        <v>1.1200000000000001</v>
      </c>
      <c r="F13" s="106">
        <v>0.34</v>
      </c>
      <c r="G13" s="106">
        <v>0.85</v>
      </c>
      <c r="H13" s="106">
        <v>17.2</v>
      </c>
      <c r="I13" s="106">
        <v>18</v>
      </c>
      <c r="J13" s="106">
        <v>0.86</v>
      </c>
      <c r="K13" s="106">
        <v>0.81</v>
      </c>
      <c r="L13" s="106">
        <v>21</v>
      </c>
      <c r="M13" s="106">
        <v>24.4</v>
      </c>
      <c r="N13" s="106">
        <v>1.18</v>
      </c>
      <c r="O13" s="106">
        <v>0.81</v>
      </c>
      <c r="P13" s="106">
        <v>13.6</v>
      </c>
      <c r="Q13" s="106">
        <v>21.4</v>
      </c>
      <c r="R13" s="106">
        <v>0.93</v>
      </c>
      <c r="S13" s="106">
        <v>0.86</v>
      </c>
      <c r="T13" s="106">
        <v>14.2</v>
      </c>
      <c r="U13" s="106">
        <v>23.4</v>
      </c>
      <c r="V13" s="152">
        <v>57</v>
      </c>
      <c r="W13" s="152">
        <v>39</v>
      </c>
      <c r="X13" s="152">
        <v>50</v>
      </c>
      <c r="Y13" s="152">
        <v>45</v>
      </c>
      <c r="Z13" s="138"/>
      <c r="AA13" s="138"/>
    </row>
    <row r="14" spans="1:59" x14ac:dyDescent="0.25">
      <c r="B14" s="60">
        <v>7</v>
      </c>
      <c r="C14" s="101">
        <v>0.73</v>
      </c>
      <c r="D14" s="101">
        <v>10.1</v>
      </c>
      <c r="E14" s="101">
        <v>1.33</v>
      </c>
      <c r="F14" s="101">
        <v>0.91</v>
      </c>
      <c r="G14" s="101">
        <v>0.85</v>
      </c>
      <c r="H14" s="101">
        <v>18.2</v>
      </c>
      <c r="I14" s="101">
        <v>21</v>
      </c>
      <c r="J14" s="101">
        <v>0.89</v>
      </c>
      <c r="K14" s="101">
        <v>0.8</v>
      </c>
      <c r="L14" s="101">
        <v>19.600000000000001</v>
      </c>
      <c r="M14" s="101">
        <v>23.6</v>
      </c>
      <c r="N14" s="101">
        <v>1.1000000000000001</v>
      </c>
      <c r="O14" s="101">
        <v>0.83</v>
      </c>
      <c r="P14" s="101">
        <v>4.8</v>
      </c>
      <c r="Q14" s="101">
        <v>2.4</v>
      </c>
      <c r="R14" s="101">
        <v>1.1100000000000001</v>
      </c>
      <c r="S14" s="101">
        <v>0.72</v>
      </c>
      <c r="T14" s="101">
        <v>2.8</v>
      </c>
      <c r="U14" s="101">
        <v>22.8</v>
      </c>
      <c r="V14" s="139">
        <v>56</v>
      </c>
      <c r="W14" s="139">
        <v>41</v>
      </c>
      <c r="X14" s="139">
        <v>50</v>
      </c>
      <c r="Y14" s="139">
        <v>44</v>
      </c>
      <c r="Z14" s="138"/>
      <c r="AA14" s="138"/>
    </row>
    <row r="15" spans="1:59" x14ac:dyDescent="0.25">
      <c r="B15" s="105">
        <v>8</v>
      </c>
      <c r="C15" s="106">
        <v>0.79</v>
      </c>
      <c r="D15" s="106">
        <v>9.84</v>
      </c>
      <c r="E15" s="106">
        <v>1.2</v>
      </c>
      <c r="F15" s="106">
        <v>0.3</v>
      </c>
      <c r="G15" s="106">
        <v>0.6</v>
      </c>
      <c r="H15" s="106">
        <v>18.399999999999999</v>
      </c>
      <c r="I15" s="106">
        <v>19.8</v>
      </c>
      <c r="J15" s="106">
        <v>0.88</v>
      </c>
      <c r="K15" s="106">
        <v>0.85</v>
      </c>
      <c r="L15" s="106">
        <v>21.4</v>
      </c>
      <c r="M15" s="106">
        <v>21.2</v>
      </c>
      <c r="N15" s="106">
        <v>1.1200000000000001</v>
      </c>
      <c r="O15" s="106">
        <v>0.83</v>
      </c>
      <c r="P15" s="106">
        <v>5.6</v>
      </c>
      <c r="Q15" s="106">
        <v>3.4</v>
      </c>
      <c r="R15" s="106">
        <v>1.1200000000000001</v>
      </c>
      <c r="S15" s="106">
        <v>0.77</v>
      </c>
      <c r="T15" s="106">
        <v>17.2</v>
      </c>
      <c r="U15" s="106">
        <v>25</v>
      </c>
      <c r="V15" s="152">
        <v>57</v>
      </c>
      <c r="W15" s="152">
        <v>39</v>
      </c>
      <c r="X15" s="152">
        <v>49</v>
      </c>
      <c r="Y15" s="152">
        <v>45</v>
      </c>
      <c r="Z15" s="138"/>
      <c r="AA15" s="138"/>
    </row>
    <row r="16" spans="1:59" x14ac:dyDescent="0.25">
      <c r="B16" s="60">
        <v>9</v>
      </c>
      <c r="C16" s="101">
        <v>0.72</v>
      </c>
      <c r="D16" s="101">
        <v>10.9</v>
      </c>
      <c r="E16" s="101">
        <v>1.1200000000000001</v>
      </c>
      <c r="F16" s="101">
        <v>0.41</v>
      </c>
      <c r="G16" s="101">
        <v>0.78</v>
      </c>
      <c r="H16" s="101">
        <v>18.600000000000001</v>
      </c>
      <c r="I16" s="101">
        <v>20</v>
      </c>
      <c r="J16" s="101">
        <v>0.84</v>
      </c>
      <c r="K16" s="101">
        <v>0.79</v>
      </c>
      <c r="L16" s="101">
        <v>16</v>
      </c>
      <c r="M16" s="101">
        <v>23.4</v>
      </c>
      <c r="N16" s="101">
        <v>1.1299999999999999</v>
      </c>
      <c r="O16" s="101">
        <v>0.81</v>
      </c>
      <c r="P16" s="101">
        <v>12.4</v>
      </c>
      <c r="Q16" s="101">
        <v>12.2</v>
      </c>
      <c r="R16" s="101">
        <v>1.1200000000000001</v>
      </c>
      <c r="S16" s="101">
        <v>0.82</v>
      </c>
      <c r="T16" s="101">
        <v>13.8</v>
      </c>
      <c r="U16" s="101">
        <v>22.2</v>
      </c>
      <c r="V16" s="139">
        <v>49</v>
      </c>
      <c r="W16" s="139">
        <v>41</v>
      </c>
      <c r="X16" s="139">
        <v>50</v>
      </c>
      <c r="Y16" s="139">
        <v>45</v>
      </c>
      <c r="Z16" s="138"/>
      <c r="AA16" s="138"/>
    </row>
    <row r="17" spans="2:85" x14ac:dyDescent="0.25">
      <c r="B17" s="105">
        <v>10</v>
      </c>
      <c r="C17" s="106">
        <v>0.74</v>
      </c>
      <c r="D17" s="106">
        <v>9.44</v>
      </c>
      <c r="E17" s="106">
        <v>1.68</v>
      </c>
      <c r="F17" s="106">
        <v>0.92</v>
      </c>
      <c r="G17" s="106">
        <v>0.79</v>
      </c>
      <c r="H17" s="106">
        <v>15.4</v>
      </c>
      <c r="I17" s="106">
        <v>20</v>
      </c>
      <c r="J17" s="106">
        <v>0.89</v>
      </c>
      <c r="K17" s="106">
        <v>0.81</v>
      </c>
      <c r="L17" s="106">
        <v>13.6</v>
      </c>
      <c r="M17" s="106">
        <v>22.8</v>
      </c>
      <c r="N17" s="106">
        <v>1.1000000000000001</v>
      </c>
      <c r="O17" s="106">
        <v>0.85</v>
      </c>
      <c r="P17" s="106">
        <v>19.600000000000001</v>
      </c>
      <c r="Q17" s="106">
        <v>20</v>
      </c>
      <c r="R17" s="106">
        <v>1.06</v>
      </c>
      <c r="S17" s="106">
        <v>0.85</v>
      </c>
      <c r="T17" s="106">
        <v>17.2</v>
      </c>
      <c r="U17" s="106">
        <v>24.6</v>
      </c>
      <c r="V17" s="152">
        <v>43</v>
      </c>
      <c r="W17" s="152">
        <v>41</v>
      </c>
      <c r="X17" s="152">
        <v>50</v>
      </c>
      <c r="Y17" s="152">
        <v>44</v>
      </c>
      <c r="Z17" s="138"/>
      <c r="AA17" s="138"/>
    </row>
    <row r="18" spans="2:85" x14ac:dyDescent="0.25">
      <c r="B18" s="60">
        <v>11</v>
      </c>
      <c r="C18" s="101">
        <v>0.81</v>
      </c>
      <c r="D18" s="101">
        <v>10.6</v>
      </c>
      <c r="E18" s="101">
        <v>1.62</v>
      </c>
      <c r="F18" s="101">
        <v>0.3</v>
      </c>
      <c r="G18" s="101">
        <v>0.78</v>
      </c>
      <c r="H18" s="101">
        <v>15.2</v>
      </c>
      <c r="I18" s="101">
        <v>19.600000000000001</v>
      </c>
      <c r="J18" s="101">
        <v>0.88</v>
      </c>
      <c r="K18" s="101">
        <v>0.81</v>
      </c>
      <c r="L18" s="101">
        <v>5.6</v>
      </c>
      <c r="M18" s="101">
        <v>3.8</v>
      </c>
      <c r="N18" s="101">
        <v>1.1100000000000001</v>
      </c>
      <c r="O18" s="101">
        <v>0.83</v>
      </c>
      <c r="P18" s="101">
        <v>20.399999999999999</v>
      </c>
      <c r="Q18" s="101">
        <v>21</v>
      </c>
      <c r="R18" s="101">
        <v>1.1100000000000001</v>
      </c>
      <c r="S18" s="101">
        <v>0.82</v>
      </c>
      <c r="T18" s="101">
        <v>21.6</v>
      </c>
      <c r="U18" s="101">
        <v>25</v>
      </c>
      <c r="V18" s="139">
        <v>44</v>
      </c>
      <c r="W18" s="139">
        <v>39</v>
      </c>
      <c r="X18" s="139">
        <v>49</v>
      </c>
      <c r="Y18" s="139">
        <v>45</v>
      </c>
      <c r="Z18" s="138"/>
      <c r="AA18" s="138"/>
    </row>
    <row r="19" spans="2:85" x14ac:dyDescent="0.25">
      <c r="B19" s="105">
        <v>12</v>
      </c>
      <c r="C19" s="106">
        <v>0.81</v>
      </c>
      <c r="D19" s="106">
        <v>10.199999999999999</v>
      </c>
      <c r="E19" s="106">
        <v>1.36</v>
      </c>
      <c r="F19" s="106">
        <v>0.44</v>
      </c>
      <c r="G19" s="106">
        <v>0.86</v>
      </c>
      <c r="H19" s="106">
        <v>12.8</v>
      </c>
      <c r="I19" s="106">
        <v>18.8</v>
      </c>
      <c r="J19" s="106">
        <v>0.89</v>
      </c>
      <c r="K19" s="106">
        <v>0.85</v>
      </c>
      <c r="L19" s="106">
        <v>20</v>
      </c>
      <c r="M19" s="106">
        <v>23.6</v>
      </c>
      <c r="N19" s="106">
        <v>0.1</v>
      </c>
      <c r="O19" s="106">
        <v>0.75</v>
      </c>
      <c r="P19" s="106">
        <v>12</v>
      </c>
      <c r="Q19" s="106">
        <v>12.4</v>
      </c>
      <c r="R19" s="106">
        <v>1.1299999999999999</v>
      </c>
      <c r="S19" s="106" t="s">
        <v>199</v>
      </c>
      <c r="T19" s="106">
        <v>17.399999999999999</v>
      </c>
      <c r="U19" s="106">
        <v>25.6</v>
      </c>
      <c r="V19" s="152">
        <v>56</v>
      </c>
      <c r="W19" s="152">
        <v>40</v>
      </c>
      <c r="X19" s="152">
        <v>45</v>
      </c>
      <c r="Y19" s="152">
        <v>45</v>
      </c>
      <c r="Z19" s="138"/>
      <c r="AA19" s="138"/>
    </row>
    <row r="20" spans="2:85" x14ac:dyDescent="0.25">
      <c r="B20" s="60">
        <v>13</v>
      </c>
      <c r="C20" s="101">
        <v>0.74</v>
      </c>
      <c r="D20" s="101">
        <v>9.84</v>
      </c>
      <c r="E20" s="101">
        <v>1.44</v>
      </c>
      <c r="F20" s="101">
        <v>0.91</v>
      </c>
      <c r="G20" s="101">
        <v>0.78</v>
      </c>
      <c r="H20" s="101">
        <v>14.4</v>
      </c>
      <c r="I20" s="101">
        <v>20.6</v>
      </c>
      <c r="J20" s="101">
        <v>0.85</v>
      </c>
      <c r="K20" s="101">
        <v>0.81</v>
      </c>
      <c r="L20" s="101">
        <v>21.6</v>
      </c>
      <c r="M20" s="101">
        <v>22</v>
      </c>
      <c r="N20" s="101">
        <v>1.0900000000000001</v>
      </c>
      <c r="O20" s="101">
        <v>0.83</v>
      </c>
      <c r="P20" s="101">
        <v>15.4</v>
      </c>
      <c r="Q20" s="101">
        <v>22</v>
      </c>
      <c r="R20" s="101">
        <v>1.63</v>
      </c>
      <c r="S20" s="101">
        <v>0.78</v>
      </c>
      <c r="T20" s="101">
        <v>21.6</v>
      </c>
      <c r="U20" s="101">
        <v>24.6</v>
      </c>
      <c r="V20" s="139">
        <v>54</v>
      </c>
      <c r="W20" s="139">
        <v>40</v>
      </c>
      <c r="X20" s="139">
        <v>50</v>
      </c>
      <c r="Y20" s="139">
        <v>44</v>
      </c>
      <c r="Z20" s="138"/>
      <c r="AA20" s="138"/>
    </row>
    <row r="21" spans="2:85" x14ac:dyDescent="0.25">
      <c r="B21" s="105">
        <v>14</v>
      </c>
      <c r="C21" s="106">
        <v>0.81</v>
      </c>
      <c r="D21" s="106">
        <v>10.199999999999999</v>
      </c>
      <c r="E21" s="106">
        <v>1.6</v>
      </c>
      <c r="F21" s="106">
        <v>0.36</v>
      </c>
      <c r="G21" s="106">
        <v>0.79</v>
      </c>
      <c r="H21" s="106">
        <v>15.4</v>
      </c>
      <c r="I21" s="106">
        <v>16.8</v>
      </c>
      <c r="J21" s="106">
        <v>0.88</v>
      </c>
      <c r="K21" s="106">
        <v>0.81</v>
      </c>
      <c r="L21" s="106">
        <v>13.6</v>
      </c>
      <c r="M21" s="106">
        <v>20.6</v>
      </c>
      <c r="N21" s="106">
        <v>1.1000000000000001</v>
      </c>
      <c r="O21" s="106">
        <v>0.86</v>
      </c>
      <c r="P21" s="106">
        <v>20</v>
      </c>
      <c r="Q21" s="106">
        <v>17.600000000000001</v>
      </c>
      <c r="R21" s="106">
        <v>1.1100000000000001</v>
      </c>
      <c r="S21" s="106">
        <v>0.81</v>
      </c>
      <c r="T21" s="106">
        <v>17.2</v>
      </c>
      <c r="U21" s="106">
        <v>25.4</v>
      </c>
      <c r="V21" s="152">
        <v>55</v>
      </c>
      <c r="W21" s="152">
        <v>41</v>
      </c>
      <c r="X21" s="152">
        <v>49</v>
      </c>
      <c r="Y21" s="152">
        <v>45</v>
      </c>
      <c r="Z21" s="138"/>
      <c r="AA21" s="138"/>
    </row>
    <row r="22" spans="2:85" x14ac:dyDescent="0.25">
      <c r="B22" s="60">
        <v>15</v>
      </c>
      <c r="C22" s="101">
        <v>0.78</v>
      </c>
      <c r="D22" s="101">
        <v>9.52</v>
      </c>
      <c r="E22" s="101">
        <v>1.36</v>
      </c>
      <c r="F22" s="101">
        <v>0.44</v>
      </c>
      <c r="G22" s="101">
        <v>0.85</v>
      </c>
      <c r="H22" s="101">
        <v>19.8</v>
      </c>
      <c r="I22" s="101">
        <v>18</v>
      </c>
      <c r="J22" s="101">
        <v>0.89</v>
      </c>
      <c r="K22" s="101">
        <v>0.82</v>
      </c>
      <c r="L22" s="101">
        <v>20.399999999999999</v>
      </c>
      <c r="M22" s="101">
        <v>23</v>
      </c>
      <c r="N22" s="101">
        <v>1.1100000000000001</v>
      </c>
      <c r="O22" s="101">
        <v>0.86</v>
      </c>
      <c r="P22" s="101">
        <v>20</v>
      </c>
      <c r="Q22" s="101">
        <v>20.8</v>
      </c>
      <c r="R22" s="101">
        <v>1.1200000000000001</v>
      </c>
      <c r="S22" s="101">
        <v>0.86</v>
      </c>
      <c r="T22" s="101">
        <v>17.2</v>
      </c>
      <c r="U22" s="101">
        <v>25.4</v>
      </c>
      <c r="V22" s="139">
        <v>54</v>
      </c>
      <c r="W22" s="139">
        <v>44</v>
      </c>
      <c r="X22" s="139">
        <v>48</v>
      </c>
      <c r="Y22" s="139">
        <v>44</v>
      </c>
      <c r="Z22" s="138"/>
      <c r="AA22" s="138"/>
    </row>
    <row r="23" spans="2:85" x14ac:dyDescent="0.25">
      <c r="B23" s="105">
        <v>16</v>
      </c>
      <c r="C23" s="106">
        <v>0.74</v>
      </c>
      <c r="D23" s="106">
        <v>9.92</v>
      </c>
      <c r="E23" s="106">
        <v>1.2</v>
      </c>
      <c r="F23" s="106">
        <v>0.38</v>
      </c>
      <c r="G23" s="106">
        <v>0.63</v>
      </c>
      <c r="H23" s="106">
        <v>15.4</v>
      </c>
      <c r="I23" s="106">
        <v>15.2</v>
      </c>
      <c r="J23" s="106">
        <v>0.89</v>
      </c>
      <c r="K23" s="106">
        <v>0.83</v>
      </c>
      <c r="L23" s="106">
        <v>13.6</v>
      </c>
      <c r="M23" s="106">
        <v>22.4</v>
      </c>
      <c r="N23" s="106">
        <v>1.1299999999999999</v>
      </c>
      <c r="O23" s="106">
        <v>0.83</v>
      </c>
      <c r="P23" s="106">
        <v>14.2</v>
      </c>
      <c r="Q23" s="106">
        <v>21.8</v>
      </c>
      <c r="R23" s="106">
        <v>0.92</v>
      </c>
      <c r="S23" s="106">
        <v>0.85</v>
      </c>
      <c r="T23" s="106">
        <v>17.2</v>
      </c>
      <c r="U23" s="106">
        <v>25.6</v>
      </c>
      <c r="V23" s="152">
        <v>55</v>
      </c>
      <c r="W23" s="152">
        <v>47</v>
      </c>
      <c r="X23" s="152">
        <v>49</v>
      </c>
      <c r="Y23" s="152">
        <v>45</v>
      </c>
      <c r="Z23" s="138"/>
      <c r="AA23" s="138"/>
    </row>
    <row r="24" spans="2:85" x14ac:dyDescent="0.25">
      <c r="B24" s="60">
        <v>17</v>
      </c>
      <c r="C24" s="101">
        <v>0.81</v>
      </c>
      <c r="D24" s="101">
        <v>10.199999999999999</v>
      </c>
      <c r="E24" s="101">
        <v>1.52</v>
      </c>
      <c r="F24" s="101">
        <v>0.41</v>
      </c>
      <c r="G24" s="101">
        <v>0.78</v>
      </c>
      <c r="H24" s="101">
        <v>19.2</v>
      </c>
      <c r="I24" s="101">
        <v>22</v>
      </c>
      <c r="J24" s="101">
        <v>0.85</v>
      </c>
      <c r="K24" s="101">
        <v>0.85</v>
      </c>
      <c r="L24" s="101">
        <v>20.8</v>
      </c>
      <c r="M24" s="101">
        <v>23.2</v>
      </c>
      <c r="N24" s="101">
        <v>1.1200000000000001</v>
      </c>
      <c r="O24" s="101">
        <v>0.83</v>
      </c>
      <c r="P24" s="101">
        <v>13.4</v>
      </c>
      <c r="Q24" s="101">
        <v>20.8</v>
      </c>
      <c r="R24" s="101">
        <v>1.06</v>
      </c>
      <c r="S24" s="101">
        <v>0.86</v>
      </c>
      <c r="T24" s="101">
        <v>12.8</v>
      </c>
      <c r="U24" s="101">
        <v>12.8</v>
      </c>
      <c r="V24" s="139">
        <v>56</v>
      </c>
      <c r="W24" s="139">
        <v>47</v>
      </c>
      <c r="X24" s="139">
        <v>49</v>
      </c>
      <c r="Y24" s="139">
        <v>44</v>
      </c>
      <c r="Z24" s="138"/>
      <c r="AA24" s="138"/>
    </row>
    <row r="25" spans="2:85" ht="14.45" customHeight="1" x14ac:dyDescent="0.25">
      <c r="B25" s="105">
        <v>18</v>
      </c>
      <c r="C25" s="106">
        <v>0.67</v>
      </c>
      <c r="D25" s="106">
        <v>10.4</v>
      </c>
      <c r="E25" s="106">
        <v>1.44</v>
      </c>
      <c r="F25" s="106">
        <v>0.9</v>
      </c>
      <c r="G25" s="106">
        <v>0.79</v>
      </c>
      <c r="H25" s="106">
        <v>15.4</v>
      </c>
      <c r="I25" s="106">
        <v>22.2</v>
      </c>
      <c r="J25" s="106">
        <v>0.87</v>
      </c>
      <c r="K25" s="106">
        <v>0.81</v>
      </c>
      <c r="L25" s="106">
        <v>20.8</v>
      </c>
      <c r="M25" s="106">
        <v>22.2</v>
      </c>
      <c r="N25" s="106">
        <v>1.2</v>
      </c>
      <c r="O25" s="106">
        <v>0.83</v>
      </c>
      <c r="P25" s="106">
        <v>12</v>
      </c>
      <c r="Q25" s="106">
        <v>15</v>
      </c>
      <c r="R25" s="106">
        <v>1.1100000000000001</v>
      </c>
      <c r="S25" s="106">
        <v>0.73</v>
      </c>
      <c r="T25" s="106">
        <v>15</v>
      </c>
      <c r="U25" s="106">
        <v>23.8</v>
      </c>
      <c r="V25" s="152">
        <v>57</v>
      </c>
      <c r="W25" s="152">
        <v>45</v>
      </c>
      <c r="X25" s="152">
        <v>50</v>
      </c>
      <c r="Y25" s="152">
        <v>44</v>
      </c>
      <c r="Z25" s="138"/>
      <c r="AA25" s="138"/>
    </row>
    <row r="26" spans="2:85" ht="14.45" customHeight="1" x14ac:dyDescent="0.25">
      <c r="B26" s="60">
        <v>19</v>
      </c>
      <c r="C26" s="101">
        <v>0.73</v>
      </c>
      <c r="D26" s="101">
        <v>10.5</v>
      </c>
      <c r="E26" s="101">
        <v>1.04</v>
      </c>
      <c r="F26" s="101">
        <v>0.18</v>
      </c>
      <c r="G26" s="101">
        <v>0.75</v>
      </c>
      <c r="H26" s="101">
        <v>15</v>
      </c>
      <c r="I26" s="101">
        <v>22</v>
      </c>
      <c r="J26" s="101">
        <v>0.87</v>
      </c>
      <c r="K26" s="101">
        <v>0.81</v>
      </c>
      <c r="L26" s="101">
        <v>16</v>
      </c>
      <c r="M26" s="101">
        <v>21.4</v>
      </c>
      <c r="N26" s="101">
        <v>1.1299999999999999</v>
      </c>
      <c r="O26" s="101">
        <v>0.79</v>
      </c>
      <c r="P26" s="101">
        <v>20</v>
      </c>
      <c r="Q26" s="101">
        <v>18</v>
      </c>
      <c r="R26" s="101">
        <v>1.1299999999999999</v>
      </c>
      <c r="S26" s="101">
        <v>0.65</v>
      </c>
      <c r="T26" s="101">
        <v>17.2</v>
      </c>
      <c r="U26" s="101">
        <v>25</v>
      </c>
      <c r="V26" s="139">
        <v>57</v>
      </c>
      <c r="W26" s="139">
        <v>47</v>
      </c>
      <c r="X26" s="139">
        <v>49</v>
      </c>
      <c r="Y26" s="139">
        <v>45</v>
      </c>
      <c r="Z26" s="138"/>
      <c r="AA26" s="138"/>
      <c r="BO26" s="181" t="s">
        <v>294</v>
      </c>
      <c r="BP26" s="181"/>
      <c r="BQ26" s="181"/>
      <c r="BR26" s="181"/>
      <c r="BS26" s="181"/>
      <c r="BT26" s="181"/>
      <c r="BU26" s="181"/>
      <c r="BV26" s="181"/>
      <c r="BW26" s="181"/>
      <c r="BX26" s="181"/>
      <c r="BY26" s="181"/>
      <c r="BZ26" s="181"/>
      <c r="CA26" s="181"/>
      <c r="CB26" s="181"/>
      <c r="CC26" s="181"/>
      <c r="CD26" s="181"/>
      <c r="CE26" s="181"/>
      <c r="CF26" s="181"/>
      <c r="CG26" s="181"/>
    </row>
    <row r="27" spans="2:85" ht="14.45" customHeight="1" x14ac:dyDescent="0.25">
      <c r="B27" s="105">
        <v>20</v>
      </c>
      <c r="C27" s="106">
        <v>0.74</v>
      </c>
      <c r="D27" s="106">
        <v>10.1</v>
      </c>
      <c r="E27" s="106">
        <v>1.28</v>
      </c>
      <c r="F27" s="106">
        <v>0.42</v>
      </c>
      <c r="G27" s="106">
        <v>0.85</v>
      </c>
      <c r="H27" s="106">
        <v>15.2</v>
      </c>
      <c r="I27" s="106">
        <v>21.8</v>
      </c>
      <c r="J27" s="106">
        <v>0.88</v>
      </c>
      <c r="K27" s="106">
        <v>0.81</v>
      </c>
      <c r="L27" s="106">
        <v>21</v>
      </c>
      <c r="M27" s="106">
        <v>11.2</v>
      </c>
      <c r="N27" s="106">
        <v>1.2</v>
      </c>
      <c r="O27" s="106">
        <v>0.86</v>
      </c>
      <c r="P27" s="106">
        <v>21</v>
      </c>
      <c r="Q27" s="106">
        <v>21.8</v>
      </c>
      <c r="R27" s="106">
        <v>1.1100000000000001</v>
      </c>
      <c r="S27" s="106">
        <v>0.85</v>
      </c>
      <c r="T27" s="106">
        <v>17</v>
      </c>
      <c r="U27" s="106">
        <v>27.2</v>
      </c>
      <c r="V27" s="152">
        <v>58</v>
      </c>
      <c r="W27" s="152">
        <v>45</v>
      </c>
      <c r="X27" s="152">
        <v>42</v>
      </c>
      <c r="Y27" s="152">
        <v>45</v>
      </c>
      <c r="Z27" s="138"/>
      <c r="AA27" s="138"/>
    </row>
    <row r="28" spans="2:85" x14ac:dyDescent="0.25">
      <c r="B28" s="60">
        <v>21</v>
      </c>
      <c r="C28" s="101">
        <v>0.8</v>
      </c>
      <c r="D28" s="101">
        <v>9.84</v>
      </c>
      <c r="E28" s="101">
        <v>1.54</v>
      </c>
      <c r="F28" s="101">
        <v>0.42</v>
      </c>
      <c r="G28" s="101">
        <v>0.85</v>
      </c>
      <c r="H28" s="101">
        <v>18.2</v>
      </c>
      <c r="I28" s="101">
        <v>21.6</v>
      </c>
      <c r="J28" s="101">
        <v>0.83</v>
      </c>
      <c r="K28" s="101">
        <v>0.85</v>
      </c>
      <c r="L28" s="101">
        <v>21.2</v>
      </c>
      <c r="M28" s="101">
        <v>21.2</v>
      </c>
      <c r="N28" s="101">
        <v>1.1299999999999999</v>
      </c>
      <c r="O28" s="101">
        <v>0.77</v>
      </c>
      <c r="P28" s="101">
        <v>13.4</v>
      </c>
      <c r="Q28" s="101">
        <v>21.2</v>
      </c>
      <c r="R28" s="101">
        <v>1.1299999999999999</v>
      </c>
      <c r="S28" s="101">
        <v>0.46</v>
      </c>
      <c r="T28" s="101">
        <v>21.6</v>
      </c>
      <c r="U28" s="101">
        <v>24.6</v>
      </c>
      <c r="V28" s="139">
        <v>58</v>
      </c>
      <c r="W28" s="139">
        <v>44</v>
      </c>
      <c r="X28" s="139">
        <v>48</v>
      </c>
      <c r="Y28" s="139">
        <v>44</v>
      </c>
      <c r="Z28" s="138"/>
      <c r="AA28" s="138"/>
    </row>
    <row r="29" spans="2:85" x14ac:dyDescent="0.25">
      <c r="B29" s="105">
        <v>22</v>
      </c>
      <c r="C29" s="106">
        <v>0.74</v>
      </c>
      <c r="D29" s="106">
        <v>9.76</v>
      </c>
      <c r="E29" s="106">
        <v>1.28</v>
      </c>
      <c r="F29" s="106">
        <v>0.39</v>
      </c>
      <c r="G29" s="106">
        <v>0.62</v>
      </c>
      <c r="H29" s="106">
        <v>13.6</v>
      </c>
      <c r="I29" s="106">
        <v>18.399999999999999</v>
      </c>
      <c r="J29" s="106">
        <v>0.88</v>
      </c>
      <c r="K29" s="106">
        <v>0.8</v>
      </c>
      <c r="L29" s="106">
        <v>21.4</v>
      </c>
      <c r="M29" s="106">
        <v>22.4</v>
      </c>
      <c r="N29" s="106">
        <v>1.0900000000000001</v>
      </c>
      <c r="O29" s="106">
        <v>0.82</v>
      </c>
      <c r="P29" s="106">
        <v>12.4</v>
      </c>
      <c r="Q29" s="106">
        <v>12.2</v>
      </c>
      <c r="R29" s="106">
        <v>1.1100000000000001</v>
      </c>
      <c r="S29" s="106">
        <v>0.7</v>
      </c>
      <c r="T29" s="106">
        <v>17</v>
      </c>
      <c r="U29" s="106">
        <v>24.4</v>
      </c>
      <c r="V29" s="152">
        <v>57</v>
      </c>
      <c r="W29" s="152">
        <v>46</v>
      </c>
      <c r="X29" s="152">
        <v>49</v>
      </c>
      <c r="Y29" s="152">
        <v>45</v>
      </c>
      <c r="Z29" s="138"/>
      <c r="AA29" s="138"/>
      <c r="BO29" s="314" t="s">
        <v>271</v>
      </c>
      <c r="BP29" s="315"/>
      <c r="BQ29" s="315"/>
      <c r="BR29" s="315"/>
      <c r="BS29" s="315"/>
      <c r="BT29" s="315"/>
      <c r="BU29" s="315"/>
      <c r="BV29" s="316"/>
      <c r="BX29" s="319" t="s">
        <v>272</v>
      </c>
      <c r="BY29" s="320"/>
      <c r="BZ29" s="320"/>
      <c r="CA29" s="320"/>
      <c r="CB29" s="321"/>
    </row>
    <row r="30" spans="2:85" x14ac:dyDescent="0.25">
      <c r="B30" s="60">
        <v>23</v>
      </c>
      <c r="C30" s="101">
        <v>0.79</v>
      </c>
      <c r="D30" s="101">
        <v>9.84</v>
      </c>
      <c r="E30" s="101">
        <v>1.76</v>
      </c>
      <c r="F30" s="101">
        <v>0.91</v>
      </c>
      <c r="G30" s="101">
        <v>0.78</v>
      </c>
      <c r="H30" s="101">
        <v>18.600000000000001</v>
      </c>
      <c r="I30" s="101">
        <v>22</v>
      </c>
      <c r="J30" s="101">
        <v>0.89</v>
      </c>
      <c r="K30" s="101">
        <v>0.81</v>
      </c>
      <c r="L30" s="101">
        <v>14.4</v>
      </c>
      <c r="M30" s="101">
        <v>11.8</v>
      </c>
      <c r="N30" s="101">
        <v>1.1499999999999999</v>
      </c>
      <c r="O30" s="101">
        <v>0.83</v>
      </c>
      <c r="P30" s="101">
        <v>12.2</v>
      </c>
      <c r="Q30" s="101">
        <v>16.8</v>
      </c>
      <c r="R30" s="101">
        <v>1.05</v>
      </c>
      <c r="S30" s="101">
        <v>0.86</v>
      </c>
      <c r="T30" s="101">
        <v>16.600000000000001</v>
      </c>
      <c r="U30" s="101">
        <v>24.2</v>
      </c>
      <c r="V30" s="139">
        <v>55</v>
      </c>
      <c r="W30" s="139">
        <v>47</v>
      </c>
      <c r="X30" s="139">
        <v>41</v>
      </c>
      <c r="Y30" s="139">
        <v>44</v>
      </c>
      <c r="Z30" s="138"/>
      <c r="AA30" s="138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O30" s="317" t="s">
        <v>262</v>
      </c>
      <c r="BP30" s="317" t="s">
        <v>251</v>
      </c>
      <c r="BQ30" s="179" t="s">
        <v>242</v>
      </c>
      <c r="BR30" s="317" t="s">
        <v>261</v>
      </c>
      <c r="BS30" s="317" t="s">
        <v>239</v>
      </c>
      <c r="BT30" s="317" t="s">
        <v>209</v>
      </c>
      <c r="BU30" s="317" t="s">
        <v>206</v>
      </c>
      <c r="BV30" s="317" t="s">
        <v>176</v>
      </c>
      <c r="BX30" s="317" t="s">
        <v>262</v>
      </c>
      <c r="BY30" s="317" t="s">
        <v>251</v>
      </c>
      <c r="BZ30" s="179" t="s">
        <v>242</v>
      </c>
      <c r="CA30" s="317" t="s">
        <v>231</v>
      </c>
      <c r="CB30" s="322" t="s">
        <v>226</v>
      </c>
      <c r="CD30" s="324" t="s">
        <v>62</v>
      </c>
      <c r="CE30" s="324"/>
      <c r="CF30" s="324"/>
      <c r="CG30" s="324"/>
    </row>
    <row r="31" spans="2:85" x14ac:dyDescent="0.25">
      <c r="B31" s="105">
        <v>24</v>
      </c>
      <c r="C31" s="106">
        <v>0.81</v>
      </c>
      <c r="D31" s="106">
        <v>10.1</v>
      </c>
      <c r="E31" s="106">
        <v>1.44</v>
      </c>
      <c r="F31" s="106">
        <v>0.22</v>
      </c>
      <c r="G31" s="106">
        <v>0.79</v>
      </c>
      <c r="H31" s="106">
        <v>15.2</v>
      </c>
      <c r="I31" s="106">
        <v>21.2</v>
      </c>
      <c r="J31" s="106">
        <v>0.87</v>
      </c>
      <c r="K31" s="106">
        <v>0.81</v>
      </c>
      <c r="L31" s="106">
        <v>5.8</v>
      </c>
      <c r="M31" s="106">
        <v>21.6</v>
      </c>
      <c r="N31" s="106">
        <v>1.0900000000000001</v>
      </c>
      <c r="O31" s="106">
        <v>0.83</v>
      </c>
      <c r="P31" s="106">
        <v>12.4</v>
      </c>
      <c r="Q31" s="106">
        <v>16.600000000000001</v>
      </c>
      <c r="R31" s="106">
        <v>0.93</v>
      </c>
      <c r="S31" s="106">
        <v>0.86</v>
      </c>
      <c r="T31" s="106">
        <v>17.399999999999999</v>
      </c>
      <c r="U31" s="106">
        <v>25.6</v>
      </c>
      <c r="V31" s="152">
        <v>55</v>
      </c>
      <c r="W31" s="152">
        <v>48</v>
      </c>
      <c r="X31" s="152">
        <v>40</v>
      </c>
      <c r="Y31" s="152">
        <v>45</v>
      </c>
      <c r="Z31" s="138"/>
      <c r="AA31" s="138"/>
      <c r="AC31" s="353" t="s">
        <v>205</v>
      </c>
      <c r="AD31" s="333"/>
      <c r="AE31" s="342" t="s">
        <v>251</v>
      </c>
      <c r="AF31" s="146" t="s">
        <v>242</v>
      </c>
      <c r="AG31" s="351" t="s">
        <v>202</v>
      </c>
      <c r="AH31" s="352"/>
      <c r="AI31" s="352"/>
      <c r="AJ31" s="352"/>
      <c r="AK31" s="352"/>
      <c r="AL31" s="352"/>
      <c r="AM31" s="352"/>
      <c r="AN31" s="352"/>
      <c r="AO31" s="352"/>
      <c r="AP31" s="352"/>
      <c r="AQ31" s="333" t="s">
        <v>203</v>
      </c>
      <c r="AR31" s="334"/>
      <c r="AS31" s="334"/>
      <c r="AT31" s="334"/>
      <c r="AU31" s="334"/>
      <c r="AV31" s="334"/>
      <c r="AW31" s="334"/>
      <c r="AX31" s="334"/>
      <c r="AY31" s="334"/>
      <c r="AZ31" s="335"/>
      <c r="BB31" s="345" t="s">
        <v>191</v>
      </c>
      <c r="BC31" s="346"/>
      <c r="BD31" s="346"/>
      <c r="BE31" s="346"/>
      <c r="BF31" s="346"/>
      <c r="BG31" s="346"/>
      <c r="BH31" s="346"/>
      <c r="BI31" s="346"/>
      <c r="BJ31" s="346"/>
      <c r="BK31" s="346"/>
      <c r="BL31" s="346"/>
      <c r="BM31" s="347"/>
      <c r="BO31" s="318"/>
      <c r="BP31" s="318"/>
      <c r="BQ31" s="180" t="s">
        <v>241</v>
      </c>
      <c r="BR31" s="318"/>
      <c r="BS31" s="318"/>
      <c r="BT31" s="318"/>
      <c r="BU31" s="318"/>
      <c r="BV31" s="318"/>
      <c r="BX31" s="318"/>
      <c r="BY31" s="318"/>
      <c r="BZ31" s="180" t="s">
        <v>241</v>
      </c>
      <c r="CA31" s="318"/>
      <c r="CB31" s="323"/>
      <c r="CD31" s="325" t="s">
        <v>263</v>
      </c>
      <c r="CE31" s="326"/>
      <c r="CF31" s="326"/>
      <c r="CG31" s="327"/>
    </row>
    <row r="32" spans="2:85" x14ac:dyDescent="0.25">
      <c r="B32" s="60">
        <v>25</v>
      </c>
      <c r="C32" s="101">
        <v>0.81</v>
      </c>
      <c r="D32" s="101">
        <v>9.6</v>
      </c>
      <c r="E32" s="101">
        <v>1.2</v>
      </c>
      <c r="F32" s="101">
        <v>0.42</v>
      </c>
      <c r="G32" s="101">
        <v>0.79</v>
      </c>
      <c r="H32" s="101">
        <v>18.2</v>
      </c>
      <c r="I32" s="101">
        <v>20.399999999999999</v>
      </c>
      <c r="J32" s="101">
        <v>0.85</v>
      </c>
      <c r="K32" s="101">
        <v>0.85</v>
      </c>
      <c r="L32" s="101">
        <v>16</v>
      </c>
      <c r="M32" s="101">
        <v>22.2</v>
      </c>
      <c r="N32" s="101">
        <v>1.1100000000000001</v>
      </c>
      <c r="O32" s="101">
        <v>0.86</v>
      </c>
      <c r="P32" s="101">
        <v>20</v>
      </c>
      <c r="Q32" s="101">
        <v>20.8</v>
      </c>
      <c r="R32" s="101">
        <v>1.1200000000000001</v>
      </c>
      <c r="S32" s="101">
        <v>0.85</v>
      </c>
      <c r="T32" s="101">
        <v>16.600000000000001</v>
      </c>
      <c r="U32" s="101">
        <v>25</v>
      </c>
      <c r="V32" s="139">
        <v>56</v>
      </c>
      <c r="W32" s="139">
        <v>46</v>
      </c>
      <c r="X32" s="139">
        <v>42</v>
      </c>
      <c r="Y32" s="139">
        <v>44</v>
      </c>
      <c r="Z32" s="138"/>
      <c r="AA32" s="138"/>
      <c r="AC32" s="353"/>
      <c r="AD32" s="333"/>
      <c r="AE32" s="344"/>
      <c r="AF32" s="147" t="s">
        <v>240</v>
      </c>
      <c r="AG32" s="351" t="s">
        <v>200</v>
      </c>
      <c r="AH32" s="352"/>
      <c r="AI32" s="352"/>
      <c r="AJ32" s="352"/>
      <c r="AK32" s="352"/>
      <c r="AL32" s="352" t="s">
        <v>201</v>
      </c>
      <c r="AM32" s="352"/>
      <c r="AN32" s="352"/>
      <c r="AO32" s="352"/>
      <c r="AP32" s="352"/>
      <c r="AQ32" s="333" t="s">
        <v>200</v>
      </c>
      <c r="AR32" s="334"/>
      <c r="AS32" s="334"/>
      <c r="AT32" s="334"/>
      <c r="AU32" s="335"/>
      <c r="AV32" s="333" t="s">
        <v>201</v>
      </c>
      <c r="AW32" s="334"/>
      <c r="AX32" s="334"/>
      <c r="AY32" s="334"/>
      <c r="AZ32" s="335"/>
      <c r="BB32" s="353" t="s">
        <v>205</v>
      </c>
      <c r="BC32" s="333"/>
      <c r="BD32" s="342" t="s">
        <v>251</v>
      </c>
      <c r="BE32" s="126" t="s">
        <v>242</v>
      </c>
      <c r="BF32" s="339" t="s">
        <v>202</v>
      </c>
      <c r="BG32" s="340"/>
      <c r="BH32" s="340"/>
      <c r="BI32" s="341"/>
      <c r="BJ32" s="336" t="s">
        <v>203</v>
      </c>
      <c r="BK32" s="337"/>
      <c r="BL32" s="337"/>
      <c r="BM32" s="338"/>
      <c r="BO32" s="60" t="s">
        <v>264</v>
      </c>
      <c r="BP32" s="62" t="s">
        <v>255</v>
      </c>
      <c r="BQ32" s="62" t="s">
        <v>246</v>
      </c>
      <c r="BR32" s="133">
        <f>MAX(BF34:BL34,BF37:BL37,BF41:BL41,BF45:BL45,BF49:BL49)</f>
        <v>1.81</v>
      </c>
      <c r="BS32" s="156">
        <f>BG45</f>
        <v>0.17719768736686045</v>
      </c>
      <c r="BT32" s="60">
        <v>1</v>
      </c>
      <c r="BU32" s="101" t="s">
        <v>200</v>
      </c>
      <c r="BV32" s="101" t="s">
        <v>180</v>
      </c>
      <c r="BX32" s="60" t="s">
        <v>264</v>
      </c>
      <c r="BY32" s="62" t="s">
        <v>255</v>
      </c>
      <c r="BZ32" s="62" t="s">
        <v>246</v>
      </c>
      <c r="CA32" s="160">
        <f>MIN(BG34,BG41,BG45,BG49,BG37,BI34,BK34,BM34,BI37,BK37,BM37,BI41,BK41,BM41,BI45,BK45,BM45,BI49,BK49,BM49)</f>
        <v>5.802884574739979E-3</v>
      </c>
      <c r="CB32" s="159">
        <f>MAX(BG34,BG41,BG45,BG49,BG37,BI34,BK34,BM34,BI37,BK37,BM37,BI41,BK41,BM41,BI45,BK45,BM45,BI49,BK49,BM49)</f>
        <v>0.27434530602650303</v>
      </c>
      <c r="CD32" s="57" t="s">
        <v>249</v>
      </c>
      <c r="CE32" s="57" t="s">
        <v>250</v>
      </c>
      <c r="CF32" s="57" t="s">
        <v>234</v>
      </c>
      <c r="CG32" s="57" t="s">
        <v>242</v>
      </c>
    </row>
    <row r="33" spans="2:85" x14ac:dyDescent="0.25">
      <c r="B33" s="105">
        <v>26</v>
      </c>
      <c r="C33" s="106">
        <v>0.79</v>
      </c>
      <c r="D33" s="106">
        <v>10.1</v>
      </c>
      <c r="E33" s="106">
        <v>1.68</v>
      </c>
      <c r="F33" s="106">
        <v>0.44</v>
      </c>
      <c r="G33" s="106">
        <v>0.78</v>
      </c>
      <c r="H33" s="106">
        <v>13.4</v>
      </c>
      <c r="I33" s="106">
        <v>22</v>
      </c>
      <c r="J33" s="106">
        <v>0.88</v>
      </c>
      <c r="K33" s="106">
        <v>0.79</v>
      </c>
      <c r="L33" s="106">
        <v>19.600000000000001</v>
      </c>
      <c r="M33" s="106">
        <v>21.2</v>
      </c>
      <c r="N33" s="106">
        <v>1.1100000000000001</v>
      </c>
      <c r="O33" s="106">
        <v>0.83</v>
      </c>
      <c r="P33" s="106">
        <v>13.8</v>
      </c>
      <c r="Q33" s="106">
        <v>22.4</v>
      </c>
      <c r="R33" s="106">
        <v>1.1000000000000001</v>
      </c>
      <c r="S33" s="106">
        <v>0.82</v>
      </c>
      <c r="T33" s="106">
        <v>17</v>
      </c>
      <c r="U33" s="106">
        <v>24.8</v>
      </c>
      <c r="V33" s="152">
        <v>57</v>
      </c>
      <c r="W33" s="152">
        <v>47</v>
      </c>
      <c r="X33" s="152">
        <v>44</v>
      </c>
      <c r="Y33" s="152">
        <v>45</v>
      </c>
      <c r="Z33" s="138"/>
      <c r="AA33" s="138"/>
      <c r="AC33" s="353"/>
      <c r="AD33" s="333"/>
      <c r="AE33" s="343"/>
      <c r="AF33" s="148" t="s">
        <v>241</v>
      </c>
      <c r="AG33" s="136" t="s">
        <v>72</v>
      </c>
      <c r="AH33" s="128" t="s">
        <v>193</v>
      </c>
      <c r="AI33" s="128" t="s">
        <v>191</v>
      </c>
      <c r="AJ33" s="128" t="s">
        <v>204</v>
      </c>
      <c r="AK33" s="128" t="s">
        <v>239</v>
      </c>
      <c r="AL33" s="129" t="s">
        <v>72</v>
      </c>
      <c r="AM33" s="129" t="s">
        <v>193</v>
      </c>
      <c r="AN33" s="129" t="s">
        <v>191</v>
      </c>
      <c r="AO33" s="129" t="s">
        <v>204</v>
      </c>
      <c r="AP33" s="129" t="s">
        <v>239</v>
      </c>
      <c r="AQ33" s="128" t="s">
        <v>72</v>
      </c>
      <c r="AR33" s="128" t="s">
        <v>193</v>
      </c>
      <c r="AS33" s="128" t="s">
        <v>191</v>
      </c>
      <c r="AT33" s="128" t="s">
        <v>204</v>
      </c>
      <c r="AU33" s="128" t="s">
        <v>239</v>
      </c>
      <c r="AV33" s="129" t="s">
        <v>72</v>
      </c>
      <c r="AW33" s="129" t="s">
        <v>193</v>
      </c>
      <c r="AX33" s="129" t="s">
        <v>191</v>
      </c>
      <c r="AY33" s="129" t="s">
        <v>204</v>
      </c>
      <c r="AZ33" s="129" t="s">
        <v>239</v>
      </c>
      <c r="BB33" s="353"/>
      <c r="BC33" s="333"/>
      <c r="BD33" s="343"/>
      <c r="BE33" s="145" t="s">
        <v>241</v>
      </c>
      <c r="BF33" s="136" t="s">
        <v>200</v>
      </c>
      <c r="BG33" s="128" t="s">
        <v>239</v>
      </c>
      <c r="BH33" s="129" t="s">
        <v>201</v>
      </c>
      <c r="BI33" s="129" t="s">
        <v>239</v>
      </c>
      <c r="BJ33" s="128" t="s">
        <v>200</v>
      </c>
      <c r="BK33" s="128" t="s">
        <v>239</v>
      </c>
      <c r="BL33" s="129" t="s">
        <v>201</v>
      </c>
      <c r="BM33" s="129" t="s">
        <v>239</v>
      </c>
      <c r="BO33" s="105" t="s">
        <v>266</v>
      </c>
      <c r="BP33" s="105" t="s">
        <v>255</v>
      </c>
      <c r="BQ33" s="105" t="s">
        <v>246</v>
      </c>
      <c r="BR33" s="165">
        <f>MAX(BF38:BL38,BF42:BL42,BF46:BL46,BF50:BL50)</f>
        <v>2</v>
      </c>
      <c r="BS33" s="157">
        <f>BM42</f>
        <v>0.2493928136699283</v>
      </c>
      <c r="BT33" s="105">
        <v>2</v>
      </c>
      <c r="BU33" s="106" t="s">
        <v>201</v>
      </c>
      <c r="BV33" s="106" t="s">
        <v>179</v>
      </c>
      <c r="BX33" s="105" t="s">
        <v>266</v>
      </c>
      <c r="BY33" s="105" t="s">
        <v>255</v>
      </c>
      <c r="BZ33" s="105" t="s">
        <v>246</v>
      </c>
      <c r="CA33" s="160">
        <f>MIN(BG38,BG42,BG46,BG50,BI50,BI46,BI42,BI38,BK38,BM38,BK42,BM42,BK46,BM46,BK50,BM50)</f>
        <v>4.3141911058690056E-3</v>
      </c>
      <c r="CB33" s="159">
        <f>MAX(BG38,BG42,BG46,BG50,BI50,BI46,BI42,BI38,BK38,BM38,BK42,BM42,BK46,BM46,BK50,BM50)</f>
        <v>0.2493928136699283</v>
      </c>
      <c r="CD33" s="328" t="s">
        <v>247</v>
      </c>
      <c r="CE33" s="301" t="s">
        <v>248</v>
      </c>
      <c r="CF33" s="60" t="s">
        <v>256</v>
      </c>
      <c r="CG33" s="301" t="s">
        <v>246</v>
      </c>
    </row>
    <row r="34" spans="2:85" x14ac:dyDescent="0.25">
      <c r="B34" s="60">
        <v>27</v>
      </c>
      <c r="C34" s="101">
        <v>0.72</v>
      </c>
      <c r="D34" s="101">
        <v>10.4</v>
      </c>
      <c r="E34" s="101">
        <v>1.52</v>
      </c>
      <c r="F34" s="101">
        <v>0.9</v>
      </c>
      <c r="G34" s="101">
        <v>0.85</v>
      </c>
      <c r="H34" s="101">
        <v>20</v>
      </c>
      <c r="I34" s="101">
        <v>21.6</v>
      </c>
      <c r="J34" s="101">
        <v>0.89</v>
      </c>
      <c r="K34" s="101">
        <v>0.81</v>
      </c>
      <c r="L34" s="101">
        <v>19.8</v>
      </c>
      <c r="M34" s="101">
        <v>19</v>
      </c>
      <c r="N34" s="101">
        <v>1.1200000000000001</v>
      </c>
      <c r="O34" s="101">
        <v>0.82</v>
      </c>
      <c r="P34" s="101">
        <v>20.399999999999999</v>
      </c>
      <c r="Q34" s="101">
        <v>21</v>
      </c>
      <c r="R34" s="101">
        <v>1.1100000000000001</v>
      </c>
      <c r="S34" s="101">
        <v>0.85</v>
      </c>
      <c r="T34" s="101">
        <v>15.8</v>
      </c>
      <c r="U34" s="101">
        <v>24</v>
      </c>
      <c r="V34" s="139">
        <v>58</v>
      </c>
      <c r="W34" s="139">
        <v>50</v>
      </c>
      <c r="X34" s="139">
        <v>45</v>
      </c>
      <c r="Y34" s="139">
        <v>45</v>
      </c>
      <c r="Z34" s="138"/>
      <c r="AA34" s="138"/>
      <c r="AC34" s="349" t="s">
        <v>192</v>
      </c>
      <c r="AD34" s="122" t="s">
        <v>264</v>
      </c>
      <c r="AE34" s="122" t="s">
        <v>255</v>
      </c>
      <c r="AF34" s="122" t="s">
        <v>246</v>
      </c>
      <c r="AG34" s="101">
        <f>C58</f>
        <v>0.77779999999999971</v>
      </c>
      <c r="AH34" s="101">
        <f>C59</f>
        <v>0.79</v>
      </c>
      <c r="AI34" s="101">
        <f>C60</f>
        <v>0.82</v>
      </c>
      <c r="AJ34" s="101">
        <f>C61</f>
        <v>0.67</v>
      </c>
      <c r="AK34" s="156">
        <f>C62</f>
        <v>3.6043624361915376E-2</v>
      </c>
      <c r="AL34" s="101">
        <f>C120</f>
        <v>0.70680000000000021</v>
      </c>
      <c r="AM34" s="101">
        <f>C121</f>
        <v>0.71</v>
      </c>
      <c r="AN34" s="101">
        <f>C122</f>
        <v>0.74</v>
      </c>
      <c r="AO34" s="101">
        <f>C123</f>
        <v>0.54</v>
      </c>
      <c r="AP34" s="156">
        <f>C124</f>
        <v>3.5423962833894554E-2</v>
      </c>
      <c r="AQ34" s="101">
        <f>C182</f>
        <v>0.64939999999999998</v>
      </c>
      <c r="AR34" s="101">
        <f>C183</f>
        <v>0.65</v>
      </c>
      <c r="AS34" s="101">
        <f>C184</f>
        <v>0.67</v>
      </c>
      <c r="AT34" s="101">
        <f>C185</f>
        <v>0.51</v>
      </c>
      <c r="AU34" s="156">
        <f>C186</f>
        <v>2.2804403441584079E-2</v>
      </c>
      <c r="AV34" s="101">
        <f>C244</f>
        <v>0.82659999999999956</v>
      </c>
      <c r="AW34" s="101">
        <f>C245</f>
        <v>0.81</v>
      </c>
      <c r="AX34" s="101">
        <f>C246</f>
        <v>1.23</v>
      </c>
      <c r="AY34" s="101">
        <f>C247</f>
        <v>0.37</v>
      </c>
      <c r="AZ34" s="156">
        <f>C248</f>
        <v>9.5203541350702983E-2</v>
      </c>
      <c r="BB34" s="349" t="s">
        <v>192</v>
      </c>
      <c r="BC34" s="122" t="s">
        <v>264</v>
      </c>
      <c r="BD34" s="122" t="s">
        <v>255</v>
      </c>
      <c r="BE34" s="137" t="s">
        <v>246</v>
      </c>
      <c r="BF34" s="101">
        <f>AI34</f>
        <v>0.82</v>
      </c>
      <c r="BG34" s="156">
        <f>AK34</f>
        <v>3.6043624361915376E-2</v>
      </c>
      <c r="BH34" s="101">
        <f>AN34</f>
        <v>0.74</v>
      </c>
      <c r="BI34" s="156">
        <f>AP34</f>
        <v>3.5423962833894554E-2</v>
      </c>
      <c r="BJ34" s="101">
        <f>AS34</f>
        <v>0.67</v>
      </c>
      <c r="BK34" s="156">
        <f>AU34</f>
        <v>2.2804403441584079E-2</v>
      </c>
      <c r="BL34" s="101">
        <f>AX34</f>
        <v>1.23</v>
      </c>
      <c r="BM34" s="156">
        <f>AZ34</f>
        <v>9.5203541350702983E-2</v>
      </c>
      <c r="BN34" s="125"/>
      <c r="BO34" s="60" t="s">
        <v>265</v>
      </c>
      <c r="BP34" s="60" t="s">
        <v>254</v>
      </c>
      <c r="BQ34" s="60" t="s">
        <v>245</v>
      </c>
      <c r="BR34" s="133">
        <f>MAX(BF35:BL35,BF39:BL39,BF43:BL43,BF47:BL47,BF51:BL51)</f>
        <v>24.8</v>
      </c>
      <c r="BS34" s="156">
        <f>BG51</f>
        <v>3.9584866207340439</v>
      </c>
      <c r="BT34" s="60">
        <v>1</v>
      </c>
      <c r="BU34" s="101" t="s">
        <v>200</v>
      </c>
      <c r="BV34" s="101" t="s">
        <v>181</v>
      </c>
      <c r="BX34" s="60" t="s">
        <v>265</v>
      </c>
      <c r="BY34" s="60" t="s">
        <v>254</v>
      </c>
      <c r="BZ34" s="60" t="s">
        <v>245</v>
      </c>
      <c r="CA34" s="161">
        <f>MIN(BG35,BG39,BG43,BG47,BG51,BI35,BI39,BI43,BI47,BI51,BK51,BK47,BK43,BK39,BK35,BM35,BM39,BM43,BM47,BM51)</f>
        <v>3.5887827627057718E-15</v>
      </c>
      <c r="CB34" s="159">
        <f>MAX(BG35,BG39,BG43,BG47,BG51,BI35,BI39,BI43,BI47,BI51,BK51,BK47,BK43,BK39,BK35,BM35,BM39,BM43,BM47,BM51)</f>
        <v>5.0292613163122795</v>
      </c>
      <c r="CD34" s="329"/>
      <c r="CE34" s="303"/>
      <c r="CF34" s="60" t="s">
        <v>257</v>
      </c>
      <c r="CG34" s="303"/>
    </row>
    <row r="35" spans="2:85" x14ac:dyDescent="0.25">
      <c r="B35" s="105">
        <v>28</v>
      </c>
      <c r="C35" s="106">
        <v>0.81</v>
      </c>
      <c r="D35" s="106">
        <v>10.3</v>
      </c>
      <c r="E35" s="106">
        <v>1.1200000000000001</v>
      </c>
      <c r="F35" s="106">
        <v>0.43</v>
      </c>
      <c r="G35" s="106">
        <v>0.85</v>
      </c>
      <c r="H35" s="106">
        <v>13.4</v>
      </c>
      <c r="I35" s="106">
        <v>22</v>
      </c>
      <c r="J35" s="106">
        <v>0.88</v>
      </c>
      <c r="K35" s="106">
        <v>0.81</v>
      </c>
      <c r="L35" s="106">
        <v>20.399999999999999</v>
      </c>
      <c r="M35" s="106">
        <v>19.399999999999999</v>
      </c>
      <c r="N35" s="106">
        <v>1.1200000000000001</v>
      </c>
      <c r="O35" s="106">
        <v>0.83</v>
      </c>
      <c r="P35" s="106">
        <v>19.2</v>
      </c>
      <c r="Q35" s="106">
        <v>20</v>
      </c>
      <c r="R35" s="106">
        <v>1.1000000000000001</v>
      </c>
      <c r="S35" s="106">
        <v>0.86</v>
      </c>
      <c r="T35" s="106">
        <v>18</v>
      </c>
      <c r="U35" s="106">
        <v>26.2</v>
      </c>
      <c r="V35" s="152">
        <v>54</v>
      </c>
      <c r="W35" s="152">
        <v>51</v>
      </c>
      <c r="X35" s="152">
        <v>44</v>
      </c>
      <c r="Y35" s="152">
        <v>44</v>
      </c>
      <c r="Z35" s="138"/>
      <c r="AA35" s="138"/>
      <c r="AC35" s="349"/>
      <c r="AD35" s="122" t="s">
        <v>265</v>
      </c>
      <c r="AE35" s="122" t="s">
        <v>254</v>
      </c>
      <c r="AF35" s="122" t="s">
        <v>245</v>
      </c>
      <c r="AG35" s="106">
        <f>D58</f>
        <v>10.137600000000001</v>
      </c>
      <c r="AH35" s="106">
        <f>D59</f>
        <v>10.1</v>
      </c>
      <c r="AI35" s="106">
        <f>D60</f>
        <v>10.9</v>
      </c>
      <c r="AJ35" s="106">
        <f>D61</f>
        <v>9.44</v>
      </c>
      <c r="AK35" s="157">
        <f>D62</f>
        <v>0.33213324102823316</v>
      </c>
      <c r="AL35" s="106">
        <f>D120</f>
        <v>12.200000000000003</v>
      </c>
      <c r="AM35" s="106">
        <f>D121</f>
        <v>12.2</v>
      </c>
      <c r="AN35" s="106">
        <f>D122</f>
        <v>12.2</v>
      </c>
      <c r="AO35" s="106">
        <f>D123</f>
        <v>12.2</v>
      </c>
      <c r="AP35" s="157">
        <f>D124</f>
        <v>3.5887827627057718E-15</v>
      </c>
      <c r="AQ35" s="106">
        <f>D182</f>
        <v>12.054400000000003</v>
      </c>
      <c r="AR35" s="106">
        <f>D183</f>
        <v>12</v>
      </c>
      <c r="AS35" s="106">
        <f>D184</f>
        <v>12.2</v>
      </c>
      <c r="AT35" s="106">
        <f>D185</f>
        <v>11.6</v>
      </c>
      <c r="AU35" s="157">
        <f>D186</f>
        <v>0.15026724492702681</v>
      </c>
      <c r="AV35" s="106">
        <f>D244</f>
        <v>12.309999999999997</v>
      </c>
      <c r="AW35" s="106">
        <f>D245</f>
        <v>12.350000000000001</v>
      </c>
      <c r="AX35" s="106">
        <f>D246</f>
        <v>12.8</v>
      </c>
      <c r="AY35" s="106">
        <f>D247</f>
        <v>11.8</v>
      </c>
      <c r="AZ35" s="157">
        <f>D248</f>
        <v>0.24180444114015365</v>
      </c>
      <c r="BB35" s="349"/>
      <c r="BC35" s="122" t="s">
        <v>265</v>
      </c>
      <c r="BD35" s="122" t="s">
        <v>254</v>
      </c>
      <c r="BE35" s="122" t="s">
        <v>245</v>
      </c>
      <c r="BF35" s="106">
        <f t="shared" ref="BF35:BF56" si="0">AI35</f>
        <v>10.9</v>
      </c>
      <c r="BG35" s="157">
        <f t="shared" ref="BG35:BG56" si="1">AK35</f>
        <v>0.33213324102823316</v>
      </c>
      <c r="BH35" s="106">
        <f t="shared" ref="BH35:BH56" si="2">AN35</f>
        <v>12.2</v>
      </c>
      <c r="BI35" s="161">
        <f t="shared" ref="BI35:BI56" si="3">AP35</f>
        <v>3.5887827627057718E-15</v>
      </c>
      <c r="BJ35" s="106">
        <f t="shared" ref="BJ35:BJ56" si="4">AS35</f>
        <v>12.2</v>
      </c>
      <c r="BK35" s="157">
        <f t="shared" ref="BK35:BK56" si="5">AU35</f>
        <v>0.15026724492702681</v>
      </c>
      <c r="BL35" s="106">
        <f t="shared" ref="BL35:BL56" si="6">AX35</f>
        <v>12.8</v>
      </c>
      <c r="BM35" s="157">
        <f t="shared" ref="BM35:BM56" si="7">AZ35</f>
        <v>0.24180444114015365</v>
      </c>
      <c r="BN35" s="125"/>
      <c r="BO35" s="105" t="s">
        <v>222</v>
      </c>
      <c r="BP35" s="105" t="s">
        <v>254</v>
      </c>
      <c r="BQ35" s="105" t="s">
        <v>245</v>
      </c>
      <c r="BR35" s="165">
        <f>MAX(BF36:BL36,BF40:BL40,BF44:BL44,BF52:BL52)</f>
        <v>27.2</v>
      </c>
      <c r="BS35" s="157">
        <f>BG52</f>
        <v>2.5829614391078959</v>
      </c>
      <c r="BT35" s="105">
        <v>1</v>
      </c>
      <c r="BU35" s="106" t="s">
        <v>200</v>
      </c>
      <c r="BV35" s="106" t="s">
        <v>181</v>
      </c>
      <c r="BX35" s="105" t="s">
        <v>222</v>
      </c>
      <c r="BY35" s="105" t="s">
        <v>254</v>
      </c>
      <c r="BZ35" s="105" t="s">
        <v>245</v>
      </c>
      <c r="CA35" s="160">
        <f>MIN(BG36,BG40,BG44,BG48,BG52,BI52,BK52,BM52,BI48,BK48,BM48,BI44,BK44,BM44,BI40,BK40,BM40,BI36,BK36,BM36)</f>
        <v>0.10961900624714786</v>
      </c>
      <c r="CB35" s="159">
        <f>MAX(BG36,BG40,BG44,BG48,BG52,BI52,BK52,BM52,BI48,BK48,BM48,BI44,BK44,BM44,BI40,BK40,BM40,BI36,BK36,BM36)</f>
        <v>6.152540208759957</v>
      </c>
      <c r="CD35" s="155" t="s">
        <v>252</v>
      </c>
      <c r="CE35" s="60" t="s">
        <v>253</v>
      </c>
      <c r="CF35" s="60" t="s">
        <v>255</v>
      </c>
      <c r="CG35" s="60" t="s">
        <v>245</v>
      </c>
    </row>
    <row r="36" spans="2:85" x14ac:dyDescent="0.25">
      <c r="B36" s="60">
        <v>29</v>
      </c>
      <c r="C36" s="101">
        <v>0.74</v>
      </c>
      <c r="D36" s="101">
        <v>10.6</v>
      </c>
      <c r="E36" s="101">
        <v>1.52</v>
      </c>
      <c r="F36" s="101">
        <v>0.41</v>
      </c>
      <c r="G36" s="101">
        <v>0.78</v>
      </c>
      <c r="H36" s="101">
        <v>15.2</v>
      </c>
      <c r="I36" s="101">
        <v>21.2</v>
      </c>
      <c r="J36" s="101">
        <v>0.85</v>
      </c>
      <c r="K36" s="101">
        <v>0.85</v>
      </c>
      <c r="L36" s="101">
        <v>21.6</v>
      </c>
      <c r="M36" s="101">
        <v>19.600000000000001</v>
      </c>
      <c r="N36" s="101">
        <v>1.1200000000000001</v>
      </c>
      <c r="O36" s="101">
        <v>0.82</v>
      </c>
      <c r="P36" s="101">
        <v>19</v>
      </c>
      <c r="Q36" s="101">
        <v>21.2</v>
      </c>
      <c r="R36" s="101">
        <v>1.1200000000000001</v>
      </c>
      <c r="S36" s="101">
        <v>0.8</v>
      </c>
      <c r="T36" s="101">
        <v>16.8</v>
      </c>
      <c r="U36" s="101">
        <v>25</v>
      </c>
      <c r="V36" s="139">
        <v>55</v>
      </c>
      <c r="W36" s="139">
        <v>52</v>
      </c>
      <c r="X36" s="139">
        <v>45</v>
      </c>
      <c r="Y36" s="139">
        <v>44</v>
      </c>
      <c r="Z36" s="138"/>
      <c r="AA36" s="138"/>
      <c r="AC36" s="349"/>
      <c r="AD36" s="122" t="s">
        <v>222</v>
      </c>
      <c r="AE36" s="122" t="s">
        <v>254</v>
      </c>
      <c r="AF36" s="122" t="s">
        <v>245</v>
      </c>
      <c r="AG36" s="101">
        <f>E58</f>
        <v>1.4078000000000004</v>
      </c>
      <c r="AH36" s="101">
        <f>E59</f>
        <v>1.44</v>
      </c>
      <c r="AI36" s="101">
        <f>E60</f>
        <v>1.84</v>
      </c>
      <c r="AJ36" s="101">
        <f>E61</f>
        <v>1.04</v>
      </c>
      <c r="AK36" s="156">
        <f>E62</f>
        <v>0.21773687546847484</v>
      </c>
      <c r="AL36" s="101">
        <f>E120</f>
        <v>1.1680000000000006</v>
      </c>
      <c r="AM36" s="101">
        <f>E121</f>
        <v>1.2</v>
      </c>
      <c r="AN36" s="101">
        <f>E122</f>
        <v>1.4</v>
      </c>
      <c r="AO36" s="101">
        <f>E123</f>
        <v>1</v>
      </c>
      <c r="AP36" s="156">
        <f>E124</f>
        <v>0.10961900624714786</v>
      </c>
      <c r="AQ36" s="101">
        <f>E182</f>
        <v>0.93199999999999961</v>
      </c>
      <c r="AR36" s="101">
        <f>E183</f>
        <v>1</v>
      </c>
      <c r="AS36" s="101">
        <f>E184</f>
        <v>1.2</v>
      </c>
      <c r="AT36" s="101">
        <f>E185</f>
        <v>0.6</v>
      </c>
      <c r="AU36" s="156">
        <f>E186</f>
        <v>0.1252589155244781</v>
      </c>
      <c r="AV36" s="101">
        <f>E244</f>
        <v>0.99039999999999995</v>
      </c>
      <c r="AW36" s="101">
        <f>E245</f>
        <v>0.96</v>
      </c>
      <c r="AX36" s="101">
        <f>E246</f>
        <v>1.88</v>
      </c>
      <c r="AY36" s="101">
        <f>E247</f>
        <v>0.04</v>
      </c>
      <c r="AZ36" s="156">
        <f>E248</f>
        <v>0.32249638504539396</v>
      </c>
      <c r="BB36" s="349"/>
      <c r="BC36" s="122" t="s">
        <v>222</v>
      </c>
      <c r="BD36" s="122" t="s">
        <v>254</v>
      </c>
      <c r="BE36" s="122" t="s">
        <v>245</v>
      </c>
      <c r="BF36" s="101">
        <f t="shared" si="0"/>
        <v>1.84</v>
      </c>
      <c r="BG36" s="156">
        <f t="shared" si="1"/>
        <v>0.21773687546847484</v>
      </c>
      <c r="BH36" s="101">
        <f t="shared" si="2"/>
        <v>1.4</v>
      </c>
      <c r="BI36" s="160">
        <f t="shared" si="3"/>
        <v>0.10961900624714786</v>
      </c>
      <c r="BJ36" s="101">
        <f t="shared" si="4"/>
        <v>1.2</v>
      </c>
      <c r="BK36" s="156">
        <f t="shared" si="5"/>
        <v>0.1252589155244781</v>
      </c>
      <c r="BL36" s="101">
        <f t="shared" si="6"/>
        <v>1.88</v>
      </c>
      <c r="BM36" s="156">
        <f t="shared" si="7"/>
        <v>0.32249638504539396</v>
      </c>
      <c r="BN36" s="131"/>
      <c r="BO36" s="60" t="s">
        <v>267</v>
      </c>
      <c r="BP36" s="60" t="s">
        <v>260</v>
      </c>
      <c r="BQ36" s="60" t="s">
        <v>244</v>
      </c>
      <c r="BR36" s="163">
        <f>MAX(BF53:BL53)</f>
        <v>63</v>
      </c>
      <c r="BS36" s="182">
        <f>BM53</f>
        <v>2.342508684887957</v>
      </c>
      <c r="BT36" s="60">
        <v>2</v>
      </c>
      <c r="BU36" s="132" t="s">
        <v>201</v>
      </c>
      <c r="BV36" s="354" t="s">
        <v>15</v>
      </c>
      <c r="BX36" s="60" t="s">
        <v>267</v>
      </c>
      <c r="BY36" s="60" t="s">
        <v>260</v>
      </c>
      <c r="BZ36" s="60" t="s">
        <v>244</v>
      </c>
      <c r="CA36" s="160">
        <f>MIN(BG53,BI53,BK53,BM53)</f>
        <v>0.55549205986353078</v>
      </c>
      <c r="CB36" s="159">
        <f>MAX(BG53,BI53,BK53,BM53)</f>
        <v>3.6118286396850268</v>
      </c>
      <c r="CD36" s="155" t="s">
        <v>258</v>
      </c>
      <c r="CE36" s="60" t="s">
        <v>259</v>
      </c>
      <c r="CF36" s="60" t="s">
        <v>260</v>
      </c>
      <c r="CG36" s="60" t="s">
        <v>244</v>
      </c>
    </row>
    <row r="37" spans="2:85" ht="14.45" customHeight="1" x14ac:dyDescent="0.25">
      <c r="B37" s="105">
        <v>30</v>
      </c>
      <c r="C37" s="106">
        <v>0.79</v>
      </c>
      <c r="D37" s="106">
        <v>10.5</v>
      </c>
      <c r="E37" s="106">
        <v>1.44</v>
      </c>
      <c r="F37" s="106">
        <v>0.41</v>
      </c>
      <c r="G37" s="106">
        <v>0.79</v>
      </c>
      <c r="H37" s="106">
        <v>15.4</v>
      </c>
      <c r="I37" s="106">
        <v>19.399999999999999</v>
      </c>
      <c r="J37" s="106">
        <v>0.88</v>
      </c>
      <c r="K37" s="106">
        <v>0.8</v>
      </c>
      <c r="L37" s="106">
        <v>21.2</v>
      </c>
      <c r="M37" s="106">
        <v>18</v>
      </c>
      <c r="N37" s="106">
        <v>1.1100000000000001</v>
      </c>
      <c r="O37" s="106">
        <v>0.86</v>
      </c>
      <c r="P37" s="106">
        <v>19.399999999999999</v>
      </c>
      <c r="Q37" s="106">
        <v>20.8</v>
      </c>
      <c r="R37" s="106">
        <v>1.04</v>
      </c>
      <c r="S37" s="106">
        <v>0.86</v>
      </c>
      <c r="T37" s="106">
        <v>21</v>
      </c>
      <c r="U37" s="106">
        <v>25.8</v>
      </c>
      <c r="V37" s="152">
        <v>53</v>
      </c>
      <c r="W37" s="152">
        <v>49</v>
      </c>
      <c r="X37" s="152">
        <v>46</v>
      </c>
      <c r="Y37" s="152">
        <v>45</v>
      </c>
      <c r="Z37" s="138"/>
      <c r="AA37" s="138"/>
      <c r="AC37" s="348" t="s">
        <v>178</v>
      </c>
      <c r="AD37" s="127" t="s">
        <v>264</v>
      </c>
      <c r="AE37" s="127" t="s">
        <v>255</v>
      </c>
      <c r="AF37" s="127" t="s">
        <v>246</v>
      </c>
      <c r="AG37" s="106">
        <f>F58</f>
        <v>0.53860000000000008</v>
      </c>
      <c r="AH37" s="106">
        <f>F59</f>
        <v>0.41499999999999998</v>
      </c>
      <c r="AI37" s="106">
        <f>F60</f>
        <v>0.92</v>
      </c>
      <c r="AJ37" s="106">
        <f>F61</f>
        <v>0.08</v>
      </c>
      <c r="AK37" s="157">
        <f>F62</f>
        <v>0.26721549814518525</v>
      </c>
      <c r="AL37" s="106">
        <f>F120</f>
        <v>0.73139999999999972</v>
      </c>
      <c r="AM37" s="106">
        <f>F121</f>
        <v>0.90500000000000003</v>
      </c>
      <c r="AN37" s="106">
        <f>F122</f>
        <v>0.93</v>
      </c>
      <c r="AO37" s="106">
        <f>F123</f>
        <v>0.31</v>
      </c>
      <c r="AP37" s="157">
        <f>F124</f>
        <v>0.27434530602650303</v>
      </c>
      <c r="AQ37" s="106">
        <f>F182</f>
        <v>0.29039999999999994</v>
      </c>
      <c r="AR37" s="106">
        <f>F183</f>
        <v>0.28999999999999998</v>
      </c>
      <c r="AS37" s="106">
        <f>F184</f>
        <v>0.3</v>
      </c>
      <c r="AT37" s="106">
        <f>F185</f>
        <v>0.23</v>
      </c>
      <c r="AU37" s="157">
        <f>F186</f>
        <v>1.2115094312636668E-2</v>
      </c>
      <c r="AV37" s="106">
        <f>F244</f>
        <v>0.44659999999999983</v>
      </c>
      <c r="AW37" s="106">
        <f>F245</f>
        <v>0.45</v>
      </c>
      <c r="AX37" s="106">
        <f>F246</f>
        <v>0.46</v>
      </c>
      <c r="AY37" s="106">
        <f>F247</f>
        <v>0.44</v>
      </c>
      <c r="AZ37" s="157">
        <f>F248</f>
        <v>5.9281411203561275E-3</v>
      </c>
      <c r="BB37" s="348" t="s">
        <v>178</v>
      </c>
      <c r="BC37" s="127" t="s">
        <v>264</v>
      </c>
      <c r="BD37" s="127" t="s">
        <v>255</v>
      </c>
      <c r="BE37" s="127" t="s">
        <v>246</v>
      </c>
      <c r="BF37" s="106">
        <f t="shared" si="0"/>
        <v>0.92</v>
      </c>
      <c r="BG37" s="157">
        <f t="shared" si="1"/>
        <v>0.26721549814518525</v>
      </c>
      <c r="BH37" s="106">
        <f t="shared" si="2"/>
        <v>0.93</v>
      </c>
      <c r="BI37" s="159">
        <f t="shared" si="3"/>
        <v>0.27434530602650303</v>
      </c>
      <c r="BJ37" s="106">
        <f t="shared" si="4"/>
        <v>0.3</v>
      </c>
      <c r="BK37" s="157">
        <f t="shared" si="5"/>
        <v>1.2115094312636668E-2</v>
      </c>
      <c r="BL37" s="106">
        <f t="shared" si="6"/>
        <v>0.46</v>
      </c>
      <c r="BM37" s="157">
        <f t="shared" si="7"/>
        <v>5.9281411203561275E-3</v>
      </c>
      <c r="BN37" s="125"/>
      <c r="BO37" s="154" t="s">
        <v>268</v>
      </c>
      <c r="BP37" s="154" t="s">
        <v>260</v>
      </c>
      <c r="BQ37" s="154" t="s">
        <v>244</v>
      </c>
      <c r="BR37" s="134">
        <f>MAX(BF54:BL54)</f>
        <v>52</v>
      </c>
      <c r="BS37" s="157">
        <f>BG54</f>
        <v>4.7715568845022398</v>
      </c>
      <c r="BT37" s="105">
        <v>1</v>
      </c>
      <c r="BU37" s="105" t="s">
        <v>200</v>
      </c>
      <c r="BV37" s="355"/>
      <c r="BX37" s="154" t="s">
        <v>268</v>
      </c>
      <c r="BY37" s="154" t="s">
        <v>260</v>
      </c>
      <c r="BZ37" s="154" t="s">
        <v>244</v>
      </c>
      <c r="CA37" s="160">
        <f>MIN(BG54,BI54,BK54,BM54)</f>
        <v>1.4319958955590482</v>
      </c>
      <c r="CB37" s="159">
        <f>MAX(BG54,BI54,BK54,BM54)</f>
        <v>4.7715568845022398</v>
      </c>
    </row>
    <row r="38" spans="2:85" x14ac:dyDescent="0.25">
      <c r="B38" s="60">
        <v>31</v>
      </c>
      <c r="C38" s="101">
        <v>0.81</v>
      </c>
      <c r="D38" s="101">
        <v>10.1</v>
      </c>
      <c r="E38" s="101">
        <v>1.2</v>
      </c>
      <c r="F38" s="101">
        <v>0.17</v>
      </c>
      <c r="G38" s="101">
        <v>0.78</v>
      </c>
      <c r="H38" s="101">
        <v>15</v>
      </c>
      <c r="I38" s="101">
        <v>22</v>
      </c>
      <c r="J38" s="101">
        <v>0.89</v>
      </c>
      <c r="K38" s="101">
        <v>0.81</v>
      </c>
      <c r="L38" s="101">
        <v>11</v>
      </c>
      <c r="M38" s="101">
        <v>21.8</v>
      </c>
      <c r="N38" s="101">
        <v>1.1200000000000001</v>
      </c>
      <c r="O38" s="101">
        <v>0.79</v>
      </c>
      <c r="P38" s="101">
        <v>12</v>
      </c>
      <c r="Q38" s="101">
        <v>11.6</v>
      </c>
      <c r="R38" s="101">
        <v>1.1100000000000001</v>
      </c>
      <c r="S38" s="101">
        <v>0.7</v>
      </c>
      <c r="T38" s="101">
        <v>20.8</v>
      </c>
      <c r="U38" s="101">
        <v>22.8</v>
      </c>
      <c r="V38" s="139">
        <v>50</v>
      </c>
      <c r="W38" s="139">
        <v>51</v>
      </c>
      <c r="X38" s="139">
        <v>45</v>
      </c>
      <c r="Y38" s="139">
        <v>45</v>
      </c>
      <c r="Z38" s="138"/>
      <c r="AA38" s="138"/>
      <c r="AC38" s="348"/>
      <c r="AD38" s="127" t="s">
        <v>266</v>
      </c>
      <c r="AE38" s="127" t="s">
        <v>255</v>
      </c>
      <c r="AF38" s="127" t="s">
        <v>246</v>
      </c>
      <c r="AG38" s="101">
        <f>G58</f>
        <v>0.7886000000000003</v>
      </c>
      <c r="AH38" s="101">
        <f>G59</f>
        <v>0.79</v>
      </c>
      <c r="AI38" s="101">
        <f>G60</f>
        <v>0.86</v>
      </c>
      <c r="AJ38" s="101">
        <f>G61</f>
        <v>0.6</v>
      </c>
      <c r="AK38" s="156">
        <f>G62</f>
        <v>6.2303077527420384E-2</v>
      </c>
      <c r="AL38" s="101">
        <f>G120</f>
        <v>0.22219999999999995</v>
      </c>
      <c r="AM38" s="101">
        <f>G121</f>
        <v>0.2</v>
      </c>
      <c r="AN38" s="101">
        <f>G122</f>
        <v>1.19</v>
      </c>
      <c r="AO38" s="101">
        <f>G123</f>
        <v>0.18</v>
      </c>
      <c r="AP38" s="156">
        <f>G124</f>
        <v>0.14148325061321446</v>
      </c>
      <c r="AQ38" s="101">
        <f>G182</f>
        <v>0.1948</v>
      </c>
      <c r="AR38" s="101">
        <f>G183</f>
        <v>0.2</v>
      </c>
      <c r="AS38" s="101">
        <f>G184</f>
        <v>0.32</v>
      </c>
      <c r="AT38" s="101">
        <f>G185</f>
        <v>0.1</v>
      </c>
      <c r="AU38" s="156">
        <f>G186</f>
        <v>2.468081962056513E-2</v>
      </c>
      <c r="AV38" s="101">
        <f>G244</f>
        <v>0.85760000000000036</v>
      </c>
      <c r="AW38" s="101">
        <f>G245</f>
        <v>0.85</v>
      </c>
      <c r="AX38" s="101">
        <f>G246</f>
        <v>0.96</v>
      </c>
      <c r="AY38" s="101">
        <f>G247</f>
        <v>0.83</v>
      </c>
      <c r="AZ38" s="156">
        <f>G248</f>
        <v>2.4541510024562754E-2</v>
      </c>
      <c r="BB38" s="348"/>
      <c r="BC38" s="127" t="s">
        <v>266</v>
      </c>
      <c r="BD38" s="127" t="s">
        <v>255</v>
      </c>
      <c r="BE38" s="127" t="s">
        <v>246</v>
      </c>
      <c r="BF38" s="101">
        <f t="shared" si="0"/>
        <v>0.86</v>
      </c>
      <c r="BG38" s="156">
        <f t="shared" si="1"/>
        <v>6.2303077527420384E-2</v>
      </c>
      <c r="BH38" s="101">
        <f t="shared" si="2"/>
        <v>1.19</v>
      </c>
      <c r="BI38" s="156">
        <f t="shared" si="3"/>
        <v>0.14148325061321446</v>
      </c>
      <c r="BJ38" s="101">
        <f t="shared" si="4"/>
        <v>0.32</v>
      </c>
      <c r="BK38" s="156">
        <f t="shared" si="5"/>
        <v>2.468081962056513E-2</v>
      </c>
      <c r="BL38" s="101">
        <f t="shared" si="6"/>
        <v>0.96</v>
      </c>
      <c r="BM38" s="156">
        <f t="shared" si="7"/>
        <v>2.4541510024562754E-2</v>
      </c>
      <c r="BN38" s="125"/>
      <c r="BO38" s="60" t="s">
        <v>270</v>
      </c>
      <c r="BP38" s="60" t="s">
        <v>260</v>
      </c>
      <c r="BQ38" s="60" t="s">
        <v>244</v>
      </c>
      <c r="BR38" s="164">
        <f>MAX(BF55:BL55)</f>
        <v>64</v>
      </c>
      <c r="BS38" s="156">
        <f>BK55</f>
        <v>1.1752550743544647</v>
      </c>
      <c r="BT38" s="60">
        <v>2</v>
      </c>
      <c r="BU38" s="60" t="s">
        <v>200</v>
      </c>
      <c r="BV38" s="355"/>
      <c r="BX38" s="60" t="s">
        <v>270</v>
      </c>
      <c r="BY38" s="60" t="s">
        <v>260</v>
      </c>
      <c r="BZ38" s="60" t="s">
        <v>244</v>
      </c>
      <c r="CA38" s="160">
        <f>MIN(BG55,BI55,BK55,BM55)</f>
        <v>1.1752550743544647</v>
      </c>
      <c r="CB38" s="159">
        <f>MAX(BG55,BI55,BK55,BM55)</f>
        <v>2.7452370627346991</v>
      </c>
    </row>
    <row r="39" spans="2:85" ht="14.45" customHeight="1" x14ac:dyDescent="0.25">
      <c r="B39" s="105">
        <v>32</v>
      </c>
      <c r="C39" s="106">
        <v>0.81</v>
      </c>
      <c r="D39" s="106">
        <v>10.3</v>
      </c>
      <c r="E39" s="106">
        <v>1.28</v>
      </c>
      <c r="F39" s="106">
        <v>0.91</v>
      </c>
      <c r="G39" s="106">
        <v>0.85</v>
      </c>
      <c r="H39" s="106">
        <v>18.8</v>
      </c>
      <c r="I39" s="106">
        <v>20.6</v>
      </c>
      <c r="J39" s="106">
        <v>0.89</v>
      </c>
      <c r="K39" s="106">
        <v>0.81</v>
      </c>
      <c r="L39" s="106">
        <v>14.6</v>
      </c>
      <c r="M39" s="106">
        <v>15.4</v>
      </c>
      <c r="N39" s="106">
        <v>1.1200000000000001</v>
      </c>
      <c r="O39" s="106">
        <v>0.83</v>
      </c>
      <c r="P39" s="106">
        <v>14.2</v>
      </c>
      <c r="Q39" s="106">
        <v>21.4</v>
      </c>
      <c r="R39" s="106">
        <v>1.1200000000000001</v>
      </c>
      <c r="S39" s="106">
        <v>0.83</v>
      </c>
      <c r="T39" s="106">
        <v>21.2</v>
      </c>
      <c r="U39" s="106">
        <v>25.4</v>
      </c>
      <c r="V39" s="152">
        <v>51</v>
      </c>
      <c r="W39" s="152">
        <v>51</v>
      </c>
      <c r="X39" s="152">
        <v>49</v>
      </c>
      <c r="Y39" s="152">
        <v>45</v>
      </c>
      <c r="Z39" s="138"/>
      <c r="AA39" s="138"/>
      <c r="AC39" s="348"/>
      <c r="AD39" s="127" t="s">
        <v>265</v>
      </c>
      <c r="AE39" s="127" t="s">
        <v>254</v>
      </c>
      <c r="AF39" s="127" t="s">
        <v>245</v>
      </c>
      <c r="AG39" s="106">
        <f>H58</f>
        <v>16.079999999999995</v>
      </c>
      <c r="AH39" s="106">
        <f>H59</f>
        <v>15.4</v>
      </c>
      <c r="AI39" s="106">
        <f>H60</f>
        <v>20</v>
      </c>
      <c r="AJ39" s="106">
        <f>H61</f>
        <v>12.8</v>
      </c>
      <c r="AK39" s="157">
        <f>H62</f>
        <v>2.0032626449095501</v>
      </c>
      <c r="AL39" s="106">
        <f>H120</f>
        <v>12.772000000000006</v>
      </c>
      <c r="AM39" s="106">
        <f>H121</f>
        <v>12.8</v>
      </c>
      <c r="AN39" s="106">
        <f>H122</f>
        <v>13.2</v>
      </c>
      <c r="AO39" s="106">
        <f>H123</f>
        <v>12.6</v>
      </c>
      <c r="AP39" s="157">
        <f>H124</f>
        <v>0.18520810137876415</v>
      </c>
      <c r="AQ39" s="106">
        <f>H182</f>
        <v>12.420000000000002</v>
      </c>
      <c r="AR39" s="106">
        <f>H183</f>
        <v>12.6</v>
      </c>
      <c r="AS39" s="106">
        <f>H184</f>
        <v>15.4</v>
      </c>
      <c r="AT39" s="106">
        <f>H185</f>
        <v>11.4</v>
      </c>
      <c r="AU39" s="157">
        <f>H186</f>
        <v>0.77195749063464525</v>
      </c>
      <c r="AV39" s="106">
        <f>H244</f>
        <v>18.603999999999996</v>
      </c>
      <c r="AW39" s="106">
        <f>H245</f>
        <v>18.600000000000001</v>
      </c>
      <c r="AX39" s="106">
        <f>H246</f>
        <v>21.6</v>
      </c>
      <c r="AY39" s="106">
        <f>H247</f>
        <v>15.6</v>
      </c>
      <c r="AZ39" s="157">
        <f>H248</f>
        <v>2.2122073195091585</v>
      </c>
      <c r="BB39" s="348"/>
      <c r="BC39" s="127" t="s">
        <v>265</v>
      </c>
      <c r="BD39" s="127" t="s">
        <v>254</v>
      </c>
      <c r="BE39" s="127" t="s">
        <v>245</v>
      </c>
      <c r="BF39" s="106">
        <f t="shared" si="0"/>
        <v>20</v>
      </c>
      <c r="BG39" s="157">
        <f t="shared" si="1"/>
        <v>2.0032626449095501</v>
      </c>
      <c r="BH39" s="106">
        <f t="shared" si="2"/>
        <v>13.2</v>
      </c>
      <c r="BI39" s="157">
        <f t="shared" si="3"/>
        <v>0.18520810137876415</v>
      </c>
      <c r="BJ39" s="106">
        <f t="shared" si="4"/>
        <v>15.4</v>
      </c>
      <c r="BK39" s="157">
        <f t="shared" si="5"/>
        <v>0.77195749063464525</v>
      </c>
      <c r="BL39" s="106">
        <f t="shared" si="6"/>
        <v>21.6</v>
      </c>
      <c r="BM39" s="157">
        <f t="shared" si="7"/>
        <v>2.2122073195091585</v>
      </c>
      <c r="BN39" s="125"/>
      <c r="BO39" s="154" t="s">
        <v>269</v>
      </c>
      <c r="BP39" s="154" t="s">
        <v>260</v>
      </c>
      <c r="BQ39" s="154" t="s">
        <v>244</v>
      </c>
      <c r="BR39" s="134">
        <f>MAX(BF56:BL56)</f>
        <v>48</v>
      </c>
      <c r="BS39" s="157">
        <f>BK56</f>
        <v>0.67732969092169681</v>
      </c>
      <c r="BT39" s="105" t="s">
        <v>207</v>
      </c>
      <c r="BU39" s="105" t="s">
        <v>208</v>
      </c>
      <c r="BV39" s="356"/>
      <c r="BX39" s="154" t="s">
        <v>269</v>
      </c>
      <c r="BY39" s="154" t="s">
        <v>260</v>
      </c>
      <c r="BZ39" s="154" t="s">
        <v>244</v>
      </c>
      <c r="CA39" s="160">
        <f>MIN(BG56,BI56,BK56,BM56)</f>
        <v>0.49651849134236453</v>
      </c>
      <c r="CB39" s="159">
        <f>MAX(BG56,BI56,BK56,BM56)</f>
        <v>0.95703624139681331</v>
      </c>
    </row>
    <row r="40" spans="2:85" x14ac:dyDescent="0.25">
      <c r="B40" s="60">
        <v>33</v>
      </c>
      <c r="C40" s="101">
        <v>0.77</v>
      </c>
      <c r="D40" s="101">
        <v>9.84</v>
      </c>
      <c r="E40" s="101">
        <v>1.1200000000000001</v>
      </c>
      <c r="F40" s="101">
        <v>0.4</v>
      </c>
      <c r="G40" s="101">
        <v>0.84</v>
      </c>
      <c r="H40" s="101">
        <v>18</v>
      </c>
      <c r="I40" s="101">
        <v>21.6</v>
      </c>
      <c r="J40" s="101">
        <v>0.84</v>
      </c>
      <c r="K40" s="101">
        <v>0.81</v>
      </c>
      <c r="L40" s="101">
        <v>21</v>
      </c>
      <c r="M40" s="101">
        <v>21.4</v>
      </c>
      <c r="N40" s="101">
        <v>1.1200000000000001</v>
      </c>
      <c r="O40" s="101">
        <v>0.82</v>
      </c>
      <c r="P40" s="101">
        <v>5</v>
      </c>
      <c r="Q40" s="101">
        <v>3.2</v>
      </c>
      <c r="R40" s="101">
        <v>0.92</v>
      </c>
      <c r="S40" s="101">
        <v>0.86</v>
      </c>
      <c r="T40" s="101">
        <v>17</v>
      </c>
      <c r="U40" s="101">
        <v>25.2</v>
      </c>
      <c r="V40" s="139">
        <v>52</v>
      </c>
      <c r="W40" s="139">
        <v>50</v>
      </c>
      <c r="X40" s="139">
        <v>48</v>
      </c>
      <c r="Y40" s="139">
        <v>45</v>
      </c>
      <c r="Z40" s="138"/>
      <c r="AA40" s="138"/>
      <c r="AC40" s="348"/>
      <c r="AD40" s="127" t="s">
        <v>222</v>
      </c>
      <c r="AE40" s="127" t="s">
        <v>254</v>
      </c>
      <c r="AF40" s="127" t="s">
        <v>245</v>
      </c>
      <c r="AG40" s="101">
        <f>I58</f>
        <v>20.2</v>
      </c>
      <c r="AH40" s="101">
        <f>I59</f>
        <v>20.6</v>
      </c>
      <c r="AI40" s="101">
        <f>I60</f>
        <v>22.8</v>
      </c>
      <c r="AJ40" s="101">
        <f>I61</f>
        <v>15.2</v>
      </c>
      <c r="AK40" s="156">
        <f>I62</f>
        <v>1.8839818882096617</v>
      </c>
      <c r="AL40" s="101">
        <f>I120</f>
        <v>13.024000000000006</v>
      </c>
      <c r="AM40" s="101">
        <f>I121</f>
        <v>12.8</v>
      </c>
      <c r="AN40" s="101">
        <f>I122</f>
        <v>20.2</v>
      </c>
      <c r="AO40" s="101">
        <f>I123</f>
        <v>12.6</v>
      </c>
      <c r="AP40" s="156">
        <f>I124</f>
        <v>1.171526128341897</v>
      </c>
      <c r="AQ40" s="101">
        <f>I182</f>
        <v>12.660000000000007</v>
      </c>
      <c r="AR40" s="101">
        <f>I183</f>
        <v>12.8</v>
      </c>
      <c r="AS40" s="101">
        <f>I184</f>
        <v>15.4</v>
      </c>
      <c r="AT40" s="101">
        <f>I185</f>
        <v>0.6</v>
      </c>
      <c r="AU40" s="156">
        <f>I186</f>
        <v>1.8429125130109008</v>
      </c>
      <c r="AV40" s="101">
        <f>I244</f>
        <v>24.060000000000013</v>
      </c>
      <c r="AW40" s="101">
        <f>I245</f>
        <v>24.2</v>
      </c>
      <c r="AX40" s="101">
        <f>I246</f>
        <v>25.2</v>
      </c>
      <c r="AY40" s="101">
        <f>I247</f>
        <v>21.4</v>
      </c>
      <c r="AZ40" s="156">
        <f>I248</f>
        <v>0.57605271867588437</v>
      </c>
      <c r="BB40" s="348"/>
      <c r="BC40" s="127" t="s">
        <v>222</v>
      </c>
      <c r="BD40" s="127" t="s">
        <v>254</v>
      </c>
      <c r="BE40" s="127" t="s">
        <v>245</v>
      </c>
      <c r="BF40" s="101">
        <f t="shared" si="0"/>
        <v>22.8</v>
      </c>
      <c r="BG40" s="156">
        <f t="shared" si="1"/>
        <v>1.8839818882096617</v>
      </c>
      <c r="BH40" s="101">
        <f t="shared" si="2"/>
        <v>20.2</v>
      </c>
      <c r="BI40" s="156">
        <f t="shared" si="3"/>
        <v>1.171526128341897</v>
      </c>
      <c r="BJ40" s="101">
        <f t="shared" si="4"/>
        <v>15.4</v>
      </c>
      <c r="BK40" s="156">
        <f t="shared" si="5"/>
        <v>1.8429125130109008</v>
      </c>
      <c r="BL40" s="101">
        <f t="shared" si="6"/>
        <v>25.2</v>
      </c>
      <c r="BM40" s="156">
        <f t="shared" si="7"/>
        <v>0.57605271867588437</v>
      </c>
      <c r="BN40" s="125"/>
    </row>
    <row r="41" spans="2:85" x14ac:dyDescent="0.25">
      <c r="B41" s="105">
        <v>34</v>
      </c>
      <c r="C41" s="106">
        <v>0.75</v>
      </c>
      <c r="D41" s="106">
        <v>10.6</v>
      </c>
      <c r="E41" s="106">
        <v>1.68</v>
      </c>
      <c r="F41" s="106">
        <v>0.41</v>
      </c>
      <c r="G41" s="106">
        <v>0.78</v>
      </c>
      <c r="H41" s="106">
        <v>13.8</v>
      </c>
      <c r="I41" s="106">
        <v>19.600000000000001</v>
      </c>
      <c r="J41" s="106">
        <v>0.88</v>
      </c>
      <c r="K41" s="106">
        <v>0.84</v>
      </c>
      <c r="L41" s="106">
        <v>14.8</v>
      </c>
      <c r="M41" s="106">
        <v>23.2</v>
      </c>
      <c r="N41" s="106">
        <v>1.81</v>
      </c>
      <c r="O41" s="106">
        <v>0.85</v>
      </c>
      <c r="P41" s="106">
        <v>13.2</v>
      </c>
      <c r="Q41" s="106">
        <v>21.2</v>
      </c>
      <c r="R41" s="106">
        <v>1.1000000000000001</v>
      </c>
      <c r="S41" s="106">
        <v>0.79</v>
      </c>
      <c r="T41" s="106">
        <v>17.2</v>
      </c>
      <c r="U41" s="106">
        <v>26</v>
      </c>
      <c r="V41" s="152">
        <v>40</v>
      </c>
      <c r="W41" s="152">
        <v>51</v>
      </c>
      <c r="X41" s="152">
        <v>49</v>
      </c>
      <c r="Y41" s="152">
        <v>46</v>
      </c>
      <c r="Z41" s="138"/>
      <c r="AA41" s="138"/>
      <c r="AC41" s="349" t="s">
        <v>179</v>
      </c>
      <c r="AD41" s="122" t="s">
        <v>264</v>
      </c>
      <c r="AE41" s="122" t="s">
        <v>255</v>
      </c>
      <c r="AF41" s="122" t="s">
        <v>246</v>
      </c>
      <c r="AG41" s="106">
        <f>J58</f>
        <v>0.84480000000000022</v>
      </c>
      <c r="AH41" s="106">
        <f>J59</f>
        <v>0.88</v>
      </c>
      <c r="AI41" s="106">
        <f>J60</f>
        <v>0.89</v>
      </c>
      <c r="AJ41" s="106">
        <f>J61</f>
        <v>0.37</v>
      </c>
      <c r="AK41" s="157">
        <f>J62</f>
        <v>0.11416493618033892</v>
      </c>
      <c r="AL41" s="106">
        <f>J120</f>
        <v>0.31740000000000018</v>
      </c>
      <c r="AM41" s="106">
        <f>J121</f>
        <v>0.32</v>
      </c>
      <c r="AN41" s="106">
        <f>J122</f>
        <v>0.33</v>
      </c>
      <c r="AO41" s="106">
        <f>J123</f>
        <v>0.3</v>
      </c>
      <c r="AP41" s="157">
        <f>J124</f>
        <v>7.5078190534119509E-3</v>
      </c>
      <c r="AQ41" s="106">
        <f>J182</f>
        <v>0.29239999999999999</v>
      </c>
      <c r="AR41" s="106">
        <f>J183</f>
        <v>0.3</v>
      </c>
      <c r="AS41" s="106">
        <f>J184</f>
        <v>0.31</v>
      </c>
      <c r="AT41" s="106">
        <f>J185</f>
        <v>0.19</v>
      </c>
      <c r="AU41" s="157">
        <f>J186</f>
        <v>1.9955051531696254E-2</v>
      </c>
      <c r="AV41" s="106">
        <f>J244</f>
        <v>0.44339999999999996</v>
      </c>
      <c r="AW41" s="106">
        <f>J245</f>
        <v>0.44</v>
      </c>
      <c r="AX41" s="106">
        <f>J246</f>
        <v>0.45</v>
      </c>
      <c r="AY41" s="106">
        <f>J247</f>
        <v>0.43</v>
      </c>
      <c r="AZ41" s="157">
        <f>J248</f>
        <v>5.9281411203561266E-3</v>
      </c>
      <c r="BB41" s="349" t="s">
        <v>179</v>
      </c>
      <c r="BC41" s="122" t="s">
        <v>264</v>
      </c>
      <c r="BD41" s="122" t="s">
        <v>255</v>
      </c>
      <c r="BE41" s="122" t="s">
        <v>246</v>
      </c>
      <c r="BF41" s="106">
        <f t="shared" si="0"/>
        <v>0.89</v>
      </c>
      <c r="BG41" s="157">
        <f t="shared" si="1"/>
        <v>0.11416493618033892</v>
      </c>
      <c r="BH41" s="106">
        <f t="shared" si="2"/>
        <v>0.33</v>
      </c>
      <c r="BI41" s="157">
        <f t="shared" si="3"/>
        <v>7.5078190534119509E-3</v>
      </c>
      <c r="BJ41" s="106">
        <f t="shared" si="4"/>
        <v>0.31</v>
      </c>
      <c r="BK41" s="157">
        <f t="shared" si="5"/>
        <v>1.9955051531696254E-2</v>
      </c>
      <c r="BL41" s="106">
        <f t="shared" si="6"/>
        <v>0.45</v>
      </c>
      <c r="BM41" s="157">
        <f t="shared" si="7"/>
        <v>5.9281411203561266E-3</v>
      </c>
      <c r="BN41" s="125"/>
      <c r="BQ41" s="116" t="s">
        <v>274</v>
      </c>
      <c r="BR41" s="116"/>
      <c r="BS41" s="116"/>
      <c r="BT41" s="116"/>
      <c r="BU41" s="116"/>
    </row>
    <row r="42" spans="2:85" x14ac:dyDescent="0.25">
      <c r="B42" s="60">
        <v>35</v>
      </c>
      <c r="C42" s="101">
        <v>0.81</v>
      </c>
      <c r="D42" s="101">
        <v>9.92</v>
      </c>
      <c r="E42" s="101">
        <v>1.52</v>
      </c>
      <c r="F42" s="101">
        <v>0.28000000000000003</v>
      </c>
      <c r="G42" s="101">
        <v>0.79</v>
      </c>
      <c r="H42" s="101">
        <v>15.2</v>
      </c>
      <c r="I42" s="101">
        <v>19.8</v>
      </c>
      <c r="J42" s="101">
        <v>0.87</v>
      </c>
      <c r="K42" s="101">
        <v>0.81</v>
      </c>
      <c r="L42" s="101">
        <v>21.2</v>
      </c>
      <c r="M42" s="101">
        <v>21.6</v>
      </c>
      <c r="N42" s="101">
        <v>1.1100000000000001</v>
      </c>
      <c r="O42" s="101">
        <v>0.86</v>
      </c>
      <c r="P42" s="101">
        <v>20.6</v>
      </c>
      <c r="Q42" s="101">
        <v>21.2</v>
      </c>
      <c r="R42" s="101">
        <v>1.1100000000000001</v>
      </c>
      <c r="S42" s="101">
        <v>0.85</v>
      </c>
      <c r="T42" s="101">
        <v>20.6</v>
      </c>
      <c r="U42" s="101">
        <v>25.2</v>
      </c>
      <c r="V42" s="139">
        <v>53</v>
      </c>
      <c r="W42" s="139">
        <v>52</v>
      </c>
      <c r="X42" s="139">
        <v>49</v>
      </c>
      <c r="Y42" s="139">
        <v>46</v>
      </c>
      <c r="Z42" s="138"/>
      <c r="AA42" s="138"/>
      <c r="AC42" s="349"/>
      <c r="AD42" s="122" t="s">
        <v>266</v>
      </c>
      <c r="AE42" s="122" t="s">
        <v>255</v>
      </c>
      <c r="AF42" s="122" t="s">
        <v>246</v>
      </c>
      <c r="AG42" s="101">
        <f>K58</f>
        <v>0.81680000000000019</v>
      </c>
      <c r="AH42" s="101">
        <f>K59</f>
        <v>0.81</v>
      </c>
      <c r="AI42" s="101">
        <f>K60</f>
        <v>0.85</v>
      </c>
      <c r="AJ42" s="101">
        <f>K61</f>
        <v>0.79</v>
      </c>
      <c r="AK42" s="156">
        <f>K62</f>
        <v>1.8006801436101373E-2</v>
      </c>
      <c r="AL42" s="101">
        <f>K120</f>
        <v>0.20860000000000009</v>
      </c>
      <c r="AM42" s="101">
        <f>K121</f>
        <v>0.21</v>
      </c>
      <c r="AN42" s="101">
        <f>K122</f>
        <v>0.23</v>
      </c>
      <c r="AO42" s="101">
        <f>K123</f>
        <v>0.2</v>
      </c>
      <c r="AP42" s="156">
        <f>K124</f>
        <v>7.0014575741959061E-3</v>
      </c>
      <c r="AQ42" s="101">
        <f>K182</f>
        <v>0.20620000000000016</v>
      </c>
      <c r="AR42" s="101">
        <f>K183</f>
        <v>0.21</v>
      </c>
      <c r="AS42" s="101">
        <f>K184</f>
        <v>0.22</v>
      </c>
      <c r="AT42" s="101">
        <f>K185</f>
        <v>0.17</v>
      </c>
      <c r="AU42" s="156">
        <f>K186</f>
        <v>8.7807767775024623E-3</v>
      </c>
      <c r="AV42" s="101">
        <f>K244</f>
        <v>0.94540000000000002</v>
      </c>
      <c r="AW42" s="101">
        <f>K245</f>
        <v>0.85</v>
      </c>
      <c r="AX42" s="101">
        <f>K246</f>
        <v>2</v>
      </c>
      <c r="AY42" s="101">
        <f>K247</f>
        <v>0.84</v>
      </c>
      <c r="AZ42" s="156">
        <f>K248</f>
        <v>0.2493928136699283</v>
      </c>
      <c r="BB42" s="349"/>
      <c r="BC42" s="122" t="s">
        <v>266</v>
      </c>
      <c r="BD42" s="122" t="s">
        <v>255</v>
      </c>
      <c r="BE42" s="122" t="s">
        <v>246</v>
      </c>
      <c r="BF42" s="101">
        <f t="shared" si="0"/>
        <v>0.85</v>
      </c>
      <c r="BG42" s="156">
        <f t="shared" si="1"/>
        <v>1.8006801436101373E-2</v>
      </c>
      <c r="BH42" s="101">
        <f t="shared" si="2"/>
        <v>0.23</v>
      </c>
      <c r="BI42" s="156">
        <f t="shared" si="3"/>
        <v>7.0014575741959061E-3</v>
      </c>
      <c r="BJ42" s="101">
        <f t="shared" si="4"/>
        <v>0.22</v>
      </c>
      <c r="BK42" s="156">
        <f t="shared" si="5"/>
        <v>8.7807767775024623E-3</v>
      </c>
      <c r="BL42" s="133">
        <f t="shared" si="6"/>
        <v>2</v>
      </c>
      <c r="BM42" s="159">
        <f t="shared" si="7"/>
        <v>0.2493928136699283</v>
      </c>
      <c r="BN42" s="125"/>
    </row>
    <row r="43" spans="2:85" x14ac:dyDescent="0.25">
      <c r="B43" s="105">
        <v>36</v>
      </c>
      <c r="C43" s="106">
        <v>0.74</v>
      </c>
      <c r="D43" s="106">
        <v>10.199999999999999</v>
      </c>
      <c r="E43" s="106">
        <v>1.6</v>
      </c>
      <c r="F43" s="106">
        <v>0.91</v>
      </c>
      <c r="G43" s="106">
        <v>0.78</v>
      </c>
      <c r="H43" s="106">
        <v>13</v>
      </c>
      <c r="I43" s="106">
        <v>18.8</v>
      </c>
      <c r="J43" s="106">
        <v>0.88</v>
      </c>
      <c r="K43" s="106">
        <v>0.81</v>
      </c>
      <c r="L43" s="106">
        <v>21.8</v>
      </c>
      <c r="M43" s="106">
        <v>22</v>
      </c>
      <c r="N43" s="106">
        <v>1.1200000000000001</v>
      </c>
      <c r="O43" s="106">
        <v>0.79</v>
      </c>
      <c r="P43" s="106">
        <v>14.6</v>
      </c>
      <c r="Q43" s="106">
        <v>22.4</v>
      </c>
      <c r="R43" s="106">
        <v>1.1000000000000001</v>
      </c>
      <c r="S43" s="106">
        <v>0.86</v>
      </c>
      <c r="T43" s="106">
        <v>21.2</v>
      </c>
      <c r="U43" s="106">
        <v>25.2</v>
      </c>
      <c r="V43" s="152">
        <v>54</v>
      </c>
      <c r="W43" s="152">
        <v>49</v>
      </c>
      <c r="X43" s="152">
        <v>49</v>
      </c>
      <c r="Y43" s="152">
        <v>44</v>
      </c>
      <c r="Z43" s="138"/>
      <c r="AA43" s="138"/>
      <c r="AC43" s="349"/>
      <c r="AD43" s="122" t="s">
        <v>265</v>
      </c>
      <c r="AE43" s="122" t="s">
        <v>254</v>
      </c>
      <c r="AF43" s="122" t="s">
        <v>245</v>
      </c>
      <c r="AG43" s="106">
        <f>L58</f>
        <v>17.824000000000002</v>
      </c>
      <c r="AH43" s="106">
        <f>L59</f>
        <v>19.700000000000003</v>
      </c>
      <c r="AI43" s="106">
        <f>L60</f>
        <v>22.6</v>
      </c>
      <c r="AJ43" s="106">
        <f>L61</f>
        <v>5.6</v>
      </c>
      <c r="AK43" s="157">
        <f>L62</f>
        <v>4.0381123090384783</v>
      </c>
      <c r="AL43" s="106">
        <f>L120</f>
        <v>13.055999999999999</v>
      </c>
      <c r="AM43" s="106">
        <f>L121</f>
        <v>13</v>
      </c>
      <c r="AN43" s="106">
        <f>L122</f>
        <v>14</v>
      </c>
      <c r="AO43" s="106">
        <f>L123</f>
        <v>12.2</v>
      </c>
      <c r="AP43" s="157">
        <f>L124</f>
        <v>0.31047034759328279</v>
      </c>
      <c r="AQ43" s="106">
        <f>L182</f>
        <v>12.69600000000001</v>
      </c>
      <c r="AR43" s="106">
        <f>L183</f>
        <v>12.6</v>
      </c>
      <c r="AS43" s="106">
        <f>L184</f>
        <v>14.8</v>
      </c>
      <c r="AT43" s="106">
        <f>L185</f>
        <v>12.4</v>
      </c>
      <c r="AU43" s="157">
        <f>L186</f>
        <v>0.37955935783807138</v>
      </c>
      <c r="AV43" s="106">
        <f>L244</f>
        <v>17.956000000000003</v>
      </c>
      <c r="AW43" s="106">
        <f>L245</f>
        <v>16.600000000000001</v>
      </c>
      <c r="AX43" s="106">
        <f>L246</f>
        <v>21.6</v>
      </c>
      <c r="AY43" s="106">
        <f>L247</f>
        <v>15.4</v>
      </c>
      <c r="AZ43" s="157">
        <f>L248</f>
        <v>2.4190704910804621</v>
      </c>
      <c r="BB43" s="349"/>
      <c r="BC43" s="122" t="s">
        <v>265</v>
      </c>
      <c r="BD43" s="122" t="s">
        <v>254</v>
      </c>
      <c r="BE43" s="122" t="s">
        <v>245</v>
      </c>
      <c r="BF43" s="106">
        <f t="shared" si="0"/>
        <v>22.6</v>
      </c>
      <c r="BG43" s="157">
        <f t="shared" si="1"/>
        <v>4.0381123090384783</v>
      </c>
      <c r="BH43" s="106">
        <f t="shared" si="2"/>
        <v>14</v>
      </c>
      <c r="BI43" s="157">
        <f t="shared" si="3"/>
        <v>0.31047034759328279</v>
      </c>
      <c r="BJ43" s="106">
        <f t="shared" si="4"/>
        <v>14.8</v>
      </c>
      <c r="BK43" s="157">
        <f t="shared" si="5"/>
        <v>0.37955935783807138</v>
      </c>
      <c r="BL43" s="106">
        <f t="shared" si="6"/>
        <v>21.6</v>
      </c>
      <c r="BM43" s="157">
        <f t="shared" si="7"/>
        <v>2.4190704910804621</v>
      </c>
      <c r="BN43" s="125"/>
    </row>
    <row r="44" spans="2:85" x14ac:dyDescent="0.25">
      <c r="B44" s="60">
        <v>37</v>
      </c>
      <c r="C44" s="101">
        <v>0.81</v>
      </c>
      <c r="D44" s="101">
        <v>10.1</v>
      </c>
      <c r="E44" s="101">
        <v>1.1200000000000001</v>
      </c>
      <c r="F44" s="101">
        <v>0.35</v>
      </c>
      <c r="G44" s="101">
        <v>0.79</v>
      </c>
      <c r="H44" s="101">
        <v>15.2</v>
      </c>
      <c r="I44" s="101">
        <v>18.399999999999999</v>
      </c>
      <c r="J44" s="101">
        <v>0.85</v>
      </c>
      <c r="K44" s="101">
        <v>0.81</v>
      </c>
      <c r="L44" s="101">
        <v>22.2</v>
      </c>
      <c r="M44" s="101">
        <v>21.2</v>
      </c>
      <c r="N44" s="101">
        <v>1.1000000000000001</v>
      </c>
      <c r="O44" s="101">
        <v>0.83</v>
      </c>
      <c r="P44" s="101">
        <v>19.2</v>
      </c>
      <c r="Q44" s="101">
        <v>19.600000000000001</v>
      </c>
      <c r="R44" s="101">
        <v>1.1100000000000001</v>
      </c>
      <c r="S44" s="101">
        <v>0.79</v>
      </c>
      <c r="T44" s="101">
        <v>17.2</v>
      </c>
      <c r="U44" s="101">
        <v>20.399999999999999</v>
      </c>
      <c r="V44" s="139">
        <v>55</v>
      </c>
      <c r="W44" s="139">
        <v>51</v>
      </c>
      <c r="X44" s="139">
        <v>49</v>
      </c>
      <c r="Y44" s="139">
        <v>45</v>
      </c>
      <c r="Z44" s="138"/>
      <c r="AA44" s="138"/>
      <c r="AC44" s="349"/>
      <c r="AD44" s="122" t="s">
        <v>222</v>
      </c>
      <c r="AE44" s="122" t="s">
        <v>254</v>
      </c>
      <c r="AF44" s="122" t="s">
        <v>245</v>
      </c>
      <c r="AG44" s="101">
        <f>M58</f>
        <v>20.852000000000004</v>
      </c>
      <c r="AH44" s="101">
        <f>M59</f>
        <v>21.8</v>
      </c>
      <c r="AI44" s="101">
        <f>M60</f>
        <v>24.4</v>
      </c>
      <c r="AJ44" s="101">
        <f>M61</f>
        <v>3.8</v>
      </c>
      <c r="AK44" s="156">
        <f>M62</f>
        <v>3.5817701700444453</v>
      </c>
      <c r="AL44" s="101">
        <f>M120</f>
        <v>13.748000000000001</v>
      </c>
      <c r="AM44" s="101">
        <f>M121</f>
        <v>13.8</v>
      </c>
      <c r="AN44" s="101">
        <f>M122</f>
        <v>17.600000000000001</v>
      </c>
      <c r="AO44" s="101">
        <f>M123</f>
        <v>12.6</v>
      </c>
      <c r="AP44" s="156">
        <f>M124</f>
        <v>0.9771345028882642</v>
      </c>
      <c r="AQ44" s="101">
        <f>M182</f>
        <v>13.463999999999999</v>
      </c>
      <c r="AR44" s="101">
        <f>M183</f>
        <v>13.4</v>
      </c>
      <c r="AS44" s="101">
        <f>M184</f>
        <v>16.600000000000001</v>
      </c>
      <c r="AT44" s="101">
        <f>M185</f>
        <v>12.4</v>
      </c>
      <c r="AU44" s="156">
        <f>M186</f>
        <v>0.92708892645259278</v>
      </c>
      <c r="AV44" s="101">
        <f>M244</f>
        <v>23.449999999999996</v>
      </c>
      <c r="AW44" s="101">
        <f>M245</f>
        <v>23.8</v>
      </c>
      <c r="AX44" s="101">
        <f>M246</f>
        <v>25.2</v>
      </c>
      <c r="AY44" s="101">
        <f>M247</f>
        <v>13.8</v>
      </c>
      <c r="AZ44" s="156">
        <f>M248</f>
        <v>2.1588214849963006</v>
      </c>
      <c r="BB44" s="349"/>
      <c r="BC44" s="122" t="s">
        <v>222</v>
      </c>
      <c r="BD44" s="122" t="s">
        <v>254</v>
      </c>
      <c r="BE44" s="122" t="s">
        <v>245</v>
      </c>
      <c r="BF44" s="101">
        <f t="shared" si="0"/>
        <v>24.4</v>
      </c>
      <c r="BG44" s="156">
        <f t="shared" si="1"/>
        <v>3.5817701700444453</v>
      </c>
      <c r="BH44" s="101">
        <f t="shared" si="2"/>
        <v>17.600000000000001</v>
      </c>
      <c r="BI44" s="156">
        <f t="shared" si="3"/>
        <v>0.9771345028882642</v>
      </c>
      <c r="BJ44" s="101">
        <f t="shared" si="4"/>
        <v>16.600000000000001</v>
      </c>
      <c r="BK44" s="156">
        <f t="shared" si="5"/>
        <v>0.92708892645259278</v>
      </c>
      <c r="BL44" s="101">
        <f t="shared" si="6"/>
        <v>25.2</v>
      </c>
      <c r="BM44" s="156">
        <f t="shared" si="7"/>
        <v>2.1588214849963006</v>
      </c>
      <c r="BN44" s="125"/>
    </row>
    <row r="45" spans="2:85" x14ac:dyDescent="0.25">
      <c r="B45" s="105">
        <v>38</v>
      </c>
      <c r="C45" s="106">
        <v>0.77</v>
      </c>
      <c r="D45" s="106">
        <v>10.5</v>
      </c>
      <c r="E45" s="106">
        <v>1.2</v>
      </c>
      <c r="F45" s="106">
        <v>0.41</v>
      </c>
      <c r="G45" s="106">
        <v>0.66</v>
      </c>
      <c r="H45" s="106">
        <v>15.8</v>
      </c>
      <c r="I45" s="106">
        <v>22</v>
      </c>
      <c r="J45" s="106">
        <v>0.88</v>
      </c>
      <c r="K45" s="106">
        <v>0.85</v>
      </c>
      <c r="L45" s="106">
        <v>22.6</v>
      </c>
      <c r="M45" s="106">
        <v>20.6</v>
      </c>
      <c r="N45" s="106">
        <v>1.1299999999999999</v>
      </c>
      <c r="O45" s="106">
        <v>0.83</v>
      </c>
      <c r="P45" s="106">
        <v>19.600000000000001</v>
      </c>
      <c r="Q45" s="106">
        <v>17.8</v>
      </c>
      <c r="R45" s="106">
        <v>1.1299999999999999</v>
      </c>
      <c r="S45" s="106">
        <v>0.83</v>
      </c>
      <c r="T45" s="106">
        <v>21</v>
      </c>
      <c r="U45" s="106">
        <v>24.4</v>
      </c>
      <c r="V45" s="152">
        <v>56</v>
      </c>
      <c r="W45" s="152">
        <v>52</v>
      </c>
      <c r="X45" s="152">
        <v>49</v>
      </c>
      <c r="Y45" s="152">
        <v>45</v>
      </c>
      <c r="Z45" s="138"/>
      <c r="AA45" s="138"/>
      <c r="AC45" s="348" t="s">
        <v>180</v>
      </c>
      <c r="AD45" s="127" t="s">
        <v>264</v>
      </c>
      <c r="AE45" s="127" t="s">
        <v>255</v>
      </c>
      <c r="AF45" s="127" t="s">
        <v>246</v>
      </c>
      <c r="AG45" s="106">
        <f>N58</f>
        <v>1.1135999999999997</v>
      </c>
      <c r="AH45" s="106">
        <f>N59</f>
        <v>1.1200000000000001</v>
      </c>
      <c r="AI45" s="106">
        <f>N60</f>
        <v>1.81</v>
      </c>
      <c r="AJ45" s="106">
        <f>N61</f>
        <v>0.1</v>
      </c>
      <c r="AK45" s="157">
        <f>N62</f>
        <v>0.17719768736686045</v>
      </c>
      <c r="AL45" s="106">
        <f>N120</f>
        <v>0.31460000000000021</v>
      </c>
      <c r="AM45" s="106">
        <f>N121</f>
        <v>0.31</v>
      </c>
      <c r="AN45" s="106">
        <f>N122</f>
        <v>0.33</v>
      </c>
      <c r="AO45" s="106">
        <f>N123</f>
        <v>0.3</v>
      </c>
      <c r="AP45" s="157">
        <f>N124</f>
        <v>6.13121820967856E-3</v>
      </c>
      <c r="AQ45" s="106">
        <f>N182</f>
        <v>0.30560000000000009</v>
      </c>
      <c r="AR45" s="106">
        <f>N183</f>
        <v>0.31</v>
      </c>
      <c r="AS45" s="106">
        <f>N184</f>
        <v>0.32</v>
      </c>
      <c r="AT45" s="106">
        <f>N185</f>
        <v>0.28000000000000003</v>
      </c>
      <c r="AU45" s="157">
        <f>N186</f>
        <v>7.6023626832286122E-3</v>
      </c>
      <c r="AV45" s="106">
        <f>N244</f>
        <v>1.149799999999999</v>
      </c>
      <c r="AW45" s="106">
        <f>N245</f>
        <v>1.1499999999999999</v>
      </c>
      <c r="AX45" s="106">
        <f>N246</f>
        <v>1.1599999999999999</v>
      </c>
      <c r="AY45" s="106">
        <f>N247</f>
        <v>1.1200000000000001</v>
      </c>
      <c r="AZ45" s="157">
        <f>N248</f>
        <v>6.2237202602262636E-3</v>
      </c>
      <c r="BB45" s="348" t="s">
        <v>180</v>
      </c>
      <c r="BC45" s="127" t="s">
        <v>264</v>
      </c>
      <c r="BD45" s="127" t="s">
        <v>255</v>
      </c>
      <c r="BE45" s="127" t="s">
        <v>246</v>
      </c>
      <c r="BF45" s="133">
        <f t="shared" si="0"/>
        <v>1.81</v>
      </c>
      <c r="BG45" s="157">
        <f t="shared" si="1"/>
        <v>0.17719768736686045</v>
      </c>
      <c r="BH45" s="106">
        <f t="shared" si="2"/>
        <v>0.33</v>
      </c>
      <c r="BI45" s="157">
        <f t="shared" si="3"/>
        <v>6.13121820967856E-3</v>
      </c>
      <c r="BJ45" s="106">
        <f t="shared" si="4"/>
        <v>0.32</v>
      </c>
      <c r="BK45" s="157">
        <f t="shared" si="5"/>
        <v>7.6023626832286122E-3</v>
      </c>
      <c r="BL45" s="106">
        <f t="shared" si="6"/>
        <v>1.1599999999999999</v>
      </c>
      <c r="BM45" s="157">
        <f t="shared" si="7"/>
        <v>6.2237202602262636E-3</v>
      </c>
      <c r="BN45" s="125"/>
    </row>
    <row r="46" spans="2:85" x14ac:dyDescent="0.25">
      <c r="B46" s="60">
        <v>39</v>
      </c>
      <c r="C46" s="101">
        <v>0.81</v>
      </c>
      <c r="D46" s="101">
        <v>9.68</v>
      </c>
      <c r="E46" s="101">
        <v>1.2</v>
      </c>
      <c r="F46" s="101">
        <v>0.4</v>
      </c>
      <c r="G46" s="101">
        <v>0.85</v>
      </c>
      <c r="H46" s="101">
        <v>18.399999999999999</v>
      </c>
      <c r="I46" s="101">
        <v>22.6</v>
      </c>
      <c r="J46" s="101">
        <v>0.89</v>
      </c>
      <c r="K46" s="101">
        <v>0.8</v>
      </c>
      <c r="L46" s="101">
        <v>21</v>
      </c>
      <c r="M46" s="101">
        <v>21.6</v>
      </c>
      <c r="N46" s="101">
        <v>1.1100000000000001</v>
      </c>
      <c r="O46" s="101">
        <v>0.81</v>
      </c>
      <c r="P46" s="101">
        <v>5.4</v>
      </c>
      <c r="Q46" s="101">
        <v>3</v>
      </c>
      <c r="R46" s="101">
        <v>1.1100000000000001</v>
      </c>
      <c r="S46" s="101">
        <v>0.85</v>
      </c>
      <c r="T46" s="101">
        <v>21.2</v>
      </c>
      <c r="U46" s="101">
        <v>24.8</v>
      </c>
      <c r="V46" s="139">
        <v>55</v>
      </c>
      <c r="W46" s="139">
        <v>51</v>
      </c>
      <c r="X46" s="139">
        <v>50</v>
      </c>
      <c r="Y46" s="139">
        <v>45</v>
      </c>
      <c r="Z46" s="138"/>
      <c r="AA46" s="138"/>
      <c r="AC46" s="348"/>
      <c r="AD46" s="127" t="s">
        <v>266</v>
      </c>
      <c r="AE46" s="127" t="s">
        <v>255</v>
      </c>
      <c r="AF46" s="127" t="s">
        <v>246</v>
      </c>
      <c r="AG46" s="101">
        <f>O58</f>
        <v>0.82559999999999978</v>
      </c>
      <c r="AH46" s="101">
        <f>O59</f>
        <v>0.83</v>
      </c>
      <c r="AI46" s="101">
        <f>O60</f>
        <v>0.86</v>
      </c>
      <c r="AJ46" s="101">
        <f>O61</f>
        <v>0.72</v>
      </c>
      <c r="AK46" s="156">
        <f>O62</f>
        <v>2.9008091763421836E-2</v>
      </c>
      <c r="AL46" s="101">
        <f>O120</f>
        <v>0.20079999999999998</v>
      </c>
      <c r="AM46" s="101">
        <f>O121</f>
        <v>0.2</v>
      </c>
      <c r="AN46" s="101">
        <f>O122</f>
        <v>0.23</v>
      </c>
      <c r="AO46" s="101">
        <f>O123</f>
        <v>0.19</v>
      </c>
      <c r="AP46" s="156">
        <f>O124</f>
        <v>6.9517286060551096E-3</v>
      </c>
      <c r="AQ46" s="101">
        <f>O182</f>
        <v>0.22140000000000012</v>
      </c>
      <c r="AR46" s="101">
        <f>O183</f>
        <v>0.22</v>
      </c>
      <c r="AS46" s="101">
        <f>O184</f>
        <v>0.23</v>
      </c>
      <c r="AT46" s="101">
        <f>O185</f>
        <v>0.21</v>
      </c>
      <c r="AU46" s="156">
        <f>O186</f>
        <v>4.9528388066742094E-3</v>
      </c>
      <c r="AV46" s="101">
        <f>O244</f>
        <v>0.85880000000000012</v>
      </c>
      <c r="AW46" s="101">
        <f>O245</f>
        <v>0.86</v>
      </c>
      <c r="AX46" s="101">
        <f>O246</f>
        <v>0.95</v>
      </c>
      <c r="AY46" s="101">
        <f>O247</f>
        <v>0.85</v>
      </c>
      <c r="AZ46" s="156">
        <f>O248</f>
        <v>1.4518109732471441E-2</v>
      </c>
      <c r="BB46" s="348"/>
      <c r="BC46" s="127" t="s">
        <v>266</v>
      </c>
      <c r="BD46" s="127" t="s">
        <v>255</v>
      </c>
      <c r="BE46" s="127" t="s">
        <v>246</v>
      </c>
      <c r="BF46" s="101">
        <f t="shared" si="0"/>
        <v>0.86</v>
      </c>
      <c r="BG46" s="156">
        <f t="shared" si="1"/>
        <v>2.9008091763421836E-2</v>
      </c>
      <c r="BH46" s="101">
        <f t="shared" si="2"/>
        <v>0.23</v>
      </c>
      <c r="BI46" s="156">
        <f t="shared" si="3"/>
        <v>6.9517286060551096E-3</v>
      </c>
      <c r="BJ46" s="101">
        <f t="shared" si="4"/>
        <v>0.23</v>
      </c>
      <c r="BK46" s="156">
        <f t="shared" si="5"/>
        <v>4.9528388066742094E-3</v>
      </c>
      <c r="BL46" s="101">
        <f t="shared" si="6"/>
        <v>0.95</v>
      </c>
      <c r="BM46" s="156">
        <f t="shared" si="7"/>
        <v>1.4518109732471441E-2</v>
      </c>
      <c r="BN46" s="125"/>
    </row>
    <row r="47" spans="2:85" x14ac:dyDescent="0.25">
      <c r="B47" s="105">
        <v>40</v>
      </c>
      <c r="C47" s="106">
        <v>0.74</v>
      </c>
      <c r="D47" s="106">
        <v>9.68</v>
      </c>
      <c r="E47" s="106">
        <v>1.28</v>
      </c>
      <c r="F47" s="106">
        <v>0.92</v>
      </c>
      <c r="G47" s="106">
        <v>0.66</v>
      </c>
      <c r="H47" s="106">
        <v>15.4</v>
      </c>
      <c r="I47" s="106">
        <v>22.8</v>
      </c>
      <c r="J47" s="106">
        <v>0.89</v>
      </c>
      <c r="K47" s="106">
        <v>0.81</v>
      </c>
      <c r="L47" s="106">
        <v>16.8</v>
      </c>
      <c r="M47" s="106">
        <v>22.2</v>
      </c>
      <c r="N47" s="106">
        <v>1.1299999999999999</v>
      </c>
      <c r="O47" s="106">
        <v>0.85</v>
      </c>
      <c r="P47" s="106">
        <v>20</v>
      </c>
      <c r="Q47" s="106">
        <v>19.8</v>
      </c>
      <c r="R47" s="106">
        <v>1.1200000000000001</v>
      </c>
      <c r="S47" s="106">
        <v>0.86</v>
      </c>
      <c r="T47" s="106">
        <v>17.2</v>
      </c>
      <c r="U47" s="106">
        <v>23</v>
      </c>
      <c r="V47" s="152">
        <v>57</v>
      </c>
      <c r="W47" s="152">
        <v>48</v>
      </c>
      <c r="X47" s="152">
        <v>49</v>
      </c>
      <c r="Y47" s="152">
        <v>46</v>
      </c>
      <c r="Z47" s="138"/>
      <c r="AA47" s="138"/>
      <c r="AC47" s="348"/>
      <c r="AD47" s="127" t="s">
        <v>265</v>
      </c>
      <c r="AE47" s="127" t="s">
        <v>254</v>
      </c>
      <c r="AF47" s="127" t="s">
        <v>245</v>
      </c>
      <c r="AG47" s="106">
        <f>P58</f>
        <v>15.94</v>
      </c>
      <c r="AH47" s="106">
        <f>P59</f>
        <v>19.100000000000001</v>
      </c>
      <c r="AI47" s="106">
        <f>P60</f>
        <v>21</v>
      </c>
      <c r="AJ47" s="106">
        <f>P61</f>
        <v>4.8</v>
      </c>
      <c r="AK47" s="157">
        <f>P62</f>
        <v>5.0292613163122795</v>
      </c>
      <c r="AL47" s="106">
        <f>P120</f>
        <v>13.42</v>
      </c>
      <c r="AM47" s="106">
        <f>P121</f>
        <v>13.4</v>
      </c>
      <c r="AN47" s="106">
        <f>P122</f>
        <v>14.2</v>
      </c>
      <c r="AO47" s="106">
        <f>P123</f>
        <v>12.6</v>
      </c>
      <c r="AP47" s="157">
        <f>P124</f>
        <v>0.3838579669298402</v>
      </c>
      <c r="AQ47" s="106">
        <f>P182</f>
        <v>12.924000000000003</v>
      </c>
      <c r="AR47" s="106">
        <f>P183</f>
        <v>12.8</v>
      </c>
      <c r="AS47" s="106">
        <f>P184</f>
        <v>14.2</v>
      </c>
      <c r="AT47" s="106">
        <f>P185</f>
        <v>12.6</v>
      </c>
      <c r="AU47" s="157">
        <f>P186</f>
        <v>0.36787309258071299</v>
      </c>
      <c r="AV47" s="106">
        <f>P244</f>
        <v>17.971999999999994</v>
      </c>
      <c r="AW47" s="106">
        <f>P245</f>
        <v>19.399999999999999</v>
      </c>
      <c r="AX47" s="106">
        <f>P246</f>
        <v>20.399999999999999</v>
      </c>
      <c r="AY47" s="106">
        <f>P247</f>
        <v>14.4</v>
      </c>
      <c r="AZ47" s="157">
        <f>P248</f>
        <v>2.2903560012026647</v>
      </c>
      <c r="BB47" s="348"/>
      <c r="BC47" s="127" t="s">
        <v>265</v>
      </c>
      <c r="BD47" s="127" t="s">
        <v>254</v>
      </c>
      <c r="BE47" s="127" t="s">
        <v>245</v>
      </c>
      <c r="BF47" s="106">
        <f t="shared" si="0"/>
        <v>21</v>
      </c>
      <c r="BG47" s="159">
        <f t="shared" si="1"/>
        <v>5.0292613163122795</v>
      </c>
      <c r="BH47" s="106">
        <f t="shared" si="2"/>
        <v>14.2</v>
      </c>
      <c r="BI47" s="157">
        <f t="shared" si="3"/>
        <v>0.3838579669298402</v>
      </c>
      <c r="BJ47" s="106">
        <f t="shared" si="4"/>
        <v>14.2</v>
      </c>
      <c r="BK47" s="157">
        <f t="shared" si="5"/>
        <v>0.36787309258071299</v>
      </c>
      <c r="BL47" s="106">
        <f t="shared" si="6"/>
        <v>20.399999999999999</v>
      </c>
      <c r="BM47" s="157">
        <f t="shared" si="7"/>
        <v>2.2903560012026647</v>
      </c>
      <c r="BN47" s="125"/>
    </row>
    <row r="48" spans="2:85" x14ac:dyDescent="0.25">
      <c r="B48" s="60">
        <v>41</v>
      </c>
      <c r="C48" s="101">
        <v>0.81</v>
      </c>
      <c r="D48" s="101">
        <v>10.5</v>
      </c>
      <c r="E48" s="101">
        <v>1.36</v>
      </c>
      <c r="F48" s="101">
        <v>0.4</v>
      </c>
      <c r="G48" s="101">
        <v>0.78</v>
      </c>
      <c r="H48" s="101">
        <v>15.4</v>
      </c>
      <c r="I48" s="101">
        <v>21.8</v>
      </c>
      <c r="J48" s="101">
        <v>0.85</v>
      </c>
      <c r="K48" s="101">
        <v>0.81</v>
      </c>
      <c r="L48" s="101">
        <v>14.2</v>
      </c>
      <c r="M48" s="101">
        <v>22.4</v>
      </c>
      <c r="N48" s="101">
        <v>1.1100000000000001</v>
      </c>
      <c r="O48" s="101">
        <v>0.72</v>
      </c>
      <c r="P48" s="101">
        <v>19</v>
      </c>
      <c r="Q48" s="101">
        <v>22.4</v>
      </c>
      <c r="R48" s="101">
        <v>1.1000000000000001</v>
      </c>
      <c r="S48" s="101">
        <v>0.86</v>
      </c>
      <c r="T48" s="101">
        <v>21</v>
      </c>
      <c r="U48" s="101">
        <v>20.399999999999999</v>
      </c>
      <c r="V48" s="139">
        <v>55</v>
      </c>
      <c r="W48" s="139">
        <v>51</v>
      </c>
      <c r="X48" s="139">
        <v>49</v>
      </c>
      <c r="Y48" s="139">
        <v>46</v>
      </c>
      <c r="Z48" s="138"/>
      <c r="AA48" s="138"/>
      <c r="AC48" s="348"/>
      <c r="AD48" s="127" t="s">
        <v>222</v>
      </c>
      <c r="AE48" s="127" t="s">
        <v>254</v>
      </c>
      <c r="AF48" s="127" t="s">
        <v>245</v>
      </c>
      <c r="AG48" s="101">
        <f>Q58</f>
        <v>17.818000000000001</v>
      </c>
      <c r="AH48" s="101">
        <f>Q59</f>
        <v>20.8</v>
      </c>
      <c r="AI48" s="101">
        <f>Q60</f>
        <v>22.6</v>
      </c>
      <c r="AJ48" s="101">
        <f>Q61</f>
        <v>2.4</v>
      </c>
      <c r="AK48" s="156">
        <f>Q62</f>
        <v>6.152540208759957</v>
      </c>
      <c r="AL48" s="101">
        <f>Q120</f>
        <v>14.592000000000002</v>
      </c>
      <c r="AM48" s="101">
        <f>Q121</f>
        <v>14.4</v>
      </c>
      <c r="AN48" s="101">
        <f>Q122</f>
        <v>22</v>
      </c>
      <c r="AO48" s="101">
        <f>Q123</f>
        <v>12.6</v>
      </c>
      <c r="AP48" s="156">
        <f>Q124</f>
        <v>1.3903222354430458</v>
      </c>
      <c r="AQ48" s="101">
        <f>Q182</f>
        <v>13.307999999999998</v>
      </c>
      <c r="AR48" s="101">
        <f>Q183</f>
        <v>13</v>
      </c>
      <c r="AS48" s="101">
        <f>Q184</f>
        <v>18</v>
      </c>
      <c r="AT48" s="101">
        <f>Q185</f>
        <v>12.6</v>
      </c>
      <c r="AU48" s="156">
        <f>Q186</f>
        <v>0.969081197499435</v>
      </c>
      <c r="AV48" s="101">
        <f>Q244</f>
        <v>22.184000000000012</v>
      </c>
      <c r="AW48" s="101">
        <f>Q245</f>
        <v>22.2</v>
      </c>
      <c r="AX48" s="101">
        <f>Q246</f>
        <v>24</v>
      </c>
      <c r="AY48" s="101">
        <f>Q247</f>
        <v>21.2</v>
      </c>
      <c r="AZ48" s="156">
        <f>Q248</f>
        <v>0.5448684544484671</v>
      </c>
      <c r="BB48" s="348"/>
      <c r="BC48" s="127" t="s">
        <v>222</v>
      </c>
      <c r="BD48" s="127" t="s">
        <v>254</v>
      </c>
      <c r="BE48" s="127" t="s">
        <v>245</v>
      </c>
      <c r="BF48" s="101">
        <f t="shared" si="0"/>
        <v>22.6</v>
      </c>
      <c r="BG48" s="159">
        <f t="shared" si="1"/>
        <v>6.152540208759957</v>
      </c>
      <c r="BH48" s="101">
        <f t="shared" si="2"/>
        <v>22</v>
      </c>
      <c r="BI48" s="156">
        <f t="shared" si="3"/>
        <v>1.3903222354430458</v>
      </c>
      <c r="BJ48" s="101">
        <f t="shared" si="4"/>
        <v>18</v>
      </c>
      <c r="BK48" s="156">
        <f t="shared" si="5"/>
        <v>0.969081197499435</v>
      </c>
      <c r="BL48" s="101">
        <f t="shared" si="6"/>
        <v>24</v>
      </c>
      <c r="BM48" s="156">
        <f t="shared" si="7"/>
        <v>0.5448684544484671</v>
      </c>
      <c r="BN48" s="125"/>
    </row>
    <row r="49" spans="2:66" x14ac:dyDescent="0.25">
      <c r="B49" s="105">
        <v>42</v>
      </c>
      <c r="C49" s="106">
        <v>0.81</v>
      </c>
      <c r="D49" s="106">
        <v>10.199999999999999</v>
      </c>
      <c r="E49" s="106">
        <v>1.68</v>
      </c>
      <c r="F49" s="106">
        <v>0.9</v>
      </c>
      <c r="G49" s="106">
        <v>0.79</v>
      </c>
      <c r="H49" s="106">
        <v>18</v>
      </c>
      <c r="I49" s="106">
        <v>15.6</v>
      </c>
      <c r="J49" s="106">
        <v>0.89</v>
      </c>
      <c r="K49" s="106">
        <v>0.81</v>
      </c>
      <c r="L49" s="106">
        <v>21</v>
      </c>
      <c r="M49" s="106">
        <v>23.2</v>
      </c>
      <c r="N49" s="106">
        <v>1.1100000000000001</v>
      </c>
      <c r="O49" s="106">
        <v>0.81</v>
      </c>
      <c r="P49" s="106">
        <v>19.399999999999999</v>
      </c>
      <c r="Q49" s="106">
        <v>20.9</v>
      </c>
      <c r="R49" s="106">
        <v>1.1100000000000001</v>
      </c>
      <c r="S49" s="106">
        <v>0.85</v>
      </c>
      <c r="T49" s="106">
        <v>20.8</v>
      </c>
      <c r="U49" s="106">
        <v>24.2</v>
      </c>
      <c r="V49" s="152">
        <v>56</v>
      </c>
      <c r="W49" s="152">
        <v>52</v>
      </c>
      <c r="X49" s="152">
        <v>42</v>
      </c>
      <c r="Y49" s="152">
        <v>45</v>
      </c>
      <c r="Z49" s="138"/>
      <c r="AA49" s="138"/>
      <c r="AC49" s="349" t="s">
        <v>181</v>
      </c>
      <c r="AD49" s="122" t="s">
        <v>264</v>
      </c>
      <c r="AE49" s="122" t="s">
        <v>255</v>
      </c>
      <c r="AF49" s="122" t="s">
        <v>246</v>
      </c>
      <c r="AG49" s="106">
        <f>R58</f>
        <v>1.1048</v>
      </c>
      <c r="AH49" s="106">
        <f>R59</f>
        <v>1.1100000000000001</v>
      </c>
      <c r="AI49" s="106">
        <f>R60</f>
        <v>1.63</v>
      </c>
      <c r="AJ49" s="106">
        <f>R61</f>
        <v>0.92</v>
      </c>
      <c r="AK49" s="157">
        <f>R62</f>
        <v>9.3114807345227119E-2</v>
      </c>
      <c r="AL49" s="106">
        <f>N120</f>
        <v>0.31460000000000021</v>
      </c>
      <c r="AM49" s="106">
        <f>N121</f>
        <v>0.31</v>
      </c>
      <c r="AN49" s="106">
        <f>N122</f>
        <v>0.33</v>
      </c>
      <c r="AO49" s="106">
        <f>N123</f>
        <v>0.3</v>
      </c>
      <c r="AP49" s="157">
        <f>R124</f>
        <v>5.802884574739979E-3</v>
      </c>
      <c r="AQ49" s="106">
        <f>R182</f>
        <v>0.26619999999999988</v>
      </c>
      <c r="AR49" s="106">
        <f>R183</f>
        <v>0.27</v>
      </c>
      <c r="AS49" s="106">
        <f>R184</f>
        <v>0.28000000000000003</v>
      </c>
      <c r="AT49" s="106">
        <f>R185</f>
        <v>0.22</v>
      </c>
      <c r="AU49" s="157">
        <f>R186</f>
        <v>1.5503784923004306E-2</v>
      </c>
      <c r="AV49" s="106">
        <f>R244</f>
        <v>1.1529999999999994</v>
      </c>
      <c r="AW49" s="106">
        <f>R245</f>
        <v>1.1499999999999999</v>
      </c>
      <c r="AX49" s="106">
        <f>R246</f>
        <v>1.27</v>
      </c>
      <c r="AY49" s="106">
        <f>R247</f>
        <v>1.0900000000000001</v>
      </c>
      <c r="AZ49" s="157">
        <f>R248</f>
        <v>2.5892241371988367E-2</v>
      </c>
      <c r="BB49" s="349" t="s">
        <v>181</v>
      </c>
      <c r="BC49" s="122" t="s">
        <v>264</v>
      </c>
      <c r="BD49" s="122" t="s">
        <v>255</v>
      </c>
      <c r="BE49" s="122" t="s">
        <v>246</v>
      </c>
      <c r="BF49" s="106">
        <f t="shared" si="0"/>
        <v>1.63</v>
      </c>
      <c r="BG49" s="157">
        <f t="shared" si="1"/>
        <v>9.3114807345227119E-2</v>
      </c>
      <c r="BH49" s="106">
        <f t="shared" si="2"/>
        <v>0.33</v>
      </c>
      <c r="BI49" s="160">
        <f t="shared" si="3"/>
        <v>5.802884574739979E-3</v>
      </c>
      <c r="BJ49" s="106">
        <f t="shared" si="4"/>
        <v>0.28000000000000003</v>
      </c>
      <c r="BK49" s="157">
        <f t="shared" si="5"/>
        <v>1.5503784923004306E-2</v>
      </c>
      <c r="BL49" s="106">
        <f t="shared" si="6"/>
        <v>1.27</v>
      </c>
      <c r="BM49" s="157">
        <f t="shared" si="7"/>
        <v>2.5892241371988367E-2</v>
      </c>
      <c r="BN49" s="125"/>
    </row>
    <row r="50" spans="2:66" x14ac:dyDescent="0.25">
      <c r="B50" s="60">
        <v>43</v>
      </c>
      <c r="C50" s="101">
        <v>0.78</v>
      </c>
      <c r="D50" s="101">
        <v>10.6</v>
      </c>
      <c r="E50" s="101">
        <v>1.76</v>
      </c>
      <c r="F50" s="101">
        <v>0.42</v>
      </c>
      <c r="G50" s="101">
        <v>0.78</v>
      </c>
      <c r="H50" s="101">
        <v>13.4</v>
      </c>
      <c r="I50" s="101">
        <v>21.6</v>
      </c>
      <c r="J50" s="101">
        <v>0.89</v>
      </c>
      <c r="K50" s="101">
        <v>0.84</v>
      </c>
      <c r="L50" s="101">
        <v>14.6</v>
      </c>
      <c r="M50" s="101">
        <v>22.4</v>
      </c>
      <c r="N50" s="101">
        <v>1.1200000000000001</v>
      </c>
      <c r="O50" s="101">
        <v>0.83</v>
      </c>
      <c r="P50" s="101">
        <v>19.600000000000001</v>
      </c>
      <c r="Q50" s="101">
        <v>21.6</v>
      </c>
      <c r="R50" s="101">
        <v>1.0900000000000001</v>
      </c>
      <c r="S50" s="101">
        <v>0.79</v>
      </c>
      <c r="T50" s="101">
        <v>22</v>
      </c>
      <c r="U50" s="101">
        <v>26</v>
      </c>
      <c r="V50" s="139">
        <v>54</v>
      </c>
      <c r="W50" s="139">
        <v>49</v>
      </c>
      <c r="X50" s="139">
        <v>50</v>
      </c>
      <c r="Y50" s="139">
        <v>46</v>
      </c>
      <c r="Z50" s="138"/>
      <c r="AA50" s="138"/>
      <c r="AC50" s="349"/>
      <c r="AD50" s="122" t="s">
        <v>266</v>
      </c>
      <c r="AE50" s="122" t="s">
        <v>255</v>
      </c>
      <c r="AF50" s="122" t="s">
        <v>246</v>
      </c>
      <c r="AG50" s="101">
        <f>S58</f>
        <v>0.81632653061224492</v>
      </c>
      <c r="AH50" s="101">
        <f>S59</f>
        <v>0.85</v>
      </c>
      <c r="AI50" s="101">
        <f>S60</f>
        <v>0.86</v>
      </c>
      <c r="AJ50" s="101">
        <f>S61</f>
        <v>0.46</v>
      </c>
      <c r="AK50" s="156">
        <f>S62</f>
        <v>7.1986511397130859E-2</v>
      </c>
      <c r="AL50" s="101">
        <f>S120</f>
        <v>0.20580000000000009</v>
      </c>
      <c r="AM50" s="101">
        <f>S121</f>
        <v>0.21</v>
      </c>
      <c r="AN50" s="101">
        <f>S122</f>
        <v>0.22</v>
      </c>
      <c r="AO50" s="101">
        <f>S123</f>
        <v>0.2</v>
      </c>
      <c r="AP50" s="156">
        <f>S124</f>
        <v>5.7463386746053544E-3</v>
      </c>
      <c r="AQ50" s="101">
        <f>S182</f>
        <v>0.22520000000000023</v>
      </c>
      <c r="AR50" s="101">
        <f>S183</f>
        <v>0.22</v>
      </c>
      <c r="AS50" s="101">
        <f>S184</f>
        <v>0.35</v>
      </c>
      <c r="AT50" s="101">
        <f>S185</f>
        <v>0.17</v>
      </c>
      <c r="AU50" s="156">
        <f>S186</f>
        <v>3.4596213075762376E-2</v>
      </c>
      <c r="AV50" s="101">
        <f>S244</f>
        <v>0.85759999999999992</v>
      </c>
      <c r="AW50" s="101">
        <f>S245</f>
        <v>0.86</v>
      </c>
      <c r="AX50" s="101">
        <f>S246</f>
        <v>0.86</v>
      </c>
      <c r="AY50" s="101">
        <f>S247</f>
        <v>0.85</v>
      </c>
      <c r="AZ50" s="156">
        <f>S248</f>
        <v>4.3141911058690056E-3</v>
      </c>
      <c r="BB50" s="349"/>
      <c r="BC50" s="122" t="s">
        <v>266</v>
      </c>
      <c r="BD50" s="122" t="s">
        <v>255</v>
      </c>
      <c r="BE50" s="122" t="s">
        <v>246</v>
      </c>
      <c r="BF50" s="101">
        <f t="shared" si="0"/>
        <v>0.86</v>
      </c>
      <c r="BG50" s="156">
        <f t="shared" si="1"/>
        <v>7.1986511397130859E-2</v>
      </c>
      <c r="BH50" s="101">
        <f t="shared" si="2"/>
        <v>0.22</v>
      </c>
      <c r="BI50" s="156">
        <f t="shared" si="3"/>
        <v>5.7463386746053544E-3</v>
      </c>
      <c r="BJ50" s="101">
        <f t="shared" si="4"/>
        <v>0.35</v>
      </c>
      <c r="BK50" s="156">
        <f t="shared" si="5"/>
        <v>3.4596213075762376E-2</v>
      </c>
      <c r="BL50" s="101">
        <f>AX50</f>
        <v>0.86</v>
      </c>
      <c r="BM50" s="160">
        <f t="shared" si="7"/>
        <v>4.3141911058690056E-3</v>
      </c>
      <c r="BN50" s="125"/>
    </row>
    <row r="51" spans="2:66" x14ac:dyDescent="0.25">
      <c r="B51" s="105">
        <v>44</v>
      </c>
      <c r="C51" s="106">
        <v>0.8</v>
      </c>
      <c r="D51" s="106">
        <v>9.76</v>
      </c>
      <c r="E51" s="106">
        <v>1.04</v>
      </c>
      <c r="F51" s="106">
        <v>0.33</v>
      </c>
      <c r="G51" s="106">
        <v>0.86</v>
      </c>
      <c r="H51" s="106">
        <v>15</v>
      </c>
      <c r="I51" s="106">
        <v>21.8</v>
      </c>
      <c r="J51" s="106">
        <v>0.88</v>
      </c>
      <c r="K51" s="106">
        <v>0.8</v>
      </c>
      <c r="L51" s="106">
        <v>14.2</v>
      </c>
      <c r="M51" s="106">
        <v>21.8</v>
      </c>
      <c r="N51" s="106">
        <v>1.1299999999999999</v>
      </c>
      <c r="O51" s="106">
        <v>0.86</v>
      </c>
      <c r="P51" s="106">
        <v>20</v>
      </c>
      <c r="Q51" s="106">
        <v>21.4</v>
      </c>
      <c r="R51" s="106">
        <v>1.1200000000000001</v>
      </c>
      <c r="S51" s="106">
        <v>0.84</v>
      </c>
      <c r="T51" s="106">
        <v>21.8</v>
      </c>
      <c r="U51" s="106">
        <v>18</v>
      </c>
      <c r="V51" s="152">
        <v>55</v>
      </c>
      <c r="W51" s="152">
        <v>50</v>
      </c>
      <c r="X51" s="152">
        <v>50</v>
      </c>
      <c r="Y51" s="152">
        <v>45</v>
      </c>
      <c r="Z51" s="138"/>
      <c r="AA51" s="138"/>
      <c r="AC51" s="349"/>
      <c r="AD51" s="122" t="s">
        <v>265</v>
      </c>
      <c r="AE51" s="122" t="s">
        <v>254</v>
      </c>
      <c r="AF51" s="122" t="s">
        <v>245</v>
      </c>
      <c r="AG51" s="106">
        <f>T58</f>
        <v>17.624000000000006</v>
      </c>
      <c r="AH51" s="106">
        <f>T59</f>
        <v>17.2</v>
      </c>
      <c r="AI51" s="106">
        <f>T60</f>
        <v>24.8</v>
      </c>
      <c r="AJ51" s="106">
        <f>T61</f>
        <v>2.8</v>
      </c>
      <c r="AK51" s="157">
        <f>T62</f>
        <v>3.9584866207340439</v>
      </c>
      <c r="AL51" s="106">
        <f>T120</f>
        <v>13.063999999999997</v>
      </c>
      <c r="AM51" s="106">
        <f>T121</f>
        <v>13</v>
      </c>
      <c r="AN51" s="106">
        <f>T122</f>
        <v>14</v>
      </c>
      <c r="AO51" s="106">
        <f>T123</f>
        <v>11.2</v>
      </c>
      <c r="AP51" s="157">
        <f>T124</f>
        <v>0.40494897637775029</v>
      </c>
      <c r="AQ51" s="106">
        <f>T182</f>
        <v>13.012000000000009</v>
      </c>
      <c r="AR51" s="106">
        <f>T183</f>
        <v>12.6</v>
      </c>
      <c r="AS51" s="106">
        <f>T184</f>
        <v>17.8</v>
      </c>
      <c r="AT51" s="106">
        <f>T185</f>
        <v>12.4</v>
      </c>
      <c r="AU51" s="157">
        <f>T186</f>
        <v>0.95994047434500573</v>
      </c>
      <c r="AV51" s="106">
        <f>T244</f>
        <v>17.931999999999995</v>
      </c>
      <c r="AW51" s="106">
        <f>T245</f>
        <v>19.3</v>
      </c>
      <c r="AX51" s="106">
        <f>T246</f>
        <v>21</v>
      </c>
      <c r="AY51" s="106">
        <f>T247</f>
        <v>13.8</v>
      </c>
      <c r="AZ51" s="157">
        <f>T248</f>
        <v>2.7329015753239996</v>
      </c>
      <c r="BB51" s="349"/>
      <c r="BC51" s="122" t="s">
        <v>265</v>
      </c>
      <c r="BD51" s="122" t="s">
        <v>254</v>
      </c>
      <c r="BE51" s="122" t="s">
        <v>245</v>
      </c>
      <c r="BF51" s="133">
        <f t="shared" si="0"/>
        <v>24.8</v>
      </c>
      <c r="BG51" s="157">
        <f t="shared" si="1"/>
        <v>3.9584866207340439</v>
      </c>
      <c r="BH51" s="106">
        <f t="shared" si="2"/>
        <v>14</v>
      </c>
      <c r="BI51" s="157">
        <f t="shared" si="3"/>
        <v>0.40494897637775029</v>
      </c>
      <c r="BJ51" s="106">
        <f t="shared" si="4"/>
        <v>17.8</v>
      </c>
      <c r="BK51" s="157">
        <f t="shared" si="5"/>
        <v>0.95994047434500573</v>
      </c>
      <c r="BL51" s="106">
        <f t="shared" si="6"/>
        <v>21</v>
      </c>
      <c r="BM51" s="157">
        <f t="shared" si="7"/>
        <v>2.7329015753239996</v>
      </c>
      <c r="BN51" s="125"/>
    </row>
    <row r="52" spans="2:66" x14ac:dyDescent="0.25">
      <c r="B52" s="60">
        <v>45</v>
      </c>
      <c r="C52" s="101">
        <v>0.78</v>
      </c>
      <c r="D52" s="101">
        <v>9.84</v>
      </c>
      <c r="E52" s="101">
        <v>1.76</v>
      </c>
      <c r="F52" s="101">
        <v>0.41</v>
      </c>
      <c r="G52" s="101">
        <v>0.85</v>
      </c>
      <c r="H52" s="101">
        <v>18.600000000000001</v>
      </c>
      <c r="I52" s="101">
        <v>19.600000000000001</v>
      </c>
      <c r="J52" s="101">
        <v>0.85</v>
      </c>
      <c r="K52" s="101">
        <v>0.81</v>
      </c>
      <c r="L52" s="101">
        <v>16.2</v>
      </c>
      <c r="M52" s="101">
        <v>21</v>
      </c>
      <c r="N52" s="101">
        <v>1.1100000000000001</v>
      </c>
      <c r="O52" s="101">
        <v>0.86</v>
      </c>
      <c r="P52" s="101">
        <v>19.399999999999999</v>
      </c>
      <c r="Q52" s="101">
        <v>22.6</v>
      </c>
      <c r="R52" s="101">
        <v>1.1100000000000001</v>
      </c>
      <c r="S52" s="101">
        <v>0.86</v>
      </c>
      <c r="T52" s="101">
        <v>20.6</v>
      </c>
      <c r="U52" s="101">
        <v>25.2</v>
      </c>
      <c r="V52" s="139">
        <v>54</v>
      </c>
      <c r="W52" s="139">
        <v>51</v>
      </c>
      <c r="X52" s="139">
        <v>49</v>
      </c>
      <c r="Y52" s="139">
        <v>44</v>
      </c>
      <c r="Z52" s="138"/>
      <c r="AA52" s="138"/>
      <c r="AC52" s="349"/>
      <c r="AD52" s="122" t="s">
        <v>222</v>
      </c>
      <c r="AE52" s="122" t="s">
        <v>254</v>
      </c>
      <c r="AF52" s="122" t="s">
        <v>245</v>
      </c>
      <c r="AG52" s="101">
        <f>U58</f>
        <v>24.012000000000004</v>
      </c>
      <c r="AH52" s="101">
        <f>U59</f>
        <v>24.8</v>
      </c>
      <c r="AI52" s="101">
        <f>U60</f>
        <v>27.2</v>
      </c>
      <c r="AJ52" s="101">
        <f>U61</f>
        <v>12.8</v>
      </c>
      <c r="AK52" s="156">
        <f>U62</f>
        <v>2.5829614391078959</v>
      </c>
      <c r="AL52" s="101">
        <f>U120</f>
        <v>14.044</v>
      </c>
      <c r="AM52" s="101">
        <f>U121</f>
        <v>13.8</v>
      </c>
      <c r="AN52" s="101">
        <f>U122</f>
        <v>18</v>
      </c>
      <c r="AO52" s="101">
        <f>U123</f>
        <v>12.6</v>
      </c>
      <c r="AP52" s="156">
        <f>U124</f>
        <v>1.2177530328353083</v>
      </c>
      <c r="AQ52" s="101">
        <f>U182</f>
        <v>13.360000000000007</v>
      </c>
      <c r="AR52" s="101">
        <f>U183</f>
        <v>12.6</v>
      </c>
      <c r="AS52" s="101">
        <f>U184</f>
        <v>19.399999999999999</v>
      </c>
      <c r="AT52" s="101">
        <f>U185</f>
        <v>12.4</v>
      </c>
      <c r="AU52" s="156">
        <f>U186</f>
        <v>1.4489968380692348</v>
      </c>
      <c r="AV52" s="101">
        <f>U244</f>
        <v>22.024000000000001</v>
      </c>
      <c r="AW52" s="101">
        <f>U245</f>
        <v>22.4</v>
      </c>
      <c r="AX52" s="101">
        <f>U246</f>
        <v>23.2</v>
      </c>
      <c r="AY52" s="101">
        <f>U247</f>
        <v>14.6</v>
      </c>
      <c r="AZ52" s="156">
        <f>U248</f>
        <v>1.536303541435927</v>
      </c>
      <c r="BB52" s="349"/>
      <c r="BC52" s="122" t="s">
        <v>222</v>
      </c>
      <c r="BD52" s="122" t="s">
        <v>254</v>
      </c>
      <c r="BE52" s="122" t="s">
        <v>245</v>
      </c>
      <c r="BF52" s="133">
        <f t="shared" si="0"/>
        <v>27.2</v>
      </c>
      <c r="BG52" s="156">
        <f t="shared" si="1"/>
        <v>2.5829614391078959</v>
      </c>
      <c r="BH52" s="101">
        <f t="shared" si="2"/>
        <v>18</v>
      </c>
      <c r="BI52" s="156">
        <f t="shared" si="3"/>
        <v>1.2177530328353083</v>
      </c>
      <c r="BJ52" s="101">
        <f t="shared" si="4"/>
        <v>19.399999999999999</v>
      </c>
      <c r="BK52" s="156">
        <f t="shared" si="5"/>
        <v>1.4489968380692348</v>
      </c>
      <c r="BL52" s="101">
        <f t="shared" si="6"/>
        <v>23.2</v>
      </c>
      <c r="BM52" s="156">
        <f t="shared" si="7"/>
        <v>1.536303541435927</v>
      </c>
      <c r="BN52" s="125"/>
    </row>
    <row r="53" spans="2:66" x14ac:dyDescent="0.25">
      <c r="B53" s="105">
        <v>46</v>
      </c>
      <c r="C53" s="106">
        <v>0.81</v>
      </c>
      <c r="D53" s="106">
        <v>10.1</v>
      </c>
      <c r="E53" s="106">
        <v>1.44</v>
      </c>
      <c r="F53" s="106">
        <v>0.91</v>
      </c>
      <c r="G53" s="106">
        <v>0.72</v>
      </c>
      <c r="H53" s="106">
        <v>13.4</v>
      </c>
      <c r="I53" s="106">
        <v>16.8</v>
      </c>
      <c r="J53" s="106">
        <v>0.88</v>
      </c>
      <c r="K53" s="106">
        <v>0.81</v>
      </c>
      <c r="L53" s="106">
        <v>13.6</v>
      </c>
      <c r="M53" s="106">
        <v>22.2</v>
      </c>
      <c r="N53" s="106">
        <v>1.1200000000000001</v>
      </c>
      <c r="O53" s="106">
        <v>0.78</v>
      </c>
      <c r="P53" s="106">
        <v>19.2</v>
      </c>
      <c r="Q53" s="106">
        <v>21.8</v>
      </c>
      <c r="R53" s="106">
        <v>1.1200000000000001</v>
      </c>
      <c r="S53" s="106">
        <v>0.85</v>
      </c>
      <c r="T53" s="106">
        <v>17.2</v>
      </c>
      <c r="U53" s="106">
        <v>22.4</v>
      </c>
      <c r="V53" s="152">
        <v>55</v>
      </c>
      <c r="W53" s="152">
        <v>51</v>
      </c>
      <c r="X53" s="152">
        <v>49</v>
      </c>
      <c r="Y53" s="152">
        <v>45</v>
      </c>
      <c r="Z53" s="138"/>
      <c r="AA53" s="138"/>
      <c r="AC53" s="348" t="s">
        <v>267</v>
      </c>
      <c r="AD53" s="348"/>
      <c r="AE53" s="127" t="s">
        <v>260</v>
      </c>
      <c r="AF53" s="127" t="s">
        <v>244</v>
      </c>
      <c r="AG53" s="152">
        <f>V58</f>
        <v>54.34</v>
      </c>
      <c r="AH53" s="152">
        <f>V59</f>
        <v>55</v>
      </c>
      <c r="AI53" s="152">
        <f>V60</f>
        <v>58</v>
      </c>
      <c r="AJ53" s="152">
        <f>V61</f>
        <v>40</v>
      </c>
      <c r="AK53" s="157">
        <f>V62</f>
        <v>3.6118286396850268</v>
      </c>
      <c r="AL53" s="152">
        <f>V120</f>
        <v>31.76</v>
      </c>
      <c r="AM53" s="152">
        <f>V121</f>
        <v>32</v>
      </c>
      <c r="AN53" s="152">
        <f>V122</f>
        <v>33</v>
      </c>
      <c r="AO53" s="152">
        <f>V123</f>
        <v>31</v>
      </c>
      <c r="AP53" s="157">
        <f>V124</f>
        <v>0.55549205986353078</v>
      </c>
      <c r="AQ53" s="152">
        <f>V182</f>
        <v>32.56</v>
      </c>
      <c r="AR53" s="152">
        <f>V183</f>
        <v>32</v>
      </c>
      <c r="AS53" s="152">
        <f>V184</f>
        <v>35</v>
      </c>
      <c r="AT53" s="152">
        <f>V185</f>
        <v>31</v>
      </c>
      <c r="AU53" s="157">
        <f>V186</f>
        <v>1.1095135907970051</v>
      </c>
      <c r="AV53" s="152">
        <f>V244</f>
        <v>57.68</v>
      </c>
      <c r="AW53" s="152">
        <f>V245</f>
        <v>58</v>
      </c>
      <c r="AX53" s="152">
        <f>V246</f>
        <v>63</v>
      </c>
      <c r="AY53" s="152">
        <f>V247</f>
        <v>50</v>
      </c>
      <c r="AZ53" s="157">
        <f>V248</f>
        <v>2.342508684887957</v>
      </c>
      <c r="BB53" s="348" t="s">
        <v>267</v>
      </c>
      <c r="BC53" s="348"/>
      <c r="BD53" s="127" t="s">
        <v>260</v>
      </c>
      <c r="BE53" s="127" t="s">
        <v>244</v>
      </c>
      <c r="BF53" s="152">
        <f t="shared" si="0"/>
        <v>58</v>
      </c>
      <c r="BG53" s="159">
        <f t="shared" si="1"/>
        <v>3.6118286396850268</v>
      </c>
      <c r="BH53" s="152">
        <f t="shared" si="2"/>
        <v>33</v>
      </c>
      <c r="BI53" s="160">
        <f t="shared" si="3"/>
        <v>0.55549205986353078</v>
      </c>
      <c r="BJ53" s="152">
        <f t="shared" si="4"/>
        <v>35</v>
      </c>
      <c r="BK53" s="157">
        <f t="shared" si="5"/>
        <v>1.1095135907970051</v>
      </c>
      <c r="BL53" s="134">
        <f t="shared" si="6"/>
        <v>63</v>
      </c>
      <c r="BM53" s="157">
        <f t="shared" si="7"/>
        <v>2.342508684887957</v>
      </c>
      <c r="BN53" s="125"/>
    </row>
    <row r="54" spans="2:66" ht="14.45" customHeight="1" x14ac:dyDescent="0.25">
      <c r="B54" s="60">
        <v>47</v>
      </c>
      <c r="C54" s="101">
        <v>0.82</v>
      </c>
      <c r="D54" s="101">
        <v>10.3</v>
      </c>
      <c r="E54" s="101">
        <v>1.68</v>
      </c>
      <c r="F54" s="101">
        <v>0.08</v>
      </c>
      <c r="G54" s="101">
        <v>0.79</v>
      </c>
      <c r="H54" s="101">
        <v>17.8</v>
      </c>
      <c r="I54" s="101">
        <v>16.600000000000001</v>
      </c>
      <c r="J54" s="101">
        <v>0.89</v>
      </c>
      <c r="K54" s="101">
        <v>0.85</v>
      </c>
      <c r="L54" s="101">
        <v>20</v>
      </c>
      <c r="M54" s="101">
        <v>22.4</v>
      </c>
      <c r="N54" s="101">
        <v>1.1100000000000001</v>
      </c>
      <c r="O54" s="101">
        <v>0.82</v>
      </c>
      <c r="P54" s="101">
        <v>20.399999999999999</v>
      </c>
      <c r="Q54" s="101">
        <v>22.4</v>
      </c>
      <c r="R54" s="101">
        <v>1.1299999999999999</v>
      </c>
      <c r="S54" s="101">
        <v>0.86</v>
      </c>
      <c r="T54" s="101">
        <v>21.6</v>
      </c>
      <c r="U54" s="101">
        <v>26</v>
      </c>
      <c r="V54" s="139">
        <v>54</v>
      </c>
      <c r="W54" s="139">
        <v>49</v>
      </c>
      <c r="X54" s="139">
        <v>49</v>
      </c>
      <c r="Y54" s="139">
        <v>46</v>
      </c>
      <c r="Z54" s="138"/>
      <c r="AA54" s="138"/>
      <c r="AC54" s="350" t="s">
        <v>268</v>
      </c>
      <c r="AD54" s="350"/>
      <c r="AE54" s="135" t="s">
        <v>260</v>
      </c>
      <c r="AF54" s="127" t="s">
        <v>244</v>
      </c>
      <c r="AG54" s="139">
        <f>W58</f>
        <v>46.26</v>
      </c>
      <c r="AH54" s="139">
        <f>W59</f>
        <v>47</v>
      </c>
      <c r="AI54" s="139">
        <f>W60</f>
        <v>52</v>
      </c>
      <c r="AJ54" s="139">
        <f>W61</f>
        <v>38</v>
      </c>
      <c r="AK54" s="156">
        <f>W62</f>
        <v>4.7715568845022398</v>
      </c>
      <c r="AL54" s="139">
        <f>W120</f>
        <v>41.78</v>
      </c>
      <c r="AM54" s="139">
        <f>W121</f>
        <v>42</v>
      </c>
      <c r="AN54" s="139">
        <f>W122</f>
        <v>44</v>
      </c>
      <c r="AO54" s="139">
        <f>W123</f>
        <v>38</v>
      </c>
      <c r="AP54" s="156">
        <f>W124</f>
        <v>1.6324515181724919</v>
      </c>
      <c r="AQ54" s="139">
        <f>W182</f>
        <v>41.52</v>
      </c>
      <c r="AR54" s="139">
        <f>W183</f>
        <v>41</v>
      </c>
      <c r="AS54" s="139">
        <f>W184</f>
        <v>44</v>
      </c>
      <c r="AT54" s="139">
        <f>W185</f>
        <v>38</v>
      </c>
      <c r="AU54" s="156">
        <f>W186</f>
        <v>1.4319958955590482</v>
      </c>
      <c r="AV54" s="139">
        <f>W244</f>
        <v>46.06</v>
      </c>
      <c r="AW54" s="139">
        <f>W245</f>
        <v>46</v>
      </c>
      <c r="AX54" s="139">
        <f>W246</f>
        <v>48</v>
      </c>
      <c r="AY54" s="139">
        <f>W247</f>
        <v>42</v>
      </c>
      <c r="AZ54" s="156">
        <f>W248</f>
        <v>1.4764823060233414</v>
      </c>
      <c r="BB54" s="350" t="s">
        <v>268</v>
      </c>
      <c r="BC54" s="350"/>
      <c r="BD54" s="135" t="s">
        <v>260</v>
      </c>
      <c r="BE54" s="127" t="s">
        <v>244</v>
      </c>
      <c r="BF54" s="134">
        <f t="shared" si="0"/>
        <v>52</v>
      </c>
      <c r="BG54" s="159">
        <f t="shared" si="1"/>
        <v>4.7715568845022398</v>
      </c>
      <c r="BH54" s="139">
        <f t="shared" si="2"/>
        <v>44</v>
      </c>
      <c r="BI54" s="156">
        <f t="shared" si="3"/>
        <v>1.6324515181724919</v>
      </c>
      <c r="BJ54" s="139">
        <f t="shared" si="4"/>
        <v>44</v>
      </c>
      <c r="BK54" s="160">
        <f t="shared" si="5"/>
        <v>1.4319958955590482</v>
      </c>
      <c r="BL54" s="139">
        <f t="shared" si="6"/>
        <v>48</v>
      </c>
      <c r="BM54" s="156">
        <f t="shared" si="7"/>
        <v>1.4764823060233414</v>
      </c>
      <c r="BN54" s="125"/>
    </row>
    <row r="55" spans="2:66" x14ac:dyDescent="0.25">
      <c r="B55" s="105">
        <v>48</v>
      </c>
      <c r="C55" s="106">
        <v>0.75</v>
      </c>
      <c r="D55" s="106">
        <v>10.5</v>
      </c>
      <c r="E55" s="106">
        <v>1.52</v>
      </c>
      <c r="F55" s="106">
        <v>0.34</v>
      </c>
      <c r="G55" s="106">
        <v>0.78</v>
      </c>
      <c r="H55" s="106">
        <v>15.2</v>
      </c>
      <c r="I55" s="106">
        <v>19.600000000000001</v>
      </c>
      <c r="J55" s="106">
        <v>0.89</v>
      </c>
      <c r="K55" s="106">
        <v>0.8</v>
      </c>
      <c r="L55" s="106">
        <v>19</v>
      </c>
      <c r="M55" s="106">
        <v>21.2</v>
      </c>
      <c r="N55" s="106">
        <v>1.1200000000000001</v>
      </c>
      <c r="O55" s="106">
        <v>0.82</v>
      </c>
      <c r="P55" s="106">
        <v>20.2</v>
      </c>
      <c r="Q55" s="106">
        <v>20.2</v>
      </c>
      <c r="R55" s="106">
        <v>1.1000000000000001</v>
      </c>
      <c r="S55" s="106">
        <v>0.83</v>
      </c>
      <c r="T55" s="106">
        <v>20.8</v>
      </c>
      <c r="U55" s="106">
        <v>24.8</v>
      </c>
      <c r="V55" s="152">
        <v>56</v>
      </c>
      <c r="W55" s="152">
        <v>52</v>
      </c>
      <c r="X55" s="152">
        <v>50</v>
      </c>
      <c r="Y55" s="152">
        <v>46</v>
      </c>
      <c r="Z55" s="138"/>
      <c r="AA55" s="138"/>
      <c r="AC55" s="348" t="s">
        <v>270</v>
      </c>
      <c r="AD55" s="348"/>
      <c r="AE55" s="127" t="s">
        <v>260</v>
      </c>
      <c r="AF55" s="127" t="s">
        <v>244</v>
      </c>
      <c r="AG55" s="152">
        <f>X58</f>
        <v>47.88</v>
      </c>
      <c r="AH55" s="152">
        <f>X59</f>
        <v>49</v>
      </c>
      <c r="AI55" s="152">
        <f>X60</f>
        <v>50</v>
      </c>
      <c r="AJ55" s="152">
        <f>X61</f>
        <v>40</v>
      </c>
      <c r="AK55" s="157">
        <f>X62</f>
        <v>2.7452370627346991</v>
      </c>
      <c r="AL55" s="152">
        <f>X120</f>
        <v>52.78</v>
      </c>
      <c r="AM55" s="152">
        <f>X121</f>
        <v>53</v>
      </c>
      <c r="AN55" s="152">
        <f>X122</f>
        <v>54</v>
      </c>
      <c r="AO55" s="152">
        <f>X123</f>
        <v>45</v>
      </c>
      <c r="AP55" s="157">
        <f>X124</f>
        <v>1.4885961061842596</v>
      </c>
      <c r="AQ55" s="152">
        <f>X182</f>
        <v>63.08</v>
      </c>
      <c r="AR55" s="152">
        <f>X183</f>
        <v>63</v>
      </c>
      <c r="AS55" s="152">
        <f>X184</f>
        <v>64</v>
      </c>
      <c r="AT55" s="152">
        <f>X185</f>
        <v>58</v>
      </c>
      <c r="AU55" s="157">
        <f>X186</f>
        <v>1.1752550743544647</v>
      </c>
      <c r="AV55" s="152">
        <f>X244</f>
        <v>58.5</v>
      </c>
      <c r="AW55" s="152">
        <f>X245</f>
        <v>59</v>
      </c>
      <c r="AX55" s="152">
        <f>X246</f>
        <v>61</v>
      </c>
      <c r="AY55" s="152">
        <f>X247</f>
        <v>56</v>
      </c>
      <c r="AZ55" s="157">
        <f>X248</f>
        <v>1.2494896917525644</v>
      </c>
      <c r="BB55" s="348" t="s">
        <v>270</v>
      </c>
      <c r="BC55" s="348"/>
      <c r="BD55" s="127" t="s">
        <v>260</v>
      </c>
      <c r="BE55" s="127" t="s">
        <v>244</v>
      </c>
      <c r="BF55" s="152">
        <f t="shared" si="0"/>
        <v>50</v>
      </c>
      <c r="BG55" s="159">
        <f t="shared" si="1"/>
        <v>2.7452370627346991</v>
      </c>
      <c r="BH55" s="152">
        <f t="shared" si="2"/>
        <v>54</v>
      </c>
      <c r="BI55" s="157">
        <f t="shared" si="3"/>
        <v>1.4885961061842596</v>
      </c>
      <c r="BJ55" s="134">
        <f t="shared" si="4"/>
        <v>64</v>
      </c>
      <c r="BK55" s="160">
        <f t="shared" si="5"/>
        <v>1.1752550743544647</v>
      </c>
      <c r="BL55" s="152">
        <f t="shared" si="6"/>
        <v>61</v>
      </c>
      <c r="BM55" s="157">
        <f t="shared" si="7"/>
        <v>1.2494896917525644</v>
      </c>
      <c r="BN55" s="125"/>
    </row>
    <row r="56" spans="2:66" ht="14.45" customHeight="1" x14ac:dyDescent="0.25">
      <c r="B56" s="60">
        <v>49</v>
      </c>
      <c r="C56" s="101">
        <v>0.81</v>
      </c>
      <c r="D56" s="101">
        <v>9.84</v>
      </c>
      <c r="E56" s="101">
        <v>1.66</v>
      </c>
      <c r="F56" s="101">
        <v>0.41</v>
      </c>
      <c r="G56" s="101">
        <v>0.85</v>
      </c>
      <c r="H56" s="101">
        <v>17.600000000000001</v>
      </c>
      <c r="I56" s="101">
        <v>18</v>
      </c>
      <c r="J56" s="101">
        <v>0.85</v>
      </c>
      <c r="K56" s="101">
        <v>0.81</v>
      </c>
      <c r="L56" s="101">
        <v>15.8</v>
      </c>
      <c r="M56" s="101">
        <v>17.8</v>
      </c>
      <c r="N56" s="101">
        <v>1.1100000000000001</v>
      </c>
      <c r="O56" s="101">
        <v>0.83</v>
      </c>
      <c r="P56" s="101">
        <v>19.600000000000001</v>
      </c>
      <c r="Q56" s="101">
        <v>22.4</v>
      </c>
      <c r="R56" s="101">
        <v>1.1100000000000001</v>
      </c>
      <c r="S56" s="101">
        <v>0.86</v>
      </c>
      <c r="T56" s="101">
        <v>17.600000000000001</v>
      </c>
      <c r="U56" s="101">
        <v>25.2</v>
      </c>
      <c r="V56" s="139">
        <v>56</v>
      </c>
      <c r="W56" s="139">
        <v>50</v>
      </c>
      <c r="X56" s="139">
        <v>49</v>
      </c>
      <c r="Y56" s="139">
        <v>45</v>
      </c>
      <c r="Z56" s="138"/>
      <c r="AA56" s="138"/>
      <c r="AC56" s="350" t="s">
        <v>269</v>
      </c>
      <c r="AD56" s="350"/>
      <c r="AE56" s="135" t="s">
        <v>260</v>
      </c>
      <c r="AF56" s="127" t="s">
        <v>244</v>
      </c>
      <c r="AG56" s="139">
        <f>Y58</f>
        <v>44.86</v>
      </c>
      <c r="AH56" s="139">
        <f>Y59</f>
        <v>45</v>
      </c>
      <c r="AI56" s="139">
        <f>Y60</f>
        <v>46</v>
      </c>
      <c r="AJ56" s="139">
        <f>Y61</f>
        <v>44</v>
      </c>
      <c r="AK56" s="156">
        <f>Y62</f>
        <v>0.67036389752286107</v>
      </c>
      <c r="AL56" s="139">
        <f>Y120</f>
        <v>46.72</v>
      </c>
      <c r="AM56" s="139">
        <f>Y121</f>
        <v>47</v>
      </c>
      <c r="AN56" s="139">
        <f>Y122</f>
        <v>48</v>
      </c>
      <c r="AO56" s="139">
        <f>Y123</f>
        <v>46</v>
      </c>
      <c r="AP56" s="156">
        <f>Y124</f>
        <v>0.49651849134236453</v>
      </c>
      <c r="AQ56" s="139">
        <f>Y182</f>
        <v>47.52</v>
      </c>
      <c r="AR56" s="139">
        <f>Y183</f>
        <v>48</v>
      </c>
      <c r="AS56" s="139">
        <f>Y184</f>
        <v>48</v>
      </c>
      <c r="AT56" s="139">
        <f>Y185</f>
        <v>46</v>
      </c>
      <c r="AU56" s="156">
        <f>Y186</f>
        <v>0.67732969092169681</v>
      </c>
      <c r="AV56" s="139">
        <f>Y244</f>
        <v>43.68</v>
      </c>
      <c r="AW56" s="139">
        <f>Y245</f>
        <v>44</v>
      </c>
      <c r="AX56" s="139">
        <f>Y246</f>
        <v>45</v>
      </c>
      <c r="AY56" s="139">
        <f>Y247</f>
        <v>41</v>
      </c>
      <c r="AZ56" s="156">
        <f>Y248</f>
        <v>0.95703624139681331</v>
      </c>
      <c r="BB56" s="350" t="s">
        <v>269</v>
      </c>
      <c r="BC56" s="350"/>
      <c r="BD56" s="135" t="s">
        <v>260</v>
      </c>
      <c r="BE56" s="127" t="s">
        <v>244</v>
      </c>
      <c r="BF56" s="139">
        <f t="shared" si="0"/>
        <v>46</v>
      </c>
      <c r="BG56" s="156">
        <f t="shared" si="1"/>
        <v>0.67036389752286107</v>
      </c>
      <c r="BH56" s="134">
        <f t="shared" si="2"/>
        <v>48</v>
      </c>
      <c r="BI56" s="160">
        <f t="shared" si="3"/>
        <v>0.49651849134236453</v>
      </c>
      <c r="BJ56" s="134">
        <f t="shared" si="4"/>
        <v>48</v>
      </c>
      <c r="BK56" s="156">
        <f t="shared" si="5"/>
        <v>0.67732969092169681</v>
      </c>
      <c r="BL56" s="139">
        <f t="shared" si="6"/>
        <v>45</v>
      </c>
      <c r="BM56" s="159">
        <f t="shared" si="7"/>
        <v>0.95703624139681331</v>
      </c>
      <c r="BN56" s="125"/>
    </row>
    <row r="57" spans="2:66" x14ac:dyDescent="0.25">
      <c r="B57" s="105">
        <v>50</v>
      </c>
      <c r="C57" s="106">
        <v>0.82</v>
      </c>
      <c r="D57" s="106">
        <v>10.3</v>
      </c>
      <c r="E57" s="106">
        <v>1.44</v>
      </c>
      <c r="F57" s="106">
        <v>0.44</v>
      </c>
      <c r="G57" s="106">
        <v>0.84</v>
      </c>
      <c r="H57" s="106">
        <v>15.4</v>
      </c>
      <c r="I57" s="106">
        <v>21.8</v>
      </c>
      <c r="J57" s="106">
        <v>0.89</v>
      </c>
      <c r="K57" s="106">
        <v>0.81</v>
      </c>
      <c r="L57" s="106">
        <v>14.6</v>
      </c>
      <c r="M57" s="106">
        <v>18.8</v>
      </c>
      <c r="N57" s="106">
        <v>1.1200000000000001</v>
      </c>
      <c r="O57" s="106">
        <v>0.83</v>
      </c>
      <c r="P57" s="106">
        <v>20.6</v>
      </c>
      <c r="Q57" s="106">
        <v>21.2</v>
      </c>
      <c r="R57" s="106">
        <v>1.1200000000000001</v>
      </c>
      <c r="S57" s="106">
        <v>0.81</v>
      </c>
      <c r="T57" s="106">
        <v>12.8</v>
      </c>
      <c r="U57" s="106">
        <v>25.6</v>
      </c>
      <c r="V57" s="152">
        <v>57</v>
      </c>
      <c r="W57" s="152">
        <v>41</v>
      </c>
      <c r="X57" s="152">
        <v>50</v>
      </c>
      <c r="Y57" s="152">
        <v>46</v>
      </c>
      <c r="Z57" s="138"/>
      <c r="AA57" s="138"/>
    </row>
    <row r="58" spans="2:66" x14ac:dyDescent="0.25">
      <c r="B58" s="127" t="s">
        <v>72</v>
      </c>
      <c r="C58" s="140">
        <f t="shared" ref="C58:Y58" si="8">AVERAGE(C8:C57)</f>
        <v>0.77779999999999971</v>
      </c>
      <c r="D58" s="140">
        <f t="shared" si="8"/>
        <v>10.137600000000001</v>
      </c>
      <c r="E58" s="140">
        <f t="shared" si="8"/>
        <v>1.4078000000000004</v>
      </c>
      <c r="F58" s="141">
        <f t="shared" si="8"/>
        <v>0.53860000000000008</v>
      </c>
      <c r="G58" s="141">
        <f t="shared" si="8"/>
        <v>0.7886000000000003</v>
      </c>
      <c r="H58" s="141">
        <f t="shared" si="8"/>
        <v>16.079999999999995</v>
      </c>
      <c r="I58" s="141">
        <f t="shared" si="8"/>
        <v>20.2</v>
      </c>
      <c r="J58" s="140">
        <f t="shared" si="8"/>
        <v>0.84480000000000022</v>
      </c>
      <c r="K58" s="140">
        <f t="shared" si="8"/>
        <v>0.81680000000000019</v>
      </c>
      <c r="L58" s="140">
        <f t="shared" si="8"/>
        <v>17.824000000000002</v>
      </c>
      <c r="M58" s="140">
        <f t="shared" si="8"/>
        <v>20.852000000000004</v>
      </c>
      <c r="N58" s="141">
        <f t="shared" si="8"/>
        <v>1.1135999999999997</v>
      </c>
      <c r="O58" s="141">
        <f t="shared" si="8"/>
        <v>0.82559999999999978</v>
      </c>
      <c r="P58" s="141">
        <f t="shared" si="8"/>
        <v>15.94</v>
      </c>
      <c r="Q58" s="141">
        <f t="shared" si="8"/>
        <v>17.818000000000001</v>
      </c>
      <c r="R58" s="140">
        <f t="shared" si="8"/>
        <v>1.1048</v>
      </c>
      <c r="S58" s="140">
        <f t="shared" si="8"/>
        <v>0.81632653061224492</v>
      </c>
      <c r="T58" s="140">
        <f t="shared" si="8"/>
        <v>17.624000000000006</v>
      </c>
      <c r="U58" s="140">
        <f t="shared" si="8"/>
        <v>24.012000000000004</v>
      </c>
      <c r="V58" s="142">
        <f t="shared" si="8"/>
        <v>54.34</v>
      </c>
      <c r="W58" s="142">
        <f t="shared" si="8"/>
        <v>46.26</v>
      </c>
      <c r="X58" s="142">
        <f t="shared" si="8"/>
        <v>47.88</v>
      </c>
      <c r="Y58" s="142">
        <f t="shared" si="8"/>
        <v>44.86</v>
      </c>
      <c r="BL58" s="123"/>
      <c r="BM58" s="123"/>
    </row>
    <row r="59" spans="2:66" x14ac:dyDescent="0.25">
      <c r="B59" s="127" t="s">
        <v>193</v>
      </c>
      <c r="C59" s="140">
        <f t="shared" ref="C59:Y59" si="9">MEDIAN(C8:C57)</f>
        <v>0.79</v>
      </c>
      <c r="D59" s="140">
        <f t="shared" si="9"/>
        <v>10.1</v>
      </c>
      <c r="E59" s="140">
        <f t="shared" si="9"/>
        <v>1.44</v>
      </c>
      <c r="F59" s="141">
        <f t="shared" si="9"/>
        <v>0.41499999999999998</v>
      </c>
      <c r="G59" s="141">
        <f t="shared" si="9"/>
        <v>0.79</v>
      </c>
      <c r="H59" s="141">
        <f t="shared" si="9"/>
        <v>15.4</v>
      </c>
      <c r="I59" s="141">
        <f t="shared" si="9"/>
        <v>20.6</v>
      </c>
      <c r="J59" s="140">
        <f t="shared" si="9"/>
        <v>0.88</v>
      </c>
      <c r="K59" s="140">
        <f t="shared" si="9"/>
        <v>0.81</v>
      </c>
      <c r="L59" s="140">
        <f t="shared" si="9"/>
        <v>19.700000000000003</v>
      </c>
      <c r="M59" s="140">
        <f t="shared" si="9"/>
        <v>21.8</v>
      </c>
      <c r="N59" s="141">
        <f t="shared" si="9"/>
        <v>1.1200000000000001</v>
      </c>
      <c r="O59" s="141">
        <f t="shared" si="9"/>
        <v>0.83</v>
      </c>
      <c r="P59" s="141">
        <f t="shared" si="9"/>
        <v>19.100000000000001</v>
      </c>
      <c r="Q59" s="141">
        <f t="shared" si="9"/>
        <v>20.8</v>
      </c>
      <c r="R59" s="140">
        <f t="shared" si="9"/>
        <v>1.1100000000000001</v>
      </c>
      <c r="S59" s="140">
        <f t="shared" si="9"/>
        <v>0.85</v>
      </c>
      <c r="T59" s="140">
        <f t="shared" si="9"/>
        <v>17.2</v>
      </c>
      <c r="U59" s="140">
        <f t="shared" si="9"/>
        <v>24.8</v>
      </c>
      <c r="V59" s="142">
        <f t="shared" si="9"/>
        <v>55</v>
      </c>
      <c r="W59" s="142">
        <f t="shared" si="9"/>
        <v>47</v>
      </c>
      <c r="X59" s="142">
        <f t="shared" si="9"/>
        <v>49</v>
      </c>
      <c r="Y59" s="142">
        <f t="shared" si="9"/>
        <v>45</v>
      </c>
      <c r="BC59" s="116"/>
      <c r="BD59" s="116"/>
      <c r="BE59" s="162" t="s">
        <v>273</v>
      </c>
      <c r="BF59" s="116"/>
      <c r="BG59" s="116"/>
    </row>
    <row r="60" spans="2:66" x14ac:dyDescent="0.25">
      <c r="B60" s="127" t="s">
        <v>226</v>
      </c>
      <c r="C60" s="140">
        <f t="shared" ref="C60:Y60" si="10">MAX(C8:C57)</f>
        <v>0.82</v>
      </c>
      <c r="D60" s="140">
        <f t="shared" si="10"/>
        <v>10.9</v>
      </c>
      <c r="E60" s="140">
        <f t="shared" si="10"/>
        <v>1.84</v>
      </c>
      <c r="F60" s="141">
        <f t="shared" si="10"/>
        <v>0.92</v>
      </c>
      <c r="G60" s="141">
        <f t="shared" si="10"/>
        <v>0.86</v>
      </c>
      <c r="H60" s="141">
        <f t="shared" si="10"/>
        <v>20</v>
      </c>
      <c r="I60" s="141">
        <f t="shared" si="10"/>
        <v>22.8</v>
      </c>
      <c r="J60" s="140">
        <f t="shared" si="10"/>
        <v>0.89</v>
      </c>
      <c r="K60" s="140">
        <f t="shared" si="10"/>
        <v>0.85</v>
      </c>
      <c r="L60" s="140">
        <f t="shared" si="10"/>
        <v>22.6</v>
      </c>
      <c r="M60" s="140">
        <f t="shared" si="10"/>
        <v>24.4</v>
      </c>
      <c r="N60" s="141">
        <f t="shared" si="10"/>
        <v>1.81</v>
      </c>
      <c r="O60" s="141">
        <f t="shared" si="10"/>
        <v>0.86</v>
      </c>
      <c r="P60" s="141">
        <f t="shared" si="10"/>
        <v>21</v>
      </c>
      <c r="Q60" s="141">
        <f t="shared" si="10"/>
        <v>22.6</v>
      </c>
      <c r="R60" s="140">
        <f t="shared" si="10"/>
        <v>1.63</v>
      </c>
      <c r="S60" s="140">
        <f t="shared" si="10"/>
        <v>0.86</v>
      </c>
      <c r="T60" s="140">
        <f t="shared" si="10"/>
        <v>24.8</v>
      </c>
      <c r="U60" s="140">
        <f t="shared" si="10"/>
        <v>27.2</v>
      </c>
      <c r="V60" s="142">
        <f t="shared" si="10"/>
        <v>58</v>
      </c>
      <c r="W60" s="142">
        <f t="shared" si="10"/>
        <v>52</v>
      </c>
      <c r="X60" s="142">
        <f t="shared" si="10"/>
        <v>50</v>
      </c>
      <c r="Y60" s="142">
        <f t="shared" si="10"/>
        <v>46</v>
      </c>
    </row>
    <row r="61" spans="2:66" x14ac:dyDescent="0.25">
      <c r="B61" s="127" t="s">
        <v>227</v>
      </c>
      <c r="C61" s="140">
        <f t="shared" ref="C61:Y61" si="11">MIN(C8:C57)</f>
        <v>0.67</v>
      </c>
      <c r="D61" s="140">
        <f t="shared" si="11"/>
        <v>9.44</v>
      </c>
      <c r="E61" s="140">
        <f t="shared" si="11"/>
        <v>1.04</v>
      </c>
      <c r="F61" s="141">
        <f t="shared" si="11"/>
        <v>0.08</v>
      </c>
      <c r="G61" s="141">
        <f t="shared" si="11"/>
        <v>0.6</v>
      </c>
      <c r="H61" s="141">
        <f t="shared" si="11"/>
        <v>12.8</v>
      </c>
      <c r="I61" s="141">
        <f t="shared" si="11"/>
        <v>15.2</v>
      </c>
      <c r="J61" s="140">
        <f t="shared" si="11"/>
        <v>0.37</v>
      </c>
      <c r="K61" s="140">
        <f t="shared" si="11"/>
        <v>0.79</v>
      </c>
      <c r="L61" s="140">
        <f t="shared" si="11"/>
        <v>5.6</v>
      </c>
      <c r="M61" s="140">
        <f t="shared" si="11"/>
        <v>3.8</v>
      </c>
      <c r="N61" s="141">
        <f t="shared" si="11"/>
        <v>0.1</v>
      </c>
      <c r="O61" s="141">
        <f t="shared" si="11"/>
        <v>0.72</v>
      </c>
      <c r="P61" s="141">
        <f t="shared" si="11"/>
        <v>4.8</v>
      </c>
      <c r="Q61" s="141">
        <f t="shared" si="11"/>
        <v>2.4</v>
      </c>
      <c r="R61" s="140">
        <f t="shared" si="11"/>
        <v>0.92</v>
      </c>
      <c r="S61" s="140">
        <f t="shared" si="11"/>
        <v>0.46</v>
      </c>
      <c r="T61" s="140">
        <f t="shared" si="11"/>
        <v>2.8</v>
      </c>
      <c r="U61" s="140">
        <f t="shared" si="11"/>
        <v>12.8</v>
      </c>
      <c r="V61" s="142">
        <f t="shared" si="11"/>
        <v>40</v>
      </c>
      <c r="W61" s="142">
        <f t="shared" si="11"/>
        <v>38</v>
      </c>
      <c r="X61" s="142">
        <f t="shared" si="11"/>
        <v>40</v>
      </c>
      <c r="Y61" s="142">
        <f t="shared" si="11"/>
        <v>44</v>
      </c>
    </row>
    <row r="62" spans="2:66" x14ac:dyDescent="0.25">
      <c r="B62" s="127" t="s">
        <v>239</v>
      </c>
      <c r="C62" s="143">
        <f>STDEV(C8:C57)</f>
        <v>3.6043624361915376E-2</v>
      </c>
      <c r="D62" s="143">
        <f>STDEV(D8:D57)</f>
        <v>0.33213324102823316</v>
      </c>
      <c r="E62" s="143">
        <f t="shared" ref="E62:Y62" si="12">STDEV(E8:E57)</f>
        <v>0.21773687546847484</v>
      </c>
      <c r="F62" s="144">
        <f t="shared" si="12"/>
        <v>0.26721549814518525</v>
      </c>
      <c r="G62" s="144">
        <f t="shared" si="12"/>
        <v>6.2303077527420384E-2</v>
      </c>
      <c r="H62" s="144">
        <f t="shared" si="12"/>
        <v>2.0032626449095501</v>
      </c>
      <c r="I62" s="144">
        <f t="shared" si="12"/>
        <v>1.8839818882096617</v>
      </c>
      <c r="J62" s="143">
        <f t="shared" si="12"/>
        <v>0.11416493618033892</v>
      </c>
      <c r="K62" s="143">
        <f t="shared" si="12"/>
        <v>1.8006801436101373E-2</v>
      </c>
      <c r="L62" s="143">
        <f t="shared" si="12"/>
        <v>4.0381123090384783</v>
      </c>
      <c r="M62" s="143">
        <f t="shared" si="12"/>
        <v>3.5817701700444453</v>
      </c>
      <c r="N62" s="144">
        <f t="shared" si="12"/>
        <v>0.17719768736686045</v>
      </c>
      <c r="O62" s="144">
        <f t="shared" si="12"/>
        <v>2.9008091763421836E-2</v>
      </c>
      <c r="P62" s="144">
        <f t="shared" si="12"/>
        <v>5.0292613163122795</v>
      </c>
      <c r="Q62" s="144">
        <f t="shared" si="12"/>
        <v>6.152540208759957</v>
      </c>
      <c r="R62" s="143">
        <f t="shared" si="12"/>
        <v>9.3114807345227119E-2</v>
      </c>
      <c r="S62" s="143">
        <f t="shared" si="12"/>
        <v>7.1986511397130859E-2</v>
      </c>
      <c r="T62" s="143">
        <f t="shared" si="12"/>
        <v>3.9584866207340439</v>
      </c>
      <c r="U62" s="143">
        <f t="shared" si="12"/>
        <v>2.5829614391078959</v>
      </c>
      <c r="V62" s="144">
        <f t="shared" si="12"/>
        <v>3.6118286396850268</v>
      </c>
      <c r="W62" s="144">
        <f t="shared" si="12"/>
        <v>4.7715568845022398</v>
      </c>
      <c r="X62" s="144">
        <f t="shared" si="12"/>
        <v>2.7452370627346991</v>
      </c>
      <c r="Y62" s="144">
        <f t="shared" si="12"/>
        <v>0.67036389752286107</v>
      </c>
    </row>
    <row r="63" spans="2:66" x14ac:dyDescent="0.25">
      <c r="BC63" s="130"/>
      <c r="BD63" s="130"/>
      <c r="BE63" s="130"/>
    </row>
    <row r="64" spans="2:66" x14ac:dyDescent="0.25">
      <c r="BC64" s="130"/>
      <c r="BD64" s="130"/>
      <c r="BE64" s="130"/>
    </row>
    <row r="65" spans="2:25" x14ac:dyDescent="0.25">
      <c r="B65" s="260" t="s">
        <v>196</v>
      </c>
      <c r="C65" s="260"/>
      <c r="D65" s="260"/>
      <c r="E65" s="260"/>
      <c r="F65" s="260"/>
      <c r="G65" s="260"/>
      <c r="H65" s="260"/>
      <c r="I65" s="260"/>
      <c r="J65" s="260"/>
      <c r="K65" s="260"/>
      <c r="L65" s="260"/>
      <c r="M65" s="260"/>
      <c r="N65" s="260"/>
      <c r="O65" s="260"/>
      <c r="P65" s="260"/>
      <c r="Q65" s="260"/>
      <c r="R65" s="260"/>
      <c r="S65" s="260"/>
      <c r="T65" s="260"/>
      <c r="U65" s="260"/>
      <c r="V65" s="260"/>
      <c r="W65" s="260"/>
      <c r="X65" s="260"/>
      <c r="Y65" s="260"/>
    </row>
    <row r="66" spans="2:25" ht="14.45" customHeight="1" x14ac:dyDescent="0.25">
      <c r="B66" s="330" t="s">
        <v>172</v>
      </c>
      <c r="C66" s="349" t="s">
        <v>192</v>
      </c>
      <c r="D66" s="349"/>
      <c r="E66" s="349"/>
      <c r="F66" s="348" t="s">
        <v>178</v>
      </c>
      <c r="G66" s="348"/>
      <c r="H66" s="348"/>
      <c r="I66" s="348"/>
      <c r="J66" s="349" t="s">
        <v>179</v>
      </c>
      <c r="K66" s="349"/>
      <c r="L66" s="349"/>
      <c r="M66" s="349"/>
      <c r="N66" s="348" t="s">
        <v>180</v>
      </c>
      <c r="O66" s="348"/>
      <c r="P66" s="348"/>
      <c r="Q66" s="348"/>
      <c r="R66" s="349" t="s">
        <v>181</v>
      </c>
      <c r="S66" s="349"/>
      <c r="T66" s="349"/>
      <c r="U66" s="349"/>
      <c r="V66" s="350" t="s">
        <v>140</v>
      </c>
      <c r="W66" s="350"/>
      <c r="X66" s="350"/>
      <c r="Y66" s="350"/>
    </row>
    <row r="67" spans="2:25" x14ac:dyDescent="0.25">
      <c r="B67" s="331"/>
      <c r="C67" s="122" t="s">
        <v>220</v>
      </c>
      <c r="D67" s="349" t="s">
        <v>217</v>
      </c>
      <c r="E67" s="349"/>
      <c r="F67" s="127" t="s">
        <v>220</v>
      </c>
      <c r="G67" s="127" t="s">
        <v>221</v>
      </c>
      <c r="H67" s="348" t="s">
        <v>217</v>
      </c>
      <c r="I67" s="348"/>
      <c r="J67" s="122" t="s">
        <v>220</v>
      </c>
      <c r="K67" s="122" t="s">
        <v>221</v>
      </c>
      <c r="L67" s="349" t="s">
        <v>217</v>
      </c>
      <c r="M67" s="349"/>
      <c r="N67" s="127" t="s">
        <v>220</v>
      </c>
      <c r="O67" s="127" t="s">
        <v>221</v>
      </c>
      <c r="P67" s="348" t="s">
        <v>217</v>
      </c>
      <c r="Q67" s="348"/>
      <c r="R67" s="122" t="s">
        <v>220</v>
      </c>
      <c r="S67" s="122" t="s">
        <v>221</v>
      </c>
      <c r="T67" s="349" t="s">
        <v>217</v>
      </c>
      <c r="U67" s="349"/>
      <c r="V67" s="350" t="s">
        <v>243</v>
      </c>
      <c r="W67" s="350"/>
      <c r="X67" s="350"/>
      <c r="Y67" s="350"/>
    </row>
    <row r="68" spans="2:25" x14ac:dyDescent="0.25">
      <c r="B68" s="331"/>
      <c r="C68" s="122" t="s">
        <v>94</v>
      </c>
      <c r="D68" s="122" t="s">
        <v>218</v>
      </c>
      <c r="E68" s="122" t="s">
        <v>219</v>
      </c>
      <c r="F68" s="127" t="s">
        <v>94</v>
      </c>
      <c r="G68" s="127" t="s">
        <v>94</v>
      </c>
      <c r="H68" s="127" t="s">
        <v>218</v>
      </c>
      <c r="I68" s="127" t="s">
        <v>222</v>
      </c>
      <c r="J68" s="122" t="s">
        <v>94</v>
      </c>
      <c r="K68" s="122" t="s">
        <v>94</v>
      </c>
      <c r="L68" s="122" t="s">
        <v>218</v>
      </c>
      <c r="M68" s="122" t="s">
        <v>222</v>
      </c>
      <c r="N68" s="127" t="s">
        <v>94</v>
      </c>
      <c r="O68" s="127" t="s">
        <v>94</v>
      </c>
      <c r="P68" s="127" t="s">
        <v>218</v>
      </c>
      <c r="Q68" s="127" t="s">
        <v>222</v>
      </c>
      <c r="R68" s="122" t="s">
        <v>94</v>
      </c>
      <c r="S68" s="122" t="s">
        <v>94</v>
      </c>
      <c r="T68" s="122" t="s">
        <v>218</v>
      </c>
      <c r="U68" s="122" t="s">
        <v>222</v>
      </c>
      <c r="V68" s="135" t="s">
        <v>223</v>
      </c>
      <c r="W68" s="135" t="s">
        <v>224</v>
      </c>
      <c r="X68" s="135" t="s">
        <v>209</v>
      </c>
      <c r="Y68" s="135" t="s">
        <v>225</v>
      </c>
    </row>
    <row r="69" spans="2:25" x14ac:dyDescent="0.25">
      <c r="B69" s="332"/>
      <c r="C69" s="122" t="s">
        <v>246</v>
      </c>
      <c r="D69" s="122" t="s">
        <v>245</v>
      </c>
      <c r="E69" s="122" t="s">
        <v>245</v>
      </c>
      <c r="F69" s="127" t="s">
        <v>246</v>
      </c>
      <c r="G69" s="127" t="s">
        <v>246</v>
      </c>
      <c r="H69" s="127" t="s">
        <v>245</v>
      </c>
      <c r="I69" s="127" t="s">
        <v>245</v>
      </c>
      <c r="J69" s="122" t="s">
        <v>246</v>
      </c>
      <c r="K69" s="122" t="s">
        <v>246</v>
      </c>
      <c r="L69" s="122" t="s">
        <v>245</v>
      </c>
      <c r="M69" s="122" t="s">
        <v>245</v>
      </c>
      <c r="N69" s="127" t="s">
        <v>246</v>
      </c>
      <c r="O69" s="127" t="s">
        <v>246</v>
      </c>
      <c r="P69" s="127" t="s">
        <v>245</v>
      </c>
      <c r="Q69" s="127" t="s">
        <v>245</v>
      </c>
      <c r="R69" s="122" t="s">
        <v>246</v>
      </c>
      <c r="S69" s="122" t="s">
        <v>246</v>
      </c>
      <c r="T69" s="122" t="s">
        <v>245</v>
      </c>
      <c r="U69" s="122" t="s">
        <v>245</v>
      </c>
      <c r="V69" s="127" t="s">
        <v>244</v>
      </c>
      <c r="W69" s="127" t="s">
        <v>244</v>
      </c>
      <c r="X69" s="127" t="s">
        <v>244</v>
      </c>
      <c r="Y69" s="127" t="s">
        <v>244</v>
      </c>
    </row>
    <row r="70" spans="2:25" x14ac:dyDescent="0.25">
      <c r="B70" s="60">
        <v>1</v>
      </c>
      <c r="C70" s="101">
        <v>0.55000000000000004</v>
      </c>
      <c r="D70" s="101">
        <v>12.2</v>
      </c>
      <c r="E70" s="101">
        <v>1.2</v>
      </c>
      <c r="F70" s="101">
        <v>0.32</v>
      </c>
      <c r="G70" s="101">
        <v>0.35</v>
      </c>
      <c r="H70" s="101">
        <v>13</v>
      </c>
      <c r="I70" s="101">
        <v>13</v>
      </c>
      <c r="J70" s="101">
        <v>0.32</v>
      </c>
      <c r="K70" s="101">
        <v>0.21</v>
      </c>
      <c r="L70" s="101">
        <v>12.6</v>
      </c>
      <c r="M70" s="101">
        <v>12.6</v>
      </c>
      <c r="N70" s="101">
        <v>0.33</v>
      </c>
      <c r="O70" s="101">
        <v>0.23</v>
      </c>
      <c r="P70" s="101">
        <v>12.6</v>
      </c>
      <c r="Q70" s="101">
        <v>13.4</v>
      </c>
      <c r="R70" s="101">
        <v>0.33</v>
      </c>
      <c r="S70" s="101">
        <v>0.21</v>
      </c>
      <c r="T70" s="101">
        <v>12.8</v>
      </c>
      <c r="U70" s="101">
        <v>12.8</v>
      </c>
      <c r="V70" s="139">
        <v>32</v>
      </c>
      <c r="W70" s="139">
        <v>41</v>
      </c>
      <c r="X70" s="139">
        <v>53</v>
      </c>
      <c r="Y70" s="139">
        <v>47</v>
      </c>
    </row>
    <row r="71" spans="2:25" x14ac:dyDescent="0.25">
      <c r="B71" s="105">
        <v>2</v>
      </c>
      <c r="C71" s="106">
        <v>0.54</v>
      </c>
      <c r="D71" s="106">
        <v>12.2</v>
      </c>
      <c r="E71" s="106">
        <v>1.2</v>
      </c>
      <c r="F71" s="106">
        <v>0.32</v>
      </c>
      <c r="G71" s="106">
        <v>0.2</v>
      </c>
      <c r="H71" s="106">
        <v>12.6</v>
      </c>
      <c r="I71" s="106">
        <v>12.6</v>
      </c>
      <c r="J71" s="106">
        <v>0.31</v>
      </c>
      <c r="K71" s="106">
        <v>0.2</v>
      </c>
      <c r="L71" s="106">
        <v>12.6</v>
      </c>
      <c r="M71" s="106">
        <v>12.6</v>
      </c>
      <c r="N71" s="106">
        <v>0.31</v>
      </c>
      <c r="O71" s="106">
        <v>0.2</v>
      </c>
      <c r="P71" s="106">
        <v>12.6</v>
      </c>
      <c r="Q71" s="106">
        <v>12.6</v>
      </c>
      <c r="R71" s="106">
        <v>0.33</v>
      </c>
      <c r="S71" s="106">
        <v>0.21</v>
      </c>
      <c r="T71" s="106">
        <v>12.8</v>
      </c>
      <c r="U71" s="106">
        <v>12.8</v>
      </c>
      <c r="V71" s="152">
        <v>32</v>
      </c>
      <c r="W71" s="152">
        <v>42</v>
      </c>
      <c r="X71" s="152">
        <v>53</v>
      </c>
      <c r="Y71" s="152">
        <v>46</v>
      </c>
    </row>
    <row r="72" spans="2:25" x14ac:dyDescent="0.25">
      <c r="B72" s="60">
        <v>3</v>
      </c>
      <c r="C72" s="101">
        <v>0.73</v>
      </c>
      <c r="D72" s="101">
        <v>12.2</v>
      </c>
      <c r="E72" s="101">
        <v>1.2</v>
      </c>
      <c r="F72" s="101">
        <v>0.32</v>
      </c>
      <c r="G72" s="101">
        <v>0.2</v>
      </c>
      <c r="H72" s="101">
        <v>12.8</v>
      </c>
      <c r="I72" s="101">
        <v>12.8</v>
      </c>
      <c r="J72" s="101">
        <v>0.31</v>
      </c>
      <c r="K72" s="101">
        <v>0.21</v>
      </c>
      <c r="L72" s="101">
        <v>13</v>
      </c>
      <c r="M72" s="101">
        <v>13</v>
      </c>
      <c r="N72" s="101">
        <v>0.32</v>
      </c>
      <c r="O72" s="101">
        <v>0.2</v>
      </c>
      <c r="P72" s="101">
        <v>13</v>
      </c>
      <c r="Q72" s="101">
        <v>13</v>
      </c>
      <c r="R72" s="101">
        <v>0.32</v>
      </c>
      <c r="S72" s="101">
        <v>0.2</v>
      </c>
      <c r="T72" s="101">
        <v>12.6</v>
      </c>
      <c r="U72" s="101">
        <v>12.6</v>
      </c>
      <c r="V72" s="139">
        <v>32</v>
      </c>
      <c r="W72" s="139">
        <v>43</v>
      </c>
      <c r="X72" s="139">
        <v>53</v>
      </c>
      <c r="Y72" s="139">
        <v>47</v>
      </c>
    </row>
    <row r="73" spans="2:25" x14ac:dyDescent="0.25">
      <c r="B73" s="105">
        <v>4</v>
      </c>
      <c r="C73" s="106">
        <v>0.74</v>
      </c>
      <c r="D73" s="106">
        <v>12.2</v>
      </c>
      <c r="E73" s="106">
        <v>1.2</v>
      </c>
      <c r="F73" s="106">
        <v>0.32</v>
      </c>
      <c r="G73" s="106">
        <v>0.19</v>
      </c>
      <c r="H73" s="106">
        <v>13</v>
      </c>
      <c r="I73" s="106">
        <v>13</v>
      </c>
      <c r="J73" s="106">
        <v>0.31</v>
      </c>
      <c r="K73" s="106">
        <v>0.22</v>
      </c>
      <c r="L73" s="106">
        <v>12.6</v>
      </c>
      <c r="M73" s="106">
        <v>12.6</v>
      </c>
      <c r="N73" s="106">
        <v>0.32</v>
      </c>
      <c r="O73" s="106">
        <v>0.21</v>
      </c>
      <c r="P73" s="106">
        <v>14.2</v>
      </c>
      <c r="Q73" s="106">
        <v>14.2</v>
      </c>
      <c r="R73" s="106">
        <v>0.32</v>
      </c>
      <c r="S73" s="106">
        <v>0.2</v>
      </c>
      <c r="T73" s="106">
        <v>13.4</v>
      </c>
      <c r="U73" s="106">
        <v>14</v>
      </c>
      <c r="V73" s="152">
        <v>32</v>
      </c>
      <c r="W73" s="152">
        <v>40</v>
      </c>
      <c r="X73" s="152">
        <v>52</v>
      </c>
      <c r="Y73" s="152">
        <v>46</v>
      </c>
    </row>
    <row r="74" spans="2:25" x14ac:dyDescent="0.25">
      <c r="B74" s="60">
        <v>5</v>
      </c>
      <c r="C74" s="101">
        <v>0.73</v>
      </c>
      <c r="D74" s="101">
        <v>12.2</v>
      </c>
      <c r="E74" s="101">
        <v>1.2</v>
      </c>
      <c r="F74" s="101">
        <v>0.32</v>
      </c>
      <c r="G74" s="101">
        <v>0.2</v>
      </c>
      <c r="H74" s="101">
        <v>12.6</v>
      </c>
      <c r="I74" s="101">
        <v>12.6</v>
      </c>
      <c r="J74" s="101">
        <v>0.31</v>
      </c>
      <c r="K74" s="101">
        <v>0.2</v>
      </c>
      <c r="L74" s="101">
        <v>12.6</v>
      </c>
      <c r="M74" s="101">
        <v>12.6</v>
      </c>
      <c r="N74" s="101">
        <v>0.32</v>
      </c>
      <c r="O74" s="101">
        <v>0.2</v>
      </c>
      <c r="P74" s="101">
        <v>13.6</v>
      </c>
      <c r="Q74" s="101">
        <v>14.4</v>
      </c>
      <c r="R74" s="101">
        <v>0.32</v>
      </c>
      <c r="S74" s="101">
        <v>0.21</v>
      </c>
      <c r="T74" s="101">
        <v>13</v>
      </c>
      <c r="U74" s="101">
        <v>13.6</v>
      </c>
      <c r="V74" s="139">
        <v>32</v>
      </c>
      <c r="W74" s="139">
        <v>42</v>
      </c>
      <c r="X74" s="139">
        <v>52</v>
      </c>
      <c r="Y74" s="139">
        <v>47</v>
      </c>
    </row>
    <row r="75" spans="2:25" x14ac:dyDescent="0.25">
      <c r="B75" s="105">
        <v>6</v>
      </c>
      <c r="C75" s="106">
        <v>0.72</v>
      </c>
      <c r="D75" s="106">
        <v>12.2</v>
      </c>
      <c r="E75" s="106">
        <v>1</v>
      </c>
      <c r="F75" s="106">
        <v>0.32</v>
      </c>
      <c r="G75" s="106">
        <v>0.21</v>
      </c>
      <c r="H75" s="106">
        <v>12.6</v>
      </c>
      <c r="I75" s="106">
        <v>12.6</v>
      </c>
      <c r="J75" s="106">
        <v>0.31</v>
      </c>
      <c r="K75" s="106">
        <v>0.21</v>
      </c>
      <c r="L75" s="106">
        <v>12.6</v>
      </c>
      <c r="M75" s="106">
        <v>17.600000000000001</v>
      </c>
      <c r="N75" s="106">
        <v>0.32</v>
      </c>
      <c r="O75" s="106">
        <v>0.19</v>
      </c>
      <c r="P75" s="106">
        <v>13.2</v>
      </c>
      <c r="Q75" s="106">
        <v>13.8</v>
      </c>
      <c r="R75" s="106">
        <v>0.33</v>
      </c>
      <c r="S75" s="106">
        <v>0.21</v>
      </c>
      <c r="T75" s="106">
        <v>13</v>
      </c>
      <c r="U75" s="106">
        <v>13</v>
      </c>
      <c r="V75" s="152">
        <v>32</v>
      </c>
      <c r="W75" s="152">
        <v>41</v>
      </c>
      <c r="X75" s="152">
        <v>51</v>
      </c>
      <c r="Y75" s="152">
        <v>47</v>
      </c>
    </row>
    <row r="76" spans="2:25" x14ac:dyDescent="0.25">
      <c r="B76" s="60">
        <v>7</v>
      </c>
      <c r="C76" s="101">
        <v>0.74</v>
      </c>
      <c r="D76" s="101">
        <v>12.2</v>
      </c>
      <c r="E76" s="101">
        <v>1.2</v>
      </c>
      <c r="F76" s="101">
        <v>0.31</v>
      </c>
      <c r="G76" s="101">
        <v>0.2</v>
      </c>
      <c r="H76" s="101">
        <v>12.8</v>
      </c>
      <c r="I76" s="101">
        <v>12.8</v>
      </c>
      <c r="J76" s="101">
        <v>0.3</v>
      </c>
      <c r="K76" s="101">
        <v>0.21</v>
      </c>
      <c r="L76" s="101">
        <v>12.8</v>
      </c>
      <c r="M76" s="101">
        <v>12.8</v>
      </c>
      <c r="N76" s="101">
        <v>0.32</v>
      </c>
      <c r="O76" s="101">
        <v>0.2</v>
      </c>
      <c r="P76" s="101">
        <v>13.6</v>
      </c>
      <c r="Q76" s="101">
        <v>14.2</v>
      </c>
      <c r="R76" s="101">
        <v>0.32</v>
      </c>
      <c r="S76" s="101">
        <v>0.22</v>
      </c>
      <c r="T76" s="101">
        <v>12.8</v>
      </c>
      <c r="U76" s="101">
        <v>12.8</v>
      </c>
      <c r="V76" s="139">
        <v>32</v>
      </c>
      <c r="W76" s="139">
        <v>42</v>
      </c>
      <c r="X76" s="139">
        <v>52</v>
      </c>
      <c r="Y76" s="139">
        <v>47</v>
      </c>
    </row>
    <row r="77" spans="2:25" x14ac:dyDescent="0.25">
      <c r="B77" s="105">
        <v>8</v>
      </c>
      <c r="C77" s="106">
        <v>0.72</v>
      </c>
      <c r="D77" s="106">
        <v>12.2</v>
      </c>
      <c r="E77" s="106">
        <v>1.2</v>
      </c>
      <c r="F77" s="106">
        <v>0.32</v>
      </c>
      <c r="G77" s="106">
        <v>0.2</v>
      </c>
      <c r="H77" s="106">
        <v>13</v>
      </c>
      <c r="I77" s="106">
        <v>13</v>
      </c>
      <c r="J77" s="106">
        <v>0.31</v>
      </c>
      <c r="K77" s="106">
        <v>0.2</v>
      </c>
      <c r="L77" s="106">
        <v>12.8</v>
      </c>
      <c r="M77" s="106">
        <v>13</v>
      </c>
      <c r="N77" s="106">
        <v>0.31</v>
      </c>
      <c r="O77" s="106">
        <v>0.21</v>
      </c>
      <c r="P77" s="106">
        <v>14</v>
      </c>
      <c r="Q77" s="106">
        <v>15.2</v>
      </c>
      <c r="R77" s="106">
        <v>0.33</v>
      </c>
      <c r="S77" s="106">
        <v>0.2</v>
      </c>
      <c r="T77" s="106">
        <v>13.4</v>
      </c>
      <c r="U77" s="106">
        <v>14</v>
      </c>
      <c r="V77" s="152">
        <v>32</v>
      </c>
      <c r="W77" s="152">
        <v>41</v>
      </c>
      <c r="X77" s="152">
        <v>52</v>
      </c>
      <c r="Y77" s="152">
        <v>46</v>
      </c>
    </row>
    <row r="78" spans="2:25" x14ac:dyDescent="0.25">
      <c r="B78" s="60">
        <v>9</v>
      </c>
      <c r="C78" s="101">
        <v>0.73</v>
      </c>
      <c r="D78" s="101">
        <v>12.2</v>
      </c>
      <c r="E78" s="101">
        <v>1.2</v>
      </c>
      <c r="F78" s="101">
        <v>0.31</v>
      </c>
      <c r="G78" s="101">
        <v>0.21</v>
      </c>
      <c r="H78" s="101">
        <v>12.6</v>
      </c>
      <c r="I78" s="101">
        <v>12.6</v>
      </c>
      <c r="J78" s="101">
        <v>0.31</v>
      </c>
      <c r="K78" s="101">
        <v>0.21</v>
      </c>
      <c r="L78" s="101">
        <v>12.6</v>
      </c>
      <c r="M78" s="101">
        <v>12.6</v>
      </c>
      <c r="N78" s="101">
        <v>0.32</v>
      </c>
      <c r="O78" s="101">
        <v>0.2</v>
      </c>
      <c r="P78" s="101">
        <v>13.8</v>
      </c>
      <c r="Q78" s="101">
        <v>14.6</v>
      </c>
      <c r="R78" s="101">
        <v>0.32</v>
      </c>
      <c r="S78" s="101">
        <v>0.22</v>
      </c>
      <c r="T78" s="101">
        <v>13.8</v>
      </c>
      <c r="U78" s="101">
        <v>14.6</v>
      </c>
      <c r="V78" s="139">
        <v>32</v>
      </c>
      <c r="W78" s="139">
        <v>42</v>
      </c>
      <c r="X78" s="139">
        <v>53</v>
      </c>
      <c r="Y78" s="139">
        <v>47</v>
      </c>
    </row>
    <row r="79" spans="2:25" x14ac:dyDescent="0.25">
      <c r="B79" s="105">
        <v>10</v>
      </c>
      <c r="C79" s="106">
        <v>0.73</v>
      </c>
      <c r="D79" s="106">
        <v>12.2</v>
      </c>
      <c r="E79" s="106">
        <v>1</v>
      </c>
      <c r="F79" s="106">
        <v>0.31</v>
      </c>
      <c r="G79" s="106">
        <v>0.21</v>
      </c>
      <c r="H79" s="106">
        <v>12.6</v>
      </c>
      <c r="I79" s="106">
        <v>12.6</v>
      </c>
      <c r="J79" s="106">
        <v>0.31</v>
      </c>
      <c r="K79" s="106">
        <v>0.21</v>
      </c>
      <c r="L79" s="106">
        <v>12.6</v>
      </c>
      <c r="M79" s="106">
        <v>17.399999999999999</v>
      </c>
      <c r="N79" s="106">
        <v>0.31</v>
      </c>
      <c r="O79" s="106">
        <v>0.2</v>
      </c>
      <c r="P79" s="106">
        <v>13.2</v>
      </c>
      <c r="Q79" s="106">
        <v>13.6</v>
      </c>
      <c r="R79" s="106">
        <v>0.32</v>
      </c>
      <c r="S79" s="106">
        <v>0.2</v>
      </c>
      <c r="T79" s="106">
        <v>13.2</v>
      </c>
      <c r="U79" s="106">
        <v>13.8</v>
      </c>
      <c r="V79" s="152">
        <v>32</v>
      </c>
      <c r="W79" s="152">
        <v>41</v>
      </c>
      <c r="X79" s="152">
        <v>52</v>
      </c>
      <c r="Y79" s="152">
        <v>47</v>
      </c>
    </row>
    <row r="80" spans="2:25" x14ac:dyDescent="0.25">
      <c r="B80" s="60">
        <v>11</v>
      </c>
      <c r="C80" s="101">
        <v>0.73</v>
      </c>
      <c r="D80" s="101">
        <v>12.2</v>
      </c>
      <c r="E80" s="101">
        <v>1</v>
      </c>
      <c r="F80" s="101">
        <v>0.32</v>
      </c>
      <c r="G80" s="101">
        <v>0.2</v>
      </c>
      <c r="H80" s="101">
        <v>13</v>
      </c>
      <c r="I80" s="101">
        <v>13</v>
      </c>
      <c r="J80" s="101">
        <v>0.3</v>
      </c>
      <c r="K80" s="101">
        <v>0.2</v>
      </c>
      <c r="L80" s="101">
        <v>13.2</v>
      </c>
      <c r="M80" s="101">
        <v>13.6</v>
      </c>
      <c r="N80" s="101">
        <v>0.32</v>
      </c>
      <c r="O80" s="101">
        <v>0.2</v>
      </c>
      <c r="P80" s="101">
        <v>13.6</v>
      </c>
      <c r="Q80" s="101">
        <v>14.4</v>
      </c>
      <c r="R80" s="101">
        <v>0.32</v>
      </c>
      <c r="S80" s="101">
        <v>0.21</v>
      </c>
      <c r="T80" s="101">
        <v>13</v>
      </c>
      <c r="U80" s="101">
        <v>13.2</v>
      </c>
      <c r="V80" s="139">
        <v>32</v>
      </c>
      <c r="W80" s="139">
        <v>40</v>
      </c>
      <c r="X80" s="139">
        <v>53</v>
      </c>
      <c r="Y80" s="139">
        <v>46</v>
      </c>
    </row>
    <row r="81" spans="2:25" x14ac:dyDescent="0.25">
      <c r="B81" s="105">
        <v>12</v>
      </c>
      <c r="C81" s="106">
        <v>0.73</v>
      </c>
      <c r="D81" s="106">
        <v>12.2</v>
      </c>
      <c r="E81" s="106">
        <v>1</v>
      </c>
      <c r="F81" s="106">
        <v>0.32</v>
      </c>
      <c r="G81" s="106">
        <v>0.2</v>
      </c>
      <c r="H81" s="106">
        <v>12.6</v>
      </c>
      <c r="I81" s="106">
        <v>12.6</v>
      </c>
      <c r="J81" s="106">
        <v>0.3</v>
      </c>
      <c r="K81" s="106">
        <v>0.21</v>
      </c>
      <c r="L81" s="106">
        <v>14</v>
      </c>
      <c r="M81" s="106">
        <v>14.8</v>
      </c>
      <c r="N81" s="106">
        <v>0.31</v>
      </c>
      <c r="O81" s="106">
        <v>0.19</v>
      </c>
      <c r="P81" s="106">
        <v>13.4</v>
      </c>
      <c r="Q81" s="106">
        <v>14.4</v>
      </c>
      <c r="R81" s="106">
        <v>0.31</v>
      </c>
      <c r="S81" s="106">
        <v>0.21</v>
      </c>
      <c r="T81" s="106">
        <v>14</v>
      </c>
      <c r="U81" s="106">
        <v>14.6</v>
      </c>
      <c r="V81" s="152">
        <v>32</v>
      </c>
      <c r="W81" s="152">
        <v>40</v>
      </c>
      <c r="X81" s="152">
        <v>52</v>
      </c>
      <c r="Y81" s="152">
        <v>47</v>
      </c>
    </row>
    <row r="82" spans="2:25" x14ac:dyDescent="0.25">
      <c r="B82" s="60">
        <v>13</v>
      </c>
      <c r="C82" s="101">
        <v>0.72</v>
      </c>
      <c r="D82" s="101">
        <v>12.2</v>
      </c>
      <c r="E82" s="101">
        <v>1.4</v>
      </c>
      <c r="F82" s="101">
        <v>0.31</v>
      </c>
      <c r="G82" s="101">
        <v>0.21</v>
      </c>
      <c r="H82" s="101">
        <v>13</v>
      </c>
      <c r="I82" s="101">
        <v>13</v>
      </c>
      <c r="J82" s="101">
        <v>0.33</v>
      </c>
      <c r="K82" s="101">
        <v>0.22</v>
      </c>
      <c r="L82" s="101">
        <v>13.4</v>
      </c>
      <c r="M82" s="101">
        <v>14.2</v>
      </c>
      <c r="N82" s="101">
        <v>0.32</v>
      </c>
      <c r="O82" s="101">
        <v>0.21</v>
      </c>
      <c r="P82" s="101">
        <v>14</v>
      </c>
      <c r="Q82" s="101">
        <v>15.2</v>
      </c>
      <c r="R82" s="101">
        <v>0.32</v>
      </c>
      <c r="S82" s="101">
        <v>0.2</v>
      </c>
      <c r="T82" s="101">
        <v>13.2</v>
      </c>
      <c r="U82" s="101">
        <v>13.8</v>
      </c>
      <c r="V82" s="139">
        <v>32</v>
      </c>
      <c r="W82" s="139">
        <v>41</v>
      </c>
      <c r="X82" s="139">
        <v>51</v>
      </c>
      <c r="Y82" s="139">
        <v>47</v>
      </c>
    </row>
    <row r="83" spans="2:25" x14ac:dyDescent="0.25">
      <c r="B83" s="105">
        <v>14</v>
      </c>
      <c r="C83" s="106">
        <v>0.73</v>
      </c>
      <c r="D83" s="106">
        <v>12.2</v>
      </c>
      <c r="E83" s="106">
        <v>1.2</v>
      </c>
      <c r="F83" s="106">
        <v>0.31</v>
      </c>
      <c r="G83" s="106">
        <v>0.2</v>
      </c>
      <c r="H83" s="106">
        <v>12.8</v>
      </c>
      <c r="I83" s="106">
        <v>12.8</v>
      </c>
      <c r="J83" s="106">
        <v>0.32</v>
      </c>
      <c r="K83" s="106">
        <v>0.21</v>
      </c>
      <c r="L83" s="106">
        <v>13.2</v>
      </c>
      <c r="M83" s="106">
        <v>14</v>
      </c>
      <c r="N83" s="106">
        <v>0.32</v>
      </c>
      <c r="O83" s="106">
        <v>0.2</v>
      </c>
      <c r="P83" s="106">
        <v>14</v>
      </c>
      <c r="Q83" s="106">
        <v>14.8</v>
      </c>
      <c r="R83" s="106">
        <v>0.32</v>
      </c>
      <c r="S83" s="106">
        <v>0.2</v>
      </c>
      <c r="T83" s="106">
        <v>13</v>
      </c>
      <c r="U83" s="106">
        <v>13.2</v>
      </c>
      <c r="V83" s="152">
        <v>31</v>
      </c>
      <c r="W83" s="152">
        <v>42</v>
      </c>
      <c r="X83" s="152">
        <v>45</v>
      </c>
      <c r="Y83" s="152">
        <v>46</v>
      </c>
    </row>
    <row r="84" spans="2:25" x14ac:dyDescent="0.25">
      <c r="B84" s="60">
        <v>15</v>
      </c>
      <c r="C84" s="101">
        <v>0.73</v>
      </c>
      <c r="D84" s="101">
        <v>12.2</v>
      </c>
      <c r="E84" s="101">
        <v>1.2</v>
      </c>
      <c r="F84" s="101">
        <v>0.32</v>
      </c>
      <c r="G84" s="101">
        <v>0.21</v>
      </c>
      <c r="H84" s="101">
        <v>13</v>
      </c>
      <c r="I84" s="101">
        <v>13</v>
      </c>
      <c r="J84" s="101">
        <v>0.32</v>
      </c>
      <c r="K84" s="101">
        <v>0.21</v>
      </c>
      <c r="L84" s="101">
        <v>13</v>
      </c>
      <c r="M84" s="101">
        <v>13.2</v>
      </c>
      <c r="N84" s="101">
        <v>0.32</v>
      </c>
      <c r="O84" s="101">
        <v>0.2</v>
      </c>
      <c r="P84" s="101">
        <v>13.8</v>
      </c>
      <c r="Q84" s="101">
        <v>14.8</v>
      </c>
      <c r="R84" s="101">
        <v>0.32</v>
      </c>
      <c r="S84" s="101">
        <v>0.21</v>
      </c>
      <c r="T84" s="101">
        <v>13.2</v>
      </c>
      <c r="U84" s="101">
        <v>13.8</v>
      </c>
      <c r="V84" s="139">
        <v>32</v>
      </c>
      <c r="W84" s="139">
        <v>42</v>
      </c>
      <c r="X84" s="139">
        <v>49</v>
      </c>
      <c r="Y84" s="139">
        <v>47</v>
      </c>
    </row>
    <row r="85" spans="2:25" x14ac:dyDescent="0.25">
      <c r="B85" s="105">
        <v>16</v>
      </c>
      <c r="C85" s="106">
        <v>0.72</v>
      </c>
      <c r="D85" s="106">
        <v>12.2</v>
      </c>
      <c r="E85" s="106">
        <v>1.2</v>
      </c>
      <c r="F85" s="106">
        <v>0.91</v>
      </c>
      <c r="G85" s="106">
        <v>0.2</v>
      </c>
      <c r="H85" s="106">
        <v>12.6</v>
      </c>
      <c r="I85" s="106">
        <v>12.6</v>
      </c>
      <c r="J85" s="106">
        <v>0.33</v>
      </c>
      <c r="K85" s="106">
        <v>0.2</v>
      </c>
      <c r="L85" s="106">
        <v>13.2</v>
      </c>
      <c r="M85" s="106">
        <v>14</v>
      </c>
      <c r="N85" s="106">
        <v>0.32</v>
      </c>
      <c r="O85" s="106">
        <v>0.21</v>
      </c>
      <c r="P85" s="106">
        <v>13.6</v>
      </c>
      <c r="Q85" s="106">
        <v>14.2</v>
      </c>
      <c r="R85" s="106">
        <v>0.32</v>
      </c>
      <c r="S85" s="106">
        <v>0.21</v>
      </c>
      <c r="T85" s="106">
        <v>12.8</v>
      </c>
      <c r="U85" s="106">
        <v>13</v>
      </c>
      <c r="V85" s="152">
        <v>31</v>
      </c>
      <c r="W85" s="152">
        <v>40</v>
      </c>
      <c r="X85" s="152">
        <v>53</v>
      </c>
      <c r="Y85" s="152">
        <v>46</v>
      </c>
    </row>
    <row r="86" spans="2:25" x14ac:dyDescent="0.25">
      <c r="B86" s="60">
        <v>17</v>
      </c>
      <c r="C86" s="101">
        <v>0.71</v>
      </c>
      <c r="D86" s="101">
        <v>12.2</v>
      </c>
      <c r="E86" s="101">
        <v>1</v>
      </c>
      <c r="F86" s="101">
        <v>0.91</v>
      </c>
      <c r="G86" s="101">
        <v>0.2</v>
      </c>
      <c r="H86" s="101">
        <v>13</v>
      </c>
      <c r="I86" s="101">
        <v>13</v>
      </c>
      <c r="J86" s="101">
        <v>0.33</v>
      </c>
      <c r="K86" s="101">
        <v>0.22</v>
      </c>
      <c r="L86" s="101">
        <v>13.2</v>
      </c>
      <c r="M86" s="101">
        <v>14</v>
      </c>
      <c r="N86" s="101">
        <v>0.31</v>
      </c>
      <c r="O86" s="101">
        <v>0.19</v>
      </c>
      <c r="P86" s="101">
        <v>13.2</v>
      </c>
      <c r="Q86" s="101">
        <v>13.6</v>
      </c>
      <c r="R86" s="101">
        <v>0.32</v>
      </c>
      <c r="S86" s="101">
        <v>0.2</v>
      </c>
      <c r="T86" s="101">
        <v>12.6</v>
      </c>
      <c r="U86" s="101">
        <v>12.6</v>
      </c>
      <c r="V86" s="139">
        <v>32</v>
      </c>
      <c r="W86" s="139">
        <v>42</v>
      </c>
      <c r="X86" s="139">
        <v>53</v>
      </c>
      <c r="Y86" s="139">
        <v>46</v>
      </c>
    </row>
    <row r="87" spans="2:25" x14ac:dyDescent="0.25">
      <c r="B87" s="105">
        <v>18</v>
      </c>
      <c r="C87" s="106">
        <v>0.71</v>
      </c>
      <c r="D87" s="106">
        <v>12.2</v>
      </c>
      <c r="E87" s="106">
        <v>1.2</v>
      </c>
      <c r="F87" s="106">
        <v>0.9</v>
      </c>
      <c r="G87" s="106">
        <v>0.2</v>
      </c>
      <c r="H87" s="106">
        <v>12.8</v>
      </c>
      <c r="I87" s="106">
        <v>12.8</v>
      </c>
      <c r="J87" s="106">
        <v>0.32</v>
      </c>
      <c r="K87" s="106">
        <v>0.21</v>
      </c>
      <c r="L87" s="106">
        <v>13.2</v>
      </c>
      <c r="M87" s="106">
        <v>13.8</v>
      </c>
      <c r="N87" s="106">
        <v>0.32</v>
      </c>
      <c r="O87" s="106">
        <v>0.2</v>
      </c>
      <c r="P87" s="106">
        <v>13.8</v>
      </c>
      <c r="Q87" s="106">
        <v>15</v>
      </c>
      <c r="R87" s="106">
        <v>0.32</v>
      </c>
      <c r="S87" s="106">
        <v>0.2</v>
      </c>
      <c r="T87" s="106">
        <v>13.2</v>
      </c>
      <c r="U87" s="106">
        <v>13.8</v>
      </c>
      <c r="V87" s="152">
        <v>32</v>
      </c>
      <c r="W87" s="152">
        <v>42</v>
      </c>
      <c r="X87" s="152">
        <v>52</v>
      </c>
      <c r="Y87" s="152">
        <v>47</v>
      </c>
    </row>
    <row r="88" spans="2:25" x14ac:dyDescent="0.25">
      <c r="B88" s="60">
        <v>19</v>
      </c>
      <c r="C88" s="101">
        <v>0.71</v>
      </c>
      <c r="D88" s="101">
        <v>12.2</v>
      </c>
      <c r="E88" s="101">
        <v>1.2</v>
      </c>
      <c r="F88" s="101">
        <v>0.92</v>
      </c>
      <c r="G88" s="101">
        <v>0.2</v>
      </c>
      <c r="H88" s="101">
        <v>12.6</v>
      </c>
      <c r="I88" s="101">
        <v>12.6</v>
      </c>
      <c r="J88" s="101">
        <v>0.32</v>
      </c>
      <c r="K88" s="101">
        <v>0.21</v>
      </c>
      <c r="L88" s="101">
        <v>13.4</v>
      </c>
      <c r="M88" s="101">
        <v>14.2</v>
      </c>
      <c r="N88" s="101">
        <v>0.32</v>
      </c>
      <c r="O88" s="101">
        <v>0.19</v>
      </c>
      <c r="P88" s="101">
        <v>13.8</v>
      </c>
      <c r="Q88" s="101">
        <v>15</v>
      </c>
      <c r="R88" s="101">
        <v>0.31</v>
      </c>
      <c r="S88" s="101">
        <v>0.21</v>
      </c>
      <c r="T88" s="101">
        <v>13</v>
      </c>
      <c r="U88" s="101">
        <v>13.6</v>
      </c>
      <c r="V88" s="139">
        <v>31</v>
      </c>
      <c r="W88" s="139">
        <v>42</v>
      </c>
      <c r="X88" s="139">
        <v>53</v>
      </c>
      <c r="Y88" s="139">
        <v>47</v>
      </c>
    </row>
    <row r="89" spans="2:25" x14ac:dyDescent="0.25">
      <c r="B89" s="105">
        <v>20</v>
      </c>
      <c r="C89" s="106">
        <v>0.71</v>
      </c>
      <c r="D89" s="106">
        <v>12.2</v>
      </c>
      <c r="E89" s="106">
        <v>1.2</v>
      </c>
      <c r="F89" s="106">
        <v>0.91</v>
      </c>
      <c r="G89" s="106">
        <v>0.19</v>
      </c>
      <c r="H89" s="106">
        <v>12.6</v>
      </c>
      <c r="I89" s="106">
        <v>12.8</v>
      </c>
      <c r="J89" s="106">
        <v>0.32</v>
      </c>
      <c r="K89" s="106">
        <v>0.21</v>
      </c>
      <c r="L89" s="106">
        <v>13.2</v>
      </c>
      <c r="M89" s="106">
        <v>14</v>
      </c>
      <c r="N89" s="106">
        <v>0.32</v>
      </c>
      <c r="O89" s="106">
        <v>0.2</v>
      </c>
      <c r="P89" s="106">
        <v>13.2</v>
      </c>
      <c r="Q89" s="106">
        <v>13.8</v>
      </c>
      <c r="R89" s="106">
        <v>0.32</v>
      </c>
      <c r="S89" s="106">
        <v>0.2</v>
      </c>
      <c r="T89" s="106">
        <v>12.8</v>
      </c>
      <c r="U89" s="106">
        <v>12.8</v>
      </c>
      <c r="V89" s="152">
        <v>31</v>
      </c>
      <c r="W89" s="152">
        <v>41</v>
      </c>
      <c r="X89" s="152">
        <v>53</v>
      </c>
      <c r="Y89" s="152">
        <v>47</v>
      </c>
    </row>
    <row r="90" spans="2:25" x14ac:dyDescent="0.25">
      <c r="B90" s="60">
        <v>21</v>
      </c>
      <c r="C90" s="101">
        <v>0.71</v>
      </c>
      <c r="D90" s="101">
        <v>12.2</v>
      </c>
      <c r="E90" s="101">
        <v>1.2</v>
      </c>
      <c r="F90" s="101">
        <v>0.91</v>
      </c>
      <c r="G90" s="101">
        <v>0.18</v>
      </c>
      <c r="H90" s="101">
        <v>12.8</v>
      </c>
      <c r="I90" s="101">
        <v>12.8</v>
      </c>
      <c r="J90" s="101">
        <v>0.32</v>
      </c>
      <c r="K90" s="101">
        <v>0.22</v>
      </c>
      <c r="L90" s="101">
        <v>12.8</v>
      </c>
      <c r="M90" s="101">
        <v>12.8</v>
      </c>
      <c r="N90" s="101">
        <v>0.32</v>
      </c>
      <c r="O90" s="101">
        <v>0.19</v>
      </c>
      <c r="P90" s="101">
        <v>13.6</v>
      </c>
      <c r="Q90" s="101">
        <v>14.4</v>
      </c>
      <c r="R90" s="101">
        <v>0.32</v>
      </c>
      <c r="S90" s="101">
        <v>0.21</v>
      </c>
      <c r="T90" s="101">
        <v>13</v>
      </c>
      <c r="U90" s="101">
        <v>13.2</v>
      </c>
      <c r="V90" s="139">
        <v>32</v>
      </c>
      <c r="W90" s="139">
        <v>42</v>
      </c>
      <c r="X90" s="139">
        <v>53</v>
      </c>
      <c r="Y90" s="139">
        <v>46</v>
      </c>
    </row>
    <row r="91" spans="2:25" x14ac:dyDescent="0.25">
      <c r="B91" s="105">
        <v>22</v>
      </c>
      <c r="C91" s="106">
        <v>0.71</v>
      </c>
      <c r="D91" s="106">
        <v>12.2</v>
      </c>
      <c r="E91" s="106">
        <v>1.2</v>
      </c>
      <c r="F91" s="106">
        <v>0.91</v>
      </c>
      <c r="G91" s="106">
        <v>0.21</v>
      </c>
      <c r="H91" s="106">
        <v>13</v>
      </c>
      <c r="I91" s="106">
        <v>13</v>
      </c>
      <c r="J91" s="106">
        <v>0.32</v>
      </c>
      <c r="K91" s="106">
        <v>0.21</v>
      </c>
      <c r="L91" s="106">
        <v>13</v>
      </c>
      <c r="M91" s="106">
        <v>13</v>
      </c>
      <c r="N91" s="106">
        <v>0.31</v>
      </c>
      <c r="O91" s="106">
        <v>0.2</v>
      </c>
      <c r="P91" s="106">
        <v>13.4</v>
      </c>
      <c r="Q91" s="106">
        <v>14</v>
      </c>
      <c r="R91" s="106">
        <v>0.32</v>
      </c>
      <c r="S91" s="106">
        <v>0.2</v>
      </c>
      <c r="T91" s="106">
        <v>13</v>
      </c>
      <c r="U91" s="106">
        <v>13.6</v>
      </c>
      <c r="V91" s="152">
        <v>31</v>
      </c>
      <c r="W91" s="152">
        <v>41</v>
      </c>
      <c r="X91" s="152">
        <v>53</v>
      </c>
      <c r="Y91" s="152">
        <v>46</v>
      </c>
    </row>
    <row r="92" spans="2:25" x14ac:dyDescent="0.25">
      <c r="B92" s="60">
        <v>23</v>
      </c>
      <c r="C92" s="101">
        <v>0.71</v>
      </c>
      <c r="D92" s="101">
        <v>12.2</v>
      </c>
      <c r="E92" s="101">
        <v>1.2</v>
      </c>
      <c r="F92" s="101">
        <v>0.92</v>
      </c>
      <c r="G92" s="101">
        <v>0.2</v>
      </c>
      <c r="H92" s="101">
        <v>12.6</v>
      </c>
      <c r="I92" s="101">
        <v>12.6</v>
      </c>
      <c r="J92" s="101">
        <v>0.32</v>
      </c>
      <c r="K92" s="101">
        <v>0.23</v>
      </c>
      <c r="L92" s="101">
        <v>13.2</v>
      </c>
      <c r="M92" s="101">
        <v>14</v>
      </c>
      <c r="N92" s="101">
        <v>0.31</v>
      </c>
      <c r="O92" s="101">
        <v>0.19</v>
      </c>
      <c r="P92" s="101">
        <v>14.2</v>
      </c>
      <c r="Q92" s="101">
        <v>15.8</v>
      </c>
      <c r="R92" s="101">
        <v>0.32</v>
      </c>
      <c r="S92" s="101">
        <v>0.21</v>
      </c>
      <c r="T92" s="101">
        <v>13</v>
      </c>
      <c r="U92" s="101">
        <v>13</v>
      </c>
      <c r="V92" s="139">
        <v>31</v>
      </c>
      <c r="W92" s="139">
        <v>42</v>
      </c>
      <c r="X92" s="139">
        <v>53</v>
      </c>
      <c r="Y92" s="139">
        <v>47</v>
      </c>
    </row>
    <row r="93" spans="2:25" x14ac:dyDescent="0.25">
      <c r="B93" s="105">
        <v>24</v>
      </c>
      <c r="C93" s="106">
        <v>0.7</v>
      </c>
      <c r="D93" s="106">
        <v>12.2</v>
      </c>
      <c r="E93" s="106">
        <v>1.2</v>
      </c>
      <c r="F93" s="106">
        <v>0.91</v>
      </c>
      <c r="G93" s="106">
        <v>0.2</v>
      </c>
      <c r="H93" s="106">
        <v>12.6</v>
      </c>
      <c r="I93" s="106">
        <v>12.6</v>
      </c>
      <c r="J93" s="106">
        <v>0.32</v>
      </c>
      <c r="K93" s="106">
        <v>0.21</v>
      </c>
      <c r="L93" s="106">
        <v>13</v>
      </c>
      <c r="M93" s="106">
        <v>13</v>
      </c>
      <c r="N93" s="106">
        <v>0.32</v>
      </c>
      <c r="O93" s="106">
        <v>0.2</v>
      </c>
      <c r="P93" s="106">
        <v>13.2</v>
      </c>
      <c r="Q93" s="106">
        <v>14</v>
      </c>
      <c r="R93" s="106">
        <v>0.32</v>
      </c>
      <c r="S93" s="106">
        <v>0.21</v>
      </c>
      <c r="T93" s="106">
        <v>13.2</v>
      </c>
      <c r="U93" s="106">
        <v>13.8</v>
      </c>
      <c r="V93" s="152">
        <v>31</v>
      </c>
      <c r="W93" s="152">
        <v>39</v>
      </c>
      <c r="X93" s="152">
        <v>53</v>
      </c>
      <c r="Y93" s="152">
        <v>47</v>
      </c>
    </row>
    <row r="94" spans="2:25" x14ac:dyDescent="0.25">
      <c r="B94" s="60">
        <v>25</v>
      </c>
      <c r="C94" s="101">
        <v>0.71</v>
      </c>
      <c r="D94" s="101">
        <v>12.2</v>
      </c>
      <c r="E94" s="101">
        <v>1.2</v>
      </c>
      <c r="F94" s="101">
        <v>0.91</v>
      </c>
      <c r="G94" s="101">
        <v>0.2</v>
      </c>
      <c r="H94" s="101">
        <v>13</v>
      </c>
      <c r="I94" s="101">
        <v>13</v>
      </c>
      <c r="J94" s="101">
        <v>0.31</v>
      </c>
      <c r="K94" s="101">
        <v>0.21</v>
      </c>
      <c r="L94" s="101">
        <v>13.4</v>
      </c>
      <c r="M94" s="101">
        <v>14</v>
      </c>
      <c r="N94" s="101">
        <v>0.31</v>
      </c>
      <c r="O94" s="101">
        <v>0.2</v>
      </c>
      <c r="P94" s="101">
        <v>13.2</v>
      </c>
      <c r="Q94" s="101">
        <v>13.6</v>
      </c>
      <c r="R94" s="101">
        <v>0.32</v>
      </c>
      <c r="S94" s="101">
        <v>0.2</v>
      </c>
      <c r="T94" s="101">
        <v>13</v>
      </c>
      <c r="U94" s="101">
        <v>13</v>
      </c>
      <c r="V94" s="139">
        <v>32</v>
      </c>
      <c r="W94" s="139">
        <v>38</v>
      </c>
      <c r="X94" s="139">
        <v>54</v>
      </c>
      <c r="Y94" s="139">
        <v>47</v>
      </c>
    </row>
    <row r="95" spans="2:25" x14ac:dyDescent="0.25">
      <c r="B95" s="105">
        <v>26</v>
      </c>
      <c r="C95" s="106">
        <v>0.7</v>
      </c>
      <c r="D95" s="106">
        <v>12.2</v>
      </c>
      <c r="E95" s="106">
        <v>1.4</v>
      </c>
      <c r="F95" s="106">
        <v>0.9</v>
      </c>
      <c r="G95" s="106">
        <v>0.19</v>
      </c>
      <c r="H95" s="106">
        <v>12.6</v>
      </c>
      <c r="I95" s="106">
        <v>12.6</v>
      </c>
      <c r="J95" s="106">
        <v>0.32</v>
      </c>
      <c r="K95" s="106">
        <v>0.21</v>
      </c>
      <c r="L95" s="106">
        <v>13</v>
      </c>
      <c r="M95" s="106">
        <v>13.2</v>
      </c>
      <c r="N95" s="106">
        <v>0.32</v>
      </c>
      <c r="O95" s="106">
        <v>0.21</v>
      </c>
      <c r="P95" s="106">
        <v>13.4</v>
      </c>
      <c r="Q95" s="106">
        <v>14.2</v>
      </c>
      <c r="R95" s="106">
        <v>0.32</v>
      </c>
      <c r="S95" s="106">
        <v>0.21</v>
      </c>
      <c r="T95" s="106">
        <v>13.2</v>
      </c>
      <c r="U95" s="106">
        <v>13.6</v>
      </c>
      <c r="V95" s="152">
        <v>33</v>
      </c>
      <c r="W95" s="152">
        <v>40</v>
      </c>
      <c r="X95" s="152">
        <v>54</v>
      </c>
      <c r="Y95" s="152">
        <v>47</v>
      </c>
    </row>
    <row r="96" spans="2:25" x14ac:dyDescent="0.25">
      <c r="B96" s="60">
        <v>27</v>
      </c>
      <c r="C96" s="101">
        <v>0.71</v>
      </c>
      <c r="D96" s="101">
        <v>12.2</v>
      </c>
      <c r="E96" s="101">
        <v>1.4</v>
      </c>
      <c r="F96" s="101">
        <v>0.9</v>
      </c>
      <c r="G96" s="101">
        <v>0.18</v>
      </c>
      <c r="H96" s="101">
        <v>12.6</v>
      </c>
      <c r="I96" s="101">
        <v>12.6</v>
      </c>
      <c r="J96" s="101">
        <v>0.32</v>
      </c>
      <c r="K96" s="101">
        <v>0.2</v>
      </c>
      <c r="L96" s="101">
        <v>13.2</v>
      </c>
      <c r="M96" s="101">
        <v>13.8</v>
      </c>
      <c r="N96" s="101">
        <v>0.31</v>
      </c>
      <c r="O96" s="101">
        <v>0.2</v>
      </c>
      <c r="P96" s="101">
        <v>13</v>
      </c>
      <c r="Q96" s="101">
        <v>13</v>
      </c>
      <c r="R96" s="101">
        <v>0.31</v>
      </c>
      <c r="S96" s="101">
        <v>0.2</v>
      </c>
      <c r="T96" s="101">
        <v>13</v>
      </c>
      <c r="U96" s="101">
        <v>13.4</v>
      </c>
      <c r="V96" s="139">
        <v>33</v>
      </c>
      <c r="W96" s="139">
        <v>40</v>
      </c>
      <c r="X96" s="139">
        <v>53</v>
      </c>
      <c r="Y96" s="139">
        <v>47</v>
      </c>
    </row>
    <row r="97" spans="2:25" x14ac:dyDescent="0.25">
      <c r="B97" s="105">
        <v>28</v>
      </c>
      <c r="C97" s="106">
        <v>0.7</v>
      </c>
      <c r="D97" s="106">
        <v>12.2</v>
      </c>
      <c r="E97" s="106">
        <v>1.2</v>
      </c>
      <c r="F97" s="106">
        <v>0.9</v>
      </c>
      <c r="G97" s="106">
        <v>0.21</v>
      </c>
      <c r="H97" s="106">
        <v>12.6</v>
      </c>
      <c r="I97" s="106">
        <v>12.6</v>
      </c>
      <c r="J97" s="106">
        <v>0.33</v>
      </c>
      <c r="K97" s="106">
        <v>0.21</v>
      </c>
      <c r="L97" s="106">
        <v>12.2</v>
      </c>
      <c r="M97" s="106">
        <v>13.8</v>
      </c>
      <c r="N97" s="106">
        <v>0.32</v>
      </c>
      <c r="O97" s="106">
        <v>0.2</v>
      </c>
      <c r="P97" s="106">
        <v>13.2</v>
      </c>
      <c r="Q97" s="106">
        <v>14</v>
      </c>
      <c r="R97" s="106">
        <v>0.32</v>
      </c>
      <c r="S97" s="106">
        <v>0.21</v>
      </c>
      <c r="T97" s="106">
        <v>13</v>
      </c>
      <c r="U97" s="106">
        <v>13</v>
      </c>
      <c r="V97" s="152">
        <v>32</v>
      </c>
      <c r="W97" s="152">
        <v>38</v>
      </c>
      <c r="X97" s="152">
        <v>53</v>
      </c>
      <c r="Y97" s="152">
        <v>47</v>
      </c>
    </row>
    <row r="98" spans="2:25" x14ac:dyDescent="0.25">
      <c r="B98" s="60">
        <v>29</v>
      </c>
      <c r="C98" s="101">
        <v>0.7</v>
      </c>
      <c r="D98" s="101">
        <v>12.2</v>
      </c>
      <c r="E98" s="101">
        <v>1.4</v>
      </c>
      <c r="F98" s="101">
        <v>0.91</v>
      </c>
      <c r="G98" s="101">
        <v>0.2</v>
      </c>
      <c r="H98" s="101">
        <v>12.6</v>
      </c>
      <c r="I98" s="101">
        <v>12.6</v>
      </c>
      <c r="J98" s="101">
        <v>0.32</v>
      </c>
      <c r="K98" s="101">
        <v>0.22</v>
      </c>
      <c r="L98" s="101">
        <v>13</v>
      </c>
      <c r="M98" s="101">
        <v>13</v>
      </c>
      <c r="N98" s="101">
        <v>0.32</v>
      </c>
      <c r="O98" s="101">
        <v>0.19</v>
      </c>
      <c r="P98" s="101">
        <v>13.2</v>
      </c>
      <c r="Q98" s="101">
        <v>13.6</v>
      </c>
      <c r="R98" s="101">
        <v>0.32</v>
      </c>
      <c r="S98" s="101">
        <v>0.2</v>
      </c>
      <c r="T98" s="101">
        <v>13.2</v>
      </c>
      <c r="U98" s="101">
        <v>13.8</v>
      </c>
      <c r="V98" s="139">
        <v>32</v>
      </c>
      <c r="W98" s="139">
        <v>40</v>
      </c>
      <c r="X98" s="139">
        <v>52</v>
      </c>
      <c r="Y98" s="139">
        <v>47</v>
      </c>
    </row>
    <row r="99" spans="2:25" x14ac:dyDescent="0.25">
      <c r="B99" s="105">
        <v>30</v>
      </c>
      <c r="C99" s="106">
        <v>0.71</v>
      </c>
      <c r="D99" s="106">
        <v>12.2</v>
      </c>
      <c r="E99" s="106">
        <v>1.2</v>
      </c>
      <c r="F99" s="106">
        <v>0.91</v>
      </c>
      <c r="G99" s="106">
        <v>0.2</v>
      </c>
      <c r="H99" s="106">
        <v>12.8</v>
      </c>
      <c r="I99" s="106">
        <v>12.6</v>
      </c>
      <c r="J99" s="106">
        <v>0.33</v>
      </c>
      <c r="K99" s="106">
        <v>0.21</v>
      </c>
      <c r="L99" s="106">
        <v>13</v>
      </c>
      <c r="M99" s="106">
        <v>13.4</v>
      </c>
      <c r="N99" s="106">
        <v>0.31</v>
      </c>
      <c r="O99" s="106">
        <v>0.2</v>
      </c>
      <c r="P99" s="106">
        <v>13.4</v>
      </c>
      <c r="Q99" s="106">
        <v>14.2</v>
      </c>
      <c r="R99" s="106">
        <v>0.32</v>
      </c>
      <c r="S99" s="106">
        <v>0.2</v>
      </c>
      <c r="T99" s="106">
        <v>13.8</v>
      </c>
      <c r="U99" s="106">
        <v>14.6</v>
      </c>
      <c r="V99" s="152">
        <v>32</v>
      </c>
      <c r="W99" s="152">
        <v>40</v>
      </c>
      <c r="X99" s="152">
        <v>53</v>
      </c>
      <c r="Y99" s="152">
        <v>47</v>
      </c>
    </row>
    <row r="100" spans="2:25" x14ac:dyDescent="0.25">
      <c r="B100" s="60">
        <v>31</v>
      </c>
      <c r="C100" s="101">
        <v>0.7</v>
      </c>
      <c r="D100" s="101">
        <v>12.2</v>
      </c>
      <c r="E100" s="101">
        <v>1.2</v>
      </c>
      <c r="F100" s="101">
        <v>0.9</v>
      </c>
      <c r="G100" s="101">
        <v>0.2</v>
      </c>
      <c r="H100" s="101">
        <v>12.6</v>
      </c>
      <c r="I100" s="101">
        <v>12.8</v>
      </c>
      <c r="J100" s="101">
        <v>0.32</v>
      </c>
      <c r="K100" s="101">
        <v>0.2</v>
      </c>
      <c r="L100" s="101">
        <v>13.2</v>
      </c>
      <c r="M100" s="101">
        <v>13.8</v>
      </c>
      <c r="N100" s="101">
        <v>0.32</v>
      </c>
      <c r="O100" s="101">
        <v>0.2</v>
      </c>
      <c r="P100" s="101">
        <v>13.4</v>
      </c>
      <c r="Q100" s="101">
        <v>14.2</v>
      </c>
      <c r="R100" s="101">
        <v>0.32</v>
      </c>
      <c r="S100" s="101">
        <v>0.21</v>
      </c>
      <c r="T100" s="101">
        <v>12.8</v>
      </c>
      <c r="U100" s="101">
        <v>12.8</v>
      </c>
      <c r="V100" s="139">
        <v>32</v>
      </c>
      <c r="W100" s="139">
        <v>39</v>
      </c>
      <c r="X100" s="139">
        <v>52</v>
      </c>
      <c r="Y100" s="139">
        <v>46</v>
      </c>
    </row>
    <row r="101" spans="2:25" x14ac:dyDescent="0.25">
      <c r="B101" s="105">
        <v>32</v>
      </c>
      <c r="C101" s="106">
        <v>0.71</v>
      </c>
      <c r="D101" s="106">
        <v>12.2</v>
      </c>
      <c r="E101" s="106">
        <v>1.2</v>
      </c>
      <c r="F101" s="106">
        <v>0.91</v>
      </c>
      <c r="G101" s="106">
        <v>0.21</v>
      </c>
      <c r="H101" s="106">
        <v>12.6</v>
      </c>
      <c r="I101" s="106">
        <v>16.399999999999999</v>
      </c>
      <c r="J101" s="106">
        <v>0.32</v>
      </c>
      <c r="K101" s="106">
        <v>0.21</v>
      </c>
      <c r="L101" s="106">
        <v>13.2</v>
      </c>
      <c r="M101" s="106">
        <v>14.2</v>
      </c>
      <c r="N101" s="106">
        <v>0.31</v>
      </c>
      <c r="O101" s="106">
        <v>0.21</v>
      </c>
      <c r="P101" s="106">
        <v>12.8</v>
      </c>
      <c r="Q101" s="106">
        <v>12.8</v>
      </c>
      <c r="R101" s="106">
        <v>0.32</v>
      </c>
      <c r="S101" s="106">
        <v>0.2</v>
      </c>
      <c r="T101" s="106">
        <v>12.8</v>
      </c>
      <c r="U101" s="106">
        <v>12.8</v>
      </c>
      <c r="V101" s="152">
        <v>32</v>
      </c>
      <c r="W101" s="152">
        <v>43</v>
      </c>
      <c r="X101" s="152">
        <v>53</v>
      </c>
      <c r="Y101" s="152">
        <v>46</v>
      </c>
    </row>
    <row r="102" spans="2:25" x14ac:dyDescent="0.25">
      <c r="B102" s="60">
        <v>33</v>
      </c>
      <c r="C102" s="101">
        <v>0.7</v>
      </c>
      <c r="D102" s="101">
        <v>12.2</v>
      </c>
      <c r="E102" s="101">
        <v>1.2</v>
      </c>
      <c r="F102" s="101">
        <v>0.9</v>
      </c>
      <c r="G102" s="101">
        <v>0.2</v>
      </c>
      <c r="H102" s="101">
        <v>12.8</v>
      </c>
      <c r="I102" s="101">
        <v>13</v>
      </c>
      <c r="J102" s="101">
        <v>0.32</v>
      </c>
      <c r="K102" s="101">
        <v>0.2</v>
      </c>
      <c r="L102" s="101">
        <v>13.4</v>
      </c>
      <c r="M102" s="101">
        <v>14.8</v>
      </c>
      <c r="N102" s="101">
        <v>0.31</v>
      </c>
      <c r="O102" s="101">
        <v>0.2</v>
      </c>
      <c r="P102" s="101">
        <v>13.8</v>
      </c>
      <c r="Q102" s="101">
        <v>14.6</v>
      </c>
      <c r="R102" s="101">
        <v>0.32</v>
      </c>
      <c r="S102" s="101">
        <v>0.21</v>
      </c>
      <c r="T102" s="101">
        <v>13.2</v>
      </c>
      <c r="U102" s="101">
        <v>12.8</v>
      </c>
      <c r="V102" s="139">
        <v>33</v>
      </c>
      <c r="W102" s="139">
        <v>44</v>
      </c>
      <c r="X102" s="139">
        <v>54</v>
      </c>
      <c r="Y102" s="139">
        <v>47</v>
      </c>
    </row>
    <row r="103" spans="2:25" x14ac:dyDescent="0.25">
      <c r="B103" s="105">
        <v>34</v>
      </c>
      <c r="C103" s="106">
        <v>0.69</v>
      </c>
      <c r="D103" s="106">
        <v>12.2</v>
      </c>
      <c r="E103" s="106">
        <v>1</v>
      </c>
      <c r="F103" s="106">
        <v>0.91</v>
      </c>
      <c r="G103" s="106">
        <v>0.19</v>
      </c>
      <c r="H103" s="106">
        <v>12.6</v>
      </c>
      <c r="I103" s="106">
        <v>12.8</v>
      </c>
      <c r="J103" s="106">
        <v>0.31</v>
      </c>
      <c r="K103" s="106">
        <v>0.2</v>
      </c>
      <c r="L103" s="106">
        <v>13</v>
      </c>
      <c r="M103" s="106">
        <v>13.2</v>
      </c>
      <c r="N103" s="106">
        <v>0.3</v>
      </c>
      <c r="O103" s="106">
        <v>0.2</v>
      </c>
      <c r="P103" s="106">
        <v>13.2</v>
      </c>
      <c r="Q103" s="106">
        <v>17.600000000000001</v>
      </c>
      <c r="R103" s="106">
        <v>0.32</v>
      </c>
      <c r="S103" s="106">
        <v>0.2</v>
      </c>
      <c r="T103" s="106">
        <v>12.8</v>
      </c>
      <c r="U103" s="106">
        <v>13</v>
      </c>
      <c r="V103" s="152">
        <v>32</v>
      </c>
      <c r="W103" s="152">
        <v>43</v>
      </c>
      <c r="X103" s="152">
        <v>54</v>
      </c>
      <c r="Y103" s="152">
        <v>46</v>
      </c>
    </row>
    <row r="104" spans="2:25" x14ac:dyDescent="0.25">
      <c r="B104" s="60">
        <v>35</v>
      </c>
      <c r="C104" s="101">
        <v>0.7</v>
      </c>
      <c r="D104" s="101">
        <v>12.2</v>
      </c>
      <c r="E104" s="101">
        <v>1.2</v>
      </c>
      <c r="F104" s="101">
        <v>0.9</v>
      </c>
      <c r="G104" s="101">
        <v>0.18</v>
      </c>
      <c r="H104" s="101">
        <v>12.8</v>
      </c>
      <c r="I104" s="101">
        <v>12.8</v>
      </c>
      <c r="J104" s="101">
        <v>0.32</v>
      </c>
      <c r="K104" s="101">
        <v>0.21</v>
      </c>
      <c r="L104" s="101">
        <v>13</v>
      </c>
      <c r="M104" s="101">
        <v>13.6</v>
      </c>
      <c r="N104" s="101">
        <v>0.31</v>
      </c>
      <c r="O104" s="101">
        <v>0.2</v>
      </c>
      <c r="P104" s="101">
        <v>13</v>
      </c>
      <c r="Q104" s="101">
        <v>15.2</v>
      </c>
      <c r="R104" s="101">
        <v>0.32</v>
      </c>
      <c r="S104" s="101">
        <v>0.21</v>
      </c>
      <c r="T104" s="101">
        <v>13.2</v>
      </c>
      <c r="U104" s="101">
        <v>13.8</v>
      </c>
      <c r="V104" s="139">
        <v>32</v>
      </c>
      <c r="W104" s="139">
        <v>44</v>
      </c>
      <c r="X104" s="139">
        <v>54</v>
      </c>
      <c r="Y104" s="139">
        <v>47</v>
      </c>
    </row>
    <row r="105" spans="2:25" x14ac:dyDescent="0.25">
      <c r="B105" s="105">
        <v>36</v>
      </c>
      <c r="C105" s="106">
        <v>0.69</v>
      </c>
      <c r="D105" s="106">
        <v>12.2</v>
      </c>
      <c r="E105" s="106">
        <v>1.2</v>
      </c>
      <c r="F105" s="106">
        <v>0.91</v>
      </c>
      <c r="G105" s="106">
        <v>0.2</v>
      </c>
      <c r="H105" s="106">
        <v>12.6</v>
      </c>
      <c r="I105" s="106">
        <v>12.6</v>
      </c>
      <c r="J105" s="106">
        <v>0.32</v>
      </c>
      <c r="K105" s="106">
        <v>0.2</v>
      </c>
      <c r="L105" s="106">
        <v>13.2</v>
      </c>
      <c r="M105" s="106">
        <v>13.2</v>
      </c>
      <c r="N105" s="106">
        <v>0.32</v>
      </c>
      <c r="O105" s="106">
        <v>0.2</v>
      </c>
      <c r="P105" s="106">
        <v>13.4</v>
      </c>
      <c r="Q105" s="106">
        <v>14.2</v>
      </c>
      <c r="R105" s="106">
        <v>0.32</v>
      </c>
      <c r="S105" s="106">
        <v>0.2</v>
      </c>
      <c r="T105" s="106">
        <v>13.2</v>
      </c>
      <c r="U105" s="106">
        <v>14</v>
      </c>
      <c r="V105" s="152">
        <v>31</v>
      </c>
      <c r="W105" s="152">
        <v>43</v>
      </c>
      <c r="X105" s="152">
        <v>54</v>
      </c>
      <c r="Y105" s="152">
        <v>47</v>
      </c>
    </row>
    <row r="106" spans="2:25" x14ac:dyDescent="0.25">
      <c r="B106" s="60">
        <v>37</v>
      </c>
      <c r="C106" s="101">
        <v>0.71</v>
      </c>
      <c r="D106" s="101">
        <v>12.2</v>
      </c>
      <c r="E106" s="101">
        <v>1.2</v>
      </c>
      <c r="F106" s="101">
        <v>0.9</v>
      </c>
      <c r="G106" s="101">
        <v>1.19</v>
      </c>
      <c r="H106" s="101">
        <v>13</v>
      </c>
      <c r="I106" s="101">
        <v>13</v>
      </c>
      <c r="J106" s="101">
        <v>0.32</v>
      </c>
      <c r="K106" s="101">
        <v>0.2</v>
      </c>
      <c r="L106" s="101">
        <v>13.2</v>
      </c>
      <c r="M106" s="101">
        <v>13.4</v>
      </c>
      <c r="N106" s="101">
        <v>0.31</v>
      </c>
      <c r="O106" s="101">
        <v>0.2</v>
      </c>
      <c r="P106" s="101">
        <v>13.6</v>
      </c>
      <c r="Q106" s="101">
        <v>22</v>
      </c>
      <c r="R106" s="101">
        <v>0.32</v>
      </c>
      <c r="S106" s="101">
        <v>0.2</v>
      </c>
      <c r="T106" s="101">
        <v>11.2</v>
      </c>
      <c r="U106" s="101">
        <v>15.6</v>
      </c>
      <c r="V106" s="139">
        <v>31</v>
      </c>
      <c r="W106" s="139">
        <v>44</v>
      </c>
      <c r="X106" s="139">
        <v>54</v>
      </c>
      <c r="Y106" s="139">
        <v>47</v>
      </c>
    </row>
    <row r="107" spans="2:25" x14ac:dyDescent="0.25">
      <c r="B107" s="105">
        <v>38</v>
      </c>
      <c r="C107" s="106">
        <v>0.72</v>
      </c>
      <c r="D107" s="106">
        <v>12.2</v>
      </c>
      <c r="E107" s="106">
        <v>1.2</v>
      </c>
      <c r="F107" s="106">
        <v>0.91</v>
      </c>
      <c r="G107" s="106">
        <v>0.2</v>
      </c>
      <c r="H107" s="106">
        <v>13</v>
      </c>
      <c r="I107" s="106">
        <v>13</v>
      </c>
      <c r="J107" s="106">
        <v>0.32</v>
      </c>
      <c r="K107" s="106">
        <v>0.21</v>
      </c>
      <c r="L107" s="106">
        <v>13.4</v>
      </c>
      <c r="M107" s="106">
        <v>14.2</v>
      </c>
      <c r="N107" s="106">
        <v>0.32</v>
      </c>
      <c r="O107" s="106">
        <v>0.2</v>
      </c>
      <c r="P107" s="106">
        <v>13.4</v>
      </c>
      <c r="Q107" s="106">
        <v>15.4</v>
      </c>
      <c r="R107" s="106">
        <v>0.3</v>
      </c>
      <c r="S107" s="106">
        <v>0.21</v>
      </c>
      <c r="T107" s="106">
        <v>12.8</v>
      </c>
      <c r="U107" s="106">
        <v>15.8</v>
      </c>
      <c r="V107" s="152">
        <v>32</v>
      </c>
      <c r="W107" s="152">
        <v>43</v>
      </c>
      <c r="X107" s="152">
        <v>54</v>
      </c>
      <c r="Y107" s="152">
        <v>47</v>
      </c>
    </row>
    <row r="108" spans="2:25" x14ac:dyDescent="0.25">
      <c r="B108" s="60">
        <v>39</v>
      </c>
      <c r="C108" s="101">
        <v>0.71</v>
      </c>
      <c r="D108" s="101">
        <v>12.2</v>
      </c>
      <c r="E108" s="101">
        <v>1.2</v>
      </c>
      <c r="F108" s="101">
        <v>0.91</v>
      </c>
      <c r="G108" s="101">
        <v>0.2</v>
      </c>
      <c r="H108" s="101">
        <v>13</v>
      </c>
      <c r="I108" s="101">
        <v>12.6</v>
      </c>
      <c r="J108" s="101">
        <v>0.32</v>
      </c>
      <c r="K108" s="101">
        <v>0.21</v>
      </c>
      <c r="L108" s="101">
        <v>13.2</v>
      </c>
      <c r="M108" s="101">
        <v>14.4</v>
      </c>
      <c r="N108" s="101">
        <v>0.31</v>
      </c>
      <c r="O108" s="101">
        <v>0.2</v>
      </c>
      <c r="P108" s="101">
        <v>13</v>
      </c>
      <c r="Q108" s="101">
        <v>14.8</v>
      </c>
      <c r="R108" s="101">
        <v>0.32</v>
      </c>
      <c r="S108" s="101">
        <v>0.21</v>
      </c>
      <c r="T108" s="101">
        <v>13.2</v>
      </c>
      <c r="U108" s="101">
        <v>16</v>
      </c>
      <c r="V108" s="139">
        <v>32</v>
      </c>
      <c r="W108" s="139">
        <v>44</v>
      </c>
      <c r="X108" s="139">
        <v>53</v>
      </c>
      <c r="Y108" s="139">
        <v>47</v>
      </c>
    </row>
    <row r="109" spans="2:25" x14ac:dyDescent="0.25">
      <c r="B109" s="105">
        <v>40</v>
      </c>
      <c r="C109" s="106">
        <v>0.71</v>
      </c>
      <c r="D109" s="106">
        <v>12.2</v>
      </c>
      <c r="E109" s="106">
        <v>1</v>
      </c>
      <c r="F109" s="106">
        <v>0.92</v>
      </c>
      <c r="G109" s="106">
        <v>0.2</v>
      </c>
      <c r="H109" s="106">
        <v>12.6</v>
      </c>
      <c r="I109" s="106">
        <v>13</v>
      </c>
      <c r="J109" s="106">
        <v>0.32</v>
      </c>
      <c r="K109" s="106">
        <v>0.2</v>
      </c>
      <c r="L109" s="106">
        <v>13</v>
      </c>
      <c r="M109" s="106">
        <v>14</v>
      </c>
      <c r="N109" s="106">
        <v>0.31</v>
      </c>
      <c r="O109" s="106">
        <v>0.2</v>
      </c>
      <c r="P109" s="106">
        <v>13</v>
      </c>
      <c r="Q109" s="106">
        <v>15</v>
      </c>
      <c r="R109" s="106">
        <v>0.31</v>
      </c>
      <c r="S109" s="106">
        <v>0.21</v>
      </c>
      <c r="T109" s="106">
        <v>12.8</v>
      </c>
      <c r="U109" s="106">
        <v>16.399999999999999</v>
      </c>
      <c r="V109" s="152">
        <v>31</v>
      </c>
      <c r="W109" s="152">
        <v>43</v>
      </c>
      <c r="X109" s="152">
        <v>53</v>
      </c>
      <c r="Y109" s="152">
        <v>47</v>
      </c>
    </row>
    <row r="110" spans="2:25" x14ac:dyDescent="0.25">
      <c r="B110" s="60">
        <v>41</v>
      </c>
      <c r="C110" s="101">
        <v>0.72</v>
      </c>
      <c r="D110" s="101">
        <v>12.2</v>
      </c>
      <c r="E110" s="101">
        <v>1</v>
      </c>
      <c r="F110" s="101">
        <v>0.91</v>
      </c>
      <c r="G110" s="101">
        <v>0.2</v>
      </c>
      <c r="H110" s="101">
        <v>12.6</v>
      </c>
      <c r="I110" s="101">
        <v>12.6</v>
      </c>
      <c r="J110" s="101">
        <v>0.3</v>
      </c>
      <c r="K110" s="101">
        <v>0.21</v>
      </c>
      <c r="L110" s="101">
        <v>13.2</v>
      </c>
      <c r="M110" s="101">
        <v>13</v>
      </c>
      <c r="N110" s="101">
        <v>0.32</v>
      </c>
      <c r="O110" s="101">
        <v>0.2</v>
      </c>
      <c r="P110" s="101">
        <v>13.4</v>
      </c>
      <c r="Q110" s="101">
        <v>15</v>
      </c>
      <c r="R110" s="101">
        <v>0.32</v>
      </c>
      <c r="S110" s="101">
        <v>0.21</v>
      </c>
      <c r="T110" s="101">
        <v>13.4</v>
      </c>
      <c r="U110" s="101">
        <v>15.2</v>
      </c>
      <c r="V110" s="139">
        <v>32</v>
      </c>
      <c r="W110" s="139">
        <v>44</v>
      </c>
      <c r="X110" s="139">
        <v>53</v>
      </c>
      <c r="Y110" s="139">
        <v>47</v>
      </c>
    </row>
    <row r="111" spans="2:25" x14ac:dyDescent="0.25">
      <c r="B111" s="105">
        <v>42</v>
      </c>
      <c r="C111" s="106">
        <v>0.71</v>
      </c>
      <c r="D111" s="106">
        <v>12.2</v>
      </c>
      <c r="E111" s="106">
        <v>1</v>
      </c>
      <c r="F111" s="106">
        <v>0.9</v>
      </c>
      <c r="G111" s="106">
        <v>0.2</v>
      </c>
      <c r="H111" s="106">
        <v>12.6</v>
      </c>
      <c r="I111" s="106">
        <v>12.8</v>
      </c>
      <c r="J111" s="106">
        <v>0.32</v>
      </c>
      <c r="K111" s="106">
        <v>0.21</v>
      </c>
      <c r="L111" s="106">
        <v>13</v>
      </c>
      <c r="M111" s="106">
        <v>14</v>
      </c>
      <c r="N111" s="106">
        <v>0.31</v>
      </c>
      <c r="O111" s="106">
        <v>0.2</v>
      </c>
      <c r="P111" s="106">
        <v>13.6</v>
      </c>
      <c r="Q111" s="106">
        <v>15.6</v>
      </c>
      <c r="R111" s="106">
        <v>0.32</v>
      </c>
      <c r="S111" s="106">
        <v>0.2</v>
      </c>
      <c r="T111" s="106">
        <v>13.8</v>
      </c>
      <c r="U111" s="106">
        <v>15.8</v>
      </c>
      <c r="V111" s="152">
        <v>32</v>
      </c>
      <c r="W111" s="152">
        <v>44</v>
      </c>
      <c r="X111" s="152">
        <v>53</v>
      </c>
      <c r="Y111" s="152">
        <v>46</v>
      </c>
    </row>
    <row r="112" spans="2:25" x14ac:dyDescent="0.25">
      <c r="B112" s="60">
        <v>43</v>
      </c>
      <c r="C112" s="101">
        <v>0.7</v>
      </c>
      <c r="D112" s="101">
        <v>12.2</v>
      </c>
      <c r="E112" s="101">
        <v>1.2</v>
      </c>
      <c r="F112" s="101">
        <v>0.92</v>
      </c>
      <c r="G112" s="101">
        <v>0.19</v>
      </c>
      <c r="H112" s="101">
        <v>12.8</v>
      </c>
      <c r="I112" s="101">
        <v>12.6</v>
      </c>
      <c r="J112" s="101">
        <v>0.32</v>
      </c>
      <c r="K112" s="101">
        <v>0.2</v>
      </c>
      <c r="L112" s="101">
        <v>13.4</v>
      </c>
      <c r="M112" s="101">
        <v>14</v>
      </c>
      <c r="N112" s="101">
        <v>0.31</v>
      </c>
      <c r="O112" s="101">
        <v>0.2</v>
      </c>
      <c r="P112" s="101">
        <v>13</v>
      </c>
      <c r="Q112" s="101">
        <v>15</v>
      </c>
      <c r="R112" s="101">
        <v>0.32</v>
      </c>
      <c r="S112" s="101">
        <v>0.2</v>
      </c>
      <c r="T112" s="101">
        <v>13</v>
      </c>
      <c r="U112" s="101">
        <v>16</v>
      </c>
      <c r="V112" s="139">
        <v>31</v>
      </c>
      <c r="W112" s="139">
        <v>43</v>
      </c>
      <c r="X112" s="139">
        <v>53</v>
      </c>
      <c r="Y112" s="139">
        <v>46</v>
      </c>
    </row>
    <row r="113" spans="2:25" x14ac:dyDescent="0.25">
      <c r="B113" s="105">
        <v>44</v>
      </c>
      <c r="C113" s="106">
        <v>0.71</v>
      </c>
      <c r="D113" s="106">
        <v>12.2</v>
      </c>
      <c r="E113" s="106">
        <v>1.2</v>
      </c>
      <c r="F113" s="106">
        <v>0.91</v>
      </c>
      <c r="G113" s="106">
        <v>0.2</v>
      </c>
      <c r="H113" s="106">
        <v>12.8</v>
      </c>
      <c r="I113" s="106">
        <v>13.4</v>
      </c>
      <c r="J113" s="106">
        <v>0.32</v>
      </c>
      <c r="K113" s="106">
        <v>0.21</v>
      </c>
      <c r="L113" s="106">
        <v>13.2</v>
      </c>
      <c r="M113" s="106">
        <v>14.2</v>
      </c>
      <c r="N113" s="106">
        <v>0.31</v>
      </c>
      <c r="O113" s="106">
        <v>0.2</v>
      </c>
      <c r="P113" s="106">
        <v>13.2</v>
      </c>
      <c r="Q113" s="106">
        <v>15.2</v>
      </c>
      <c r="R113" s="106">
        <v>0.32</v>
      </c>
      <c r="S113" s="106">
        <v>0.21</v>
      </c>
      <c r="T113" s="106">
        <v>12.8</v>
      </c>
      <c r="U113" s="106">
        <v>15.4</v>
      </c>
      <c r="V113" s="152">
        <v>32</v>
      </c>
      <c r="W113" s="152">
        <v>43</v>
      </c>
      <c r="X113" s="152">
        <v>54</v>
      </c>
      <c r="Y113" s="152">
        <v>47</v>
      </c>
    </row>
    <row r="114" spans="2:25" x14ac:dyDescent="0.25">
      <c r="B114" s="60">
        <v>45</v>
      </c>
      <c r="C114" s="101">
        <v>0.72</v>
      </c>
      <c r="D114" s="101">
        <v>12.2</v>
      </c>
      <c r="E114" s="101">
        <v>1</v>
      </c>
      <c r="F114" s="101">
        <v>0.92</v>
      </c>
      <c r="G114" s="101">
        <v>0.2</v>
      </c>
      <c r="H114" s="101">
        <v>13</v>
      </c>
      <c r="I114" s="101">
        <v>12.6</v>
      </c>
      <c r="J114" s="101">
        <v>0.32</v>
      </c>
      <c r="K114" s="101">
        <v>0.22</v>
      </c>
      <c r="L114" s="101">
        <v>13</v>
      </c>
      <c r="M114" s="101">
        <v>13.4</v>
      </c>
      <c r="N114" s="101">
        <v>0.31</v>
      </c>
      <c r="O114" s="101">
        <v>0.2</v>
      </c>
      <c r="P114" s="101">
        <v>13.2</v>
      </c>
      <c r="Q114" s="101">
        <v>15.6</v>
      </c>
      <c r="R114" s="101">
        <v>0.31</v>
      </c>
      <c r="S114" s="101">
        <v>0.2</v>
      </c>
      <c r="T114" s="101">
        <v>13</v>
      </c>
      <c r="U114" s="101">
        <v>14.6</v>
      </c>
      <c r="V114" s="139">
        <v>32</v>
      </c>
      <c r="W114" s="139">
        <v>43</v>
      </c>
      <c r="X114" s="139">
        <v>54</v>
      </c>
      <c r="Y114" s="139">
        <v>47</v>
      </c>
    </row>
    <row r="115" spans="2:25" x14ac:dyDescent="0.25">
      <c r="B115" s="105">
        <v>46</v>
      </c>
      <c r="C115" s="106">
        <v>0.71</v>
      </c>
      <c r="D115" s="106">
        <v>12.2</v>
      </c>
      <c r="E115" s="106">
        <v>1</v>
      </c>
      <c r="F115" s="106">
        <v>0.91</v>
      </c>
      <c r="G115" s="106">
        <v>0.19</v>
      </c>
      <c r="H115" s="106">
        <v>12.6</v>
      </c>
      <c r="I115" s="106">
        <v>12.8</v>
      </c>
      <c r="J115" s="106">
        <v>0.32</v>
      </c>
      <c r="K115" s="106">
        <v>0.21</v>
      </c>
      <c r="L115" s="106">
        <v>12.8</v>
      </c>
      <c r="M115" s="106">
        <v>13.6</v>
      </c>
      <c r="N115" s="106">
        <v>0.3</v>
      </c>
      <c r="O115" s="106">
        <v>0.2</v>
      </c>
      <c r="P115" s="106">
        <v>13.8</v>
      </c>
      <c r="Q115" s="106">
        <v>13</v>
      </c>
      <c r="R115" s="106">
        <v>0.3</v>
      </c>
      <c r="S115" s="106">
        <v>0.21</v>
      </c>
      <c r="T115" s="106">
        <v>13.4</v>
      </c>
      <c r="U115" s="106">
        <v>15.4</v>
      </c>
      <c r="V115" s="152">
        <v>31</v>
      </c>
      <c r="W115" s="152">
        <v>44</v>
      </c>
      <c r="X115" s="152">
        <v>54</v>
      </c>
      <c r="Y115" s="152">
        <v>47</v>
      </c>
    </row>
    <row r="116" spans="2:25" x14ac:dyDescent="0.25">
      <c r="B116" s="60">
        <v>47</v>
      </c>
      <c r="C116" s="101">
        <v>0.71</v>
      </c>
      <c r="D116" s="101">
        <v>12.2</v>
      </c>
      <c r="E116" s="101">
        <v>1.2</v>
      </c>
      <c r="F116" s="101">
        <v>0.93</v>
      </c>
      <c r="G116" s="101">
        <v>0.19</v>
      </c>
      <c r="H116" s="101">
        <v>13.2</v>
      </c>
      <c r="I116" s="101">
        <v>20.2</v>
      </c>
      <c r="J116" s="101">
        <v>0.32</v>
      </c>
      <c r="K116" s="101">
        <v>0.2</v>
      </c>
      <c r="L116" s="101">
        <v>13</v>
      </c>
      <c r="M116" s="101">
        <v>13.2</v>
      </c>
      <c r="N116" s="101">
        <v>0.31</v>
      </c>
      <c r="O116" s="101">
        <v>0.21</v>
      </c>
      <c r="P116" s="101">
        <v>13.6</v>
      </c>
      <c r="Q116" s="101">
        <v>14.6</v>
      </c>
      <c r="R116" s="101">
        <v>0.32</v>
      </c>
      <c r="S116" s="101">
        <v>0.2</v>
      </c>
      <c r="T116" s="101">
        <v>13</v>
      </c>
      <c r="U116" s="101">
        <v>15</v>
      </c>
      <c r="V116" s="139">
        <v>31</v>
      </c>
      <c r="W116" s="139">
        <v>43</v>
      </c>
      <c r="X116" s="139">
        <v>54</v>
      </c>
      <c r="Y116" s="139">
        <v>47</v>
      </c>
    </row>
    <row r="117" spans="2:25" x14ac:dyDescent="0.25">
      <c r="B117" s="105">
        <v>48</v>
      </c>
      <c r="C117" s="106">
        <v>0.71</v>
      </c>
      <c r="D117" s="106">
        <v>12.2</v>
      </c>
      <c r="E117" s="106">
        <v>1.2</v>
      </c>
      <c r="F117" s="106">
        <v>0.9</v>
      </c>
      <c r="G117" s="106">
        <v>0.21</v>
      </c>
      <c r="H117" s="106">
        <v>13</v>
      </c>
      <c r="I117" s="106">
        <v>13.2</v>
      </c>
      <c r="J117" s="106">
        <v>0.32</v>
      </c>
      <c r="K117" s="106">
        <v>0.21</v>
      </c>
      <c r="L117" s="106">
        <v>13.2</v>
      </c>
      <c r="M117" s="106">
        <v>14.2</v>
      </c>
      <c r="N117" s="106">
        <v>0.31</v>
      </c>
      <c r="O117" s="106">
        <v>0.2</v>
      </c>
      <c r="P117" s="106">
        <v>13</v>
      </c>
      <c r="Q117" s="106">
        <v>15</v>
      </c>
      <c r="R117" s="106">
        <v>0.32</v>
      </c>
      <c r="S117" s="106">
        <v>0.21</v>
      </c>
      <c r="T117" s="106">
        <v>13.2</v>
      </c>
      <c r="U117" s="106">
        <v>15.4</v>
      </c>
      <c r="V117" s="152">
        <v>31</v>
      </c>
      <c r="W117" s="152">
        <v>44</v>
      </c>
      <c r="X117" s="152">
        <v>54</v>
      </c>
      <c r="Y117" s="152">
        <v>48</v>
      </c>
    </row>
    <row r="118" spans="2:25" x14ac:dyDescent="0.25">
      <c r="B118" s="60">
        <v>49</v>
      </c>
      <c r="C118" s="101">
        <v>0.7</v>
      </c>
      <c r="D118" s="101">
        <v>12.2</v>
      </c>
      <c r="E118" s="101">
        <v>1.2</v>
      </c>
      <c r="F118" s="101">
        <v>0.91</v>
      </c>
      <c r="G118" s="101">
        <v>0.2</v>
      </c>
      <c r="H118" s="101">
        <v>13</v>
      </c>
      <c r="I118" s="101">
        <v>13.2</v>
      </c>
      <c r="J118" s="101">
        <v>0.32</v>
      </c>
      <c r="K118" s="101">
        <v>0.2</v>
      </c>
      <c r="L118" s="101">
        <v>13.6</v>
      </c>
      <c r="M118" s="101">
        <v>14</v>
      </c>
      <c r="N118" s="101">
        <v>0.31</v>
      </c>
      <c r="O118" s="101">
        <v>0.21</v>
      </c>
      <c r="P118" s="101">
        <v>14</v>
      </c>
      <c r="Q118" s="101">
        <v>15.2</v>
      </c>
      <c r="R118" s="101">
        <v>0.32</v>
      </c>
      <c r="S118" s="101">
        <v>0.2</v>
      </c>
      <c r="T118" s="101">
        <v>13.4</v>
      </c>
      <c r="U118" s="101">
        <v>15</v>
      </c>
      <c r="V118" s="139">
        <v>32</v>
      </c>
      <c r="W118" s="139">
        <v>41</v>
      </c>
      <c r="X118" s="139">
        <v>53</v>
      </c>
      <c r="Y118" s="139">
        <v>47</v>
      </c>
    </row>
    <row r="119" spans="2:25" x14ac:dyDescent="0.25">
      <c r="B119" s="105">
        <v>50</v>
      </c>
      <c r="C119" s="106">
        <v>0.72</v>
      </c>
      <c r="D119" s="106">
        <v>12.2</v>
      </c>
      <c r="E119" s="106">
        <v>1</v>
      </c>
      <c r="F119" s="106">
        <v>0.91</v>
      </c>
      <c r="G119" s="106">
        <v>0.21</v>
      </c>
      <c r="H119" s="106">
        <v>12.6</v>
      </c>
      <c r="I119" s="106">
        <v>13</v>
      </c>
      <c r="J119" s="106">
        <v>0.32</v>
      </c>
      <c r="K119" s="106">
        <v>0.21</v>
      </c>
      <c r="L119" s="106">
        <v>13</v>
      </c>
      <c r="M119" s="106">
        <v>14.4</v>
      </c>
      <c r="N119" s="106">
        <v>0.31</v>
      </c>
      <c r="O119" s="106">
        <v>0.2</v>
      </c>
      <c r="P119" s="106">
        <v>13.6</v>
      </c>
      <c r="Q119" s="106">
        <v>14.6</v>
      </c>
      <c r="R119" s="106">
        <v>0.32</v>
      </c>
      <c r="S119" s="106">
        <v>0.21</v>
      </c>
      <c r="T119" s="106">
        <v>13.2</v>
      </c>
      <c r="U119" s="106">
        <v>18</v>
      </c>
      <c r="V119" s="152">
        <v>31</v>
      </c>
      <c r="W119" s="152">
        <v>43</v>
      </c>
      <c r="X119" s="152">
        <v>54</v>
      </c>
      <c r="Y119" s="152">
        <v>46</v>
      </c>
    </row>
    <row r="120" spans="2:25" x14ac:dyDescent="0.25">
      <c r="B120" s="127" t="s">
        <v>72</v>
      </c>
      <c r="C120" s="140">
        <f>AVERAGE(C70:C119)</f>
        <v>0.70680000000000021</v>
      </c>
      <c r="D120" s="140">
        <f>AVERAGE(D70:D119)</f>
        <v>12.200000000000003</v>
      </c>
      <c r="E120" s="140">
        <f t="shared" ref="E120:W120" si="13">AVERAGE(E70:E119)</f>
        <v>1.1680000000000006</v>
      </c>
      <c r="F120" s="141">
        <f t="shared" si="13"/>
        <v>0.73139999999999972</v>
      </c>
      <c r="G120" s="141">
        <f t="shared" si="13"/>
        <v>0.22219999999999995</v>
      </c>
      <c r="H120" s="141">
        <f t="shared" si="13"/>
        <v>12.772000000000006</v>
      </c>
      <c r="I120" s="141">
        <f t="shared" si="13"/>
        <v>13.024000000000006</v>
      </c>
      <c r="J120" s="140">
        <f t="shared" si="13"/>
        <v>0.31740000000000018</v>
      </c>
      <c r="K120" s="140">
        <f t="shared" si="13"/>
        <v>0.20860000000000009</v>
      </c>
      <c r="L120" s="140">
        <f t="shared" si="13"/>
        <v>13.055999999999999</v>
      </c>
      <c r="M120" s="140">
        <f t="shared" si="13"/>
        <v>13.748000000000001</v>
      </c>
      <c r="N120" s="141">
        <f t="shared" si="13"/>
        <v>0.31460000000000021</v>
      </c>
      <c r="O120" s="141">
        <f t="shared" si="13"/>
        <v>0.20079999999999998</v>
      </c>
      <c r="P120" s="141">
        <f t="shared" si="13"/>
        <v>13.42</v>
      </c>
      <c r="Q120" s="141">
        <f t="shared" si="13"/>
        <v>14.592000000000002</v>
      </c>
      <c r="R120" s="140">
        <f t="shared" si="13"/>
        <v>0.31900000000000017</v>
      </c>
      <c r="S120" s="140">
        <f t="shared" si="13"/>
        <v>0.20580000000000009</v>
      </c>
      <c r="T120" s="140">
        <f t="shared" si="13"/>
        <v>13.063999999999997</v>
      </c>
      <c r="U120" s="140">
        <f t="shared" si="13"/>
        <v>14.044</v>
      </c>
      <c r="V120" s="142">
        <f t="shared" si="13"/>
        <v>31.76</v>
      </c>
      <c r="W120" s="142">
        <f t="shared" si="13"/>
        <v>41.78</v>
      </c>
      <c r="X120" s="142">
        <f>AVERAGE(X70:X119)</f>
        <v>52.78</v>
      </c>
      <c r="Y120" s="142">
        <f t="shared" ref="Y120" si="14">AVERAGE(Y70:Y119)</f>
        <v>46.72</v>
      </c>
    </row>
    <row r="121" spans="2:25" x14ac:dyDescent="0.25">
      <c r="B121" s="127" t="s">
        <v>193</v>
      </c>
      <c r="C121" s="140">
        <f>MEDIAN(C70:C119)</f>
        <v>0.71</v>
      </c>
      <c r="D121" s="140">
        <f t="shared" ref="D121:W121" si="15">MEDIAN(D70:D119)</f>
        <v>12.2</v>
      </c>
      <c r="E121" s="140">
        <f t="shared" si="15"/>
        <v>1.2</v>
      </c>
      <c r="F121" s="141">
        <f t="shared" si="15"/>
        <v>0.90500000000000003</v>
      </c>
      <c r="G121" s="141">
        <f t="shared" si="15"/>
        <v>0.2</v>
      </c>
      <c r="H121" s="141">
        <f t="shared" si="15"/>
        <v>12.8</v>
      </c>
      <c r="I121" s="141">
        <f t="shared" si="15"/>
        <v>12.8</v>
      </c>
      <c r="J121" s="140">
        <f t="shared" si="15"/>
        <v>0.32</v>
      </c>
      <c r="K121" s="140">
        <f t="shared" si="15"/>
        <v>0.21</v>
      </c>
      <c r="L121" s="140">
        <f t="shared" si="15"/>
        <v>13</v>
      </c>
      <c r="M121" s="140">
        <f t="shared" si="15"/>
        <v>13.8</v>
      </c>
      <c r="N121" s="141">
        <f t="shared" si="15"/>
        <v>0.31</v>
      </c>
      <c r="O121" s="141">
        <f t="shared" si="15"/>
        <v>0.2</v>
      </c>
      <c r="P121" s="141">
        <f t="shared" si="15"/>
        <v>13.4</v>
      </c>
      <c r="Q121" s="141">
        <f t="shared" si="15"/>
        <v>14.4</v>
      </c>
      <c r="R121" s="140">
        <f t="shared" si="15"/>
        <v>0.32</v>
      </c>
      <c r="S121" s="140">
        <f t="shared" si="15"/>
        <v>0.21</v>
      </c>
      <c r="T121" s="140">
        <f t="shared" si="15"/>
        <v>13</v>
      </c>
      <c r="U121" s="140">
        <f t="shared" si="15"/>
        <v>13.8</v>
      </c>
      <c r="V121" s="142">
        <f t="shared" si="15"/>
        <v>32</v>
      </c>
      <c r="W121" s="142">
        <f t="shared" si="15"/>
        <v>42</v>
      </c>
      <c r="X121" s="142">
        <f>MEDIAN(X70:X119)</f>
        <v>53</v>
      </c>
      <c r="Y121" s="142">
        <f t="shared" ref="Y121" si="16">MEDIAN(Y70:Y119)</f>
        <v>47</v>
      </c>
    </row>
    <row r="122" spans="2:25" x14ac:dyDescent="0.25">
      <c r="B122" s="127" t="s">
        <v>226</v>
      </c>
      <c r="C122" s="140">
        <f>MAX(C70:C119)</f>
        <v>0.74</v>
      </c>
      <c r="D122" s="140">
        <f t="shared" ref="D122:Y122" si="17">MAX(D70:D119)</f>
        <v>12.2</v>
      </c>
      <c r="E122" s="140">
        <f t="shared" si="17"/>
        <v>1.4</v>
      </c>
      <c r="F122" s="141">
        <f t="shared" si="17"/>
        <v>0.93</v>
      </c>
      <c r="G122" s="141">
        <f t="shared" si="17"/>
        <v>1.19</v>
      </c>
      <c r="H122" s="141">
        <f t="shared" si="17"/>
        <v>13.2</v>
      </c>
      <c r="I122" s="141">
        <f t="shared" si="17"/>
        <v>20.2</v>
      </c>
      <c r="J122" s="140">
        <f t="shared" si="17"/>
        <v>0.33</v>
      </c>
      <c r="K122" s="140">
        <f t="shared" si="17"/>
        <v>0.23</v>
      </c>
      <c r="L122" s="140">
        <f t="shared" si="17"/>
        <v>14</v>
      </c>
      <c r="M122" s="140">
        <f t="shared" si="17"/>
        <v>17.600000000000001</v>
      </c>
      <c r="N122" s="141">
        <f t="shared" si="17"/>
        <v>0.33</v>
      </c>
      <c r="O122" s="141">
        <f t="shared" si="17"/>
        <v>0.23</v>
      </c>
      <c r="P122" s="141">
        <f t="shared" si="17"/>
        <v>14.2</v>
      </c>
      <c r="Q122" s="141">
        <f t="shared" si="17"/>
        <v>22</v>
      </c>
      <c r="R122" s="140">
        <f t="shared" si="17"/>
        <v>0.33</v>
      </c>
      <c r="S122" s="140">
        <f t="shared" si="17"/>
        <v>0.22</v>
      </c>
      <c r="T122" s="140">
        <f t="shared" si="17"/>
        <v>14</v>
      </c>
      <c r="U122" s="140">
        <f t="shared" si="17"/>
        <v>18</v>
      </c>
      <c r="V122" s="142">
        <f t="shared" si="17"/>
        <v>33</v>
      </c>
      <c r="W122" s="142">
        <f t="shared" si="17"/>
        <v>44</v>
      </c>
      <c r="X122" s="142">
        <f>MAX(X70:X119)</f>
        <v>54</v>
      </c>
      <c r="Y122" s="142">
        <f t="shared" si="17"/>
        <v>48</v>
      </c>
    </row>
    <row r="123" spans="2:25" x14ac:dyDescent="0.25">
      <c r="B123" s="127" t="s">
        <v>227</v>
      </c>
      <c r="C123" s="140">
        <f>MIN(C70:C119)</f>
        <v>0.54</v>
      </c>
      <c r="D123" s="140">
        <f t="shared" ref="D123:Y123" si="18">MIN(D70:D119)</f>
        <v>12.2</v>
      </c>
      <c r="E123" s="140">
        <f t="shared" si="18"/>
        <v>1</v>
      </c>
      <c r="F123" s="141">
        <f t="shared" si="18"/>
        <v>0.31</v>
      </c>
      <c r="G123" s="141">
        <f t="shared" si="18"/>
        <v>0.18</v>
      </c>
      <c r="H123" s="141">
        <f t="shared" si="18"/>
        <v>12.6</v>
      </c>
      <c r="I123" s="141">
        <f t="shared" si="18"/>
        <v>12.6</v>
      </c>
      <c r="J123" s="140">
        <f t="shared" si="18"/>
        <v>0.3</v>
      </c>
      <c r="K123" s="140">
        <f t="shared" si="18"/>
        <v>0.2</v>
      </c>
      <c r="L123" s="140">
        <f t="shared" si="18"/>
        <v>12.2</v>
      </c>
      <c r="M123" s="140">
        <f t="shared" si="18"/>
        <v>12.6</v>
      </c>
      <c r="N123" s="141">
        <f t="shared" si="18"/>
        <v>0.3</v>
      </c>
      <c r="O123" s="141">
        <f t="shared" si="18"/>
        <v>0.19</v>
      </c>
      <c r="P123" s="141">
        <f t="shared" si="18"/>
        <v>12.6</v>
      </c>
      <c r="Q123" s="141">
        <f t="shared" si="18"/>
        <v>12.6</v>
      </c>
      <c r="R123" s="140">
        <f t="shared" si="18"/>
        <v>0.3</v>
      </c>
      <c r="S123" s="140">
        <f t="shared" si="18"/>
        <v>0.2</v>
      </c>
      <c r="T123" s="140">
        <f t="shared" si="18"/>
        <v>11.2</v>
      </c>
      <c r="U123" s="140">
        <f t="shared" si="18"/>
        <v>12.6</v>
      </c>
      <c r="V123" s="142">
        <f t="shared" si="18"/>
        <v>31</v>
      </c>
      <c r="W123" s="142">
        <f t="shared" si="18"/>
        <v>38</v>
      </c>
      <c r="X123" s="142">
        <f>MIN(X70:X119)</f>
        <v>45</v>
      </c>
      <c r="Y123" s="142">
        <f t="shared" si="18"/>
        <v>46</v>
      </c>
    </row>
    <row r="124" spans="2:25" x14ac:dyDescent="0.25">
      <c r="B124" s="127" t="s">
        <v>239</v>
      </c>
      <c r="C124" s="143">
        <f>STDEV(C70:C119)</f>
        <v>3.5423962833894554E-2</v>
      </c>
      <c r="D124" s="151">
        <f>STDEV(D70:D119)</f>
        <v>3.5887827627057718E-15</v>
      </c>
      <c r="E124" s="143">
        <f t="shared" ref="E124:Y124" si="19">STDEV(E70:E119)</f>
        <v>0.10961900624714786</v>
      </c>
      <c r="F124" s="144">
        <f t="shared" si="19"/>
        <v>0.27434530602650303</v>
      </c>
      <c r="G124" s="144">
        <f t="shared" si="19"/>
        <v>0.14148325061321446</v>
      </c>
      <c r="H124" s="144">
        <f t="shared" si="19"/>
        <v>0.18520810137876415</v>
      </c>
      <c r="I124" s="144">
        <f t="shared" si="19"/>
        <v>1.171526128341897</v>
      </c>
      <c r="J124" s="143">
        <f t="shared" si="19"/>
        <v>7.5078190534119509E-3</v>
      </c>
      <c r="K124" s="143">
        <f t="shared" si="19"/>
        <v>7.0014575741959061E-3</v>
      </c>
      <c r="L124" s="143">
        <f t="shared" si="19"/>
        <v>0.31047034759328279</v>
      </c>
      <c r="M124" s="143">
        <f t="shared" si="19"/>
        <v>0.9771345028882642</v>
      </c>
      <c r="N124" s="144">
        <f t="shared" si="19"/>
        <v>6.13121820967856E-3</v>
      </c>
      <c r="O124" s="144">
        <f t="shared" si="19"/>
        <v>6.9517286060551096E-3</v>
      </c>
      <c r="P124" s="144">
        <f t="shared" si="19"/>
        <v>0.3838579669298402</v>
      </c>
      <c r="Q124" s="144">
        <f t="shared" si="19"/>
        <v>1.3903222354430458</v>
      </c>
      <c r="R124" s="143">
        <f t="shared" si="19"/>
        <v>5.802884574739979E-3</v>
      </c>
      <c r="S124" s="143">
        <f t="shared" si="19"/>
        <v>5.7463386746053544E-3</v>
      </c>
      <c r="T124" s="143">
        <f t="shared" si="19"/>
        <v>0.40494897637775029</v>
      </c>
      <c r="U124" s="143">
        <f t="shared" si="19"/>
        <v>1.2177530328353083</v>
      </c>
      <c r="V124" s="144">
        <f t="shared" si="19"/>
        <v>0.55549205986353078</v>
      </c>
      <c r="W124" s="144">
        <f t="shared" si="19"/>
        <v>1.6324515181724919</v>
      </c>
      <c r="X124" s="144">
        <f t="shared" si="19"/>
        <v>1.4885961061842596</v>
      </c>
      <c r="Y124" s="144">
        <f t="shared" si="19"/>
        <v>0.49651849134236453</v>
      </c>
    </row>
    <row r="127" spans="2:25" x14ac:dyDescent="0.25">
      <c r="B127" s="260" t="s">
        <v>198</v>
      </c>
      <c r="C127" s="260"/>
      <c r="D127" s="260"/>
      <c r="E127" s="260"/>
      <c r="F127" s="260"/>
      <c r="G127" s="260"/>
      <c r="H127" s="260"/>
      <c r="I127" s="260"/>
      <c r="J127" s="260"/>
      <c r="K127" s="260"/>
      <c r="L127" s="260"/>
      <c r="M127" s="260"/>
      <c r="N127" s="260"/>
      <c r="O127" s="260"/>
      <c r="P127" s="260"/>
      <c r="Q127" s="260"/>
      <c r="R127" s="260"/>
      <c r="S127" s="260"/>
      <c r="T127" s="260"/>
      <c r="U127" s="260"/>
      <c r="V127" s="260"/>
      <c r="W127" s="260"/>
      <c r="X127" s="260"/>
      <c r="Y127" s="260"/>
    </row>
    <row r="128" spans="2:25" ht="14.45" customHeight="1" x14ac:dyDescent="0.25">
      <c r="B128" s="330" t="s">
        <v>172</v>
      </c>
      <c r="C128" s="349" t="s">
        <v>192</v>
      </c>
      <c r="D128" s="349"/>
      <c r="E128" s="349"/>
      <c r="F128" s="348" t="s">
        <v>178</v>
      </c>
      <c r="G128" s="348"/>
      <c r="H128" s="348"/>
      <c r="I128" s="348"/>
      <c r="J128" s="349" t="s">
        <v>179</v>
      </c>
      <c r="K128" s="349"/>
      <c r="L128" s="349"/>
      <c r="M128" s="349"/>
      <c r="N128" s="348" t="s">
        <v>180</v>
      </c>
      <c r="O128" s="348"/>
      <c r="P128" s="348"/>
      <c r="Q128" s="348"/>
      <c r="R128" s="349" t="s">
        <v>181</v>
      </c>
      <c r="S128" s="349"/>
      <c r="T128" s="349"/>
      <c r="U128" s="349"/>
      <c r="V128" s="350" t="s">
        <v>140</v>
      </c>
      <c r="W128" s="350"/>
      <c r="X128" s="350"/>
      <c r="Y128" s="350"/>
    </row>
    <row r="129" spans="2:25" ht="14.45" customHeight="1" x14ac:dyDescent="0.25">
      <c r="B129" s="331"/>
      <c r="C129" s="122" t="s">
        <v>220</v>
      </c>
      <c r="D129" s="349" t="s">
        <v>217</v>
      </c>
      <c r="E129" s="349"/>
      <c r="F129" s="127" t="s">
        <v>220</v>
      </c>
      <c r="G129" s="127" t="s">
        <v>221</v>
      </c>
      <c r="H129" s="348" t="s">
        <v>217</v>
      </c>
      <c r="I129" s="348"/>
      <c r="J129" s="122" t="s">
        <v>220</v>
      </c>
      <c r="K129" s="122" t="s">
        <v>221</v>
      </c>
      <c r="L129" s="349" t="s">
        <v>217</v>
      </c>
      <c r="M129" s="349"/>
      <c r="N129" s="127" t="s">
        <v>220</v>
      </c>
      <c r="O129" s="127" t="s">
        <v>221</v>
      </c>
      <c r="P129" s="348" t="s">
        <v>217</v>
      </c>
      <c r="Q129" s="348"/>
      <c r="R129" s="122" t="s">
        <v>220</v>
      </c>
      <c r="S129" s="122" t="s">
        <v>221</v>
      </c>
      <c r="T129" s="349" t="s">
        <v>217</v>
      </c>
      <c r="U129" s="349"/>
      <c r="V129" s="350" t="s">
        <v>243</v>
      </c>
      <c r="W129" s="350"/>
      <c r="X129" s="350"/>
      <c r="Y129" s="350"/>
    </row>
    <row r="130" spans="2:25" x14ac:dyDescent="0.25">
      <c r="B130" s="331"/>
      <c r="C130" s="122" t="s">
        <v>94</v>
      </c>
      <c r="D130" s="122" t="s">
        <v>218</v>
      </c>
      <c r="E130" s="122" t="s">
        <v>219</v>
      </c>
      <c r="F130" s="127" t="s">
        <v>94</v>
      </c>
      <c r="G130" s="127" t="s">
        <v>94</v>
      </c>
      <c r="H130" s="127" t="s">
        <v>218</v>
      </c>
      <c r="I130" s="127" t="s">
        <v>222</v>
      </c>
      <c r="J130" s="122" t="s">
        <v>94</v>
      </c>
      <c r="K130" s="122" t="s">
        <v>94</v>
      </c>
      <c r="L130" s="122" t="s">
        <v>218</v>
      </c>
      <c r="M130" s="122" t="s">
        <v>222</v>
      </c>
      <c r="N130" s="127" t="s">
        <v>94</v>
      </c>
      <c r="O130" s="127" t="s">
        <v>94</v>
      </c>
      <c r="P130" s="127" t="s">
        <v>218</v>
      </c>
      <c r="Q130" s="127" t="s">
        <v>222</v>
      </c>
      <c r="R130" s="122" t="s">
        <v>94</v>
      </c>
      <c r="S130" s="122" t="s">
        <v>94</v>
      </c>
      <c r="T130" s="122" t="s">
        <v>218</v>
      </c>
      <c r="U130" s="122" t="s">
        <v>222</v>
      </c>
      <c r="V130" s="135" t="s">
        <v>223</v>
      </c>
      <c r="W130" s="135" t="s">
        <v>224</v>
      </c>
      <c r="X130" s="135" t="s">
        <v>209</v>
      </c>
      <c r="Y130" s="135" t="s">
        <v>225</v>
      </c>
    </row>
    <row r="131" spans="2:25" x14ac:dyDescent="0.25">
      <c r="B131" s="332"/>
      <c r="C131" s="122" t="s">
        <v>246</v>
      </c>
      <c r="D131" s="122" t="s">
        <v>245</v>
      </c>
      <c r="E131" s="122" t="s">
        <v>245</v>
      </c>
      <c r="F131" s="127" t="s">
        <v>246</v>
      </c>
      <c r="G131" s="127" t="s">
        <v>246</v>
      </c>
      <c r="H131" s="127" t="s">
        <v>245</v>
      </c>
      <c r="I131" s="127" t="s">
        <v>245</v>
      </c>
      <c r="J131" s="122" t="s">
        <v>246</v>
      </c>
      <c r="K131" s="122" t="s">
        <v>246</v>
      </c>
      <c r="L131" s="122" t="s">
        <v>245</v>
      </c>
      <c r="M131" s="122" t="s">
        <v>245</v>
      </c>
      <c r="N131" s="127" t="s">
        <v>246</v>
      </c>
      <c r="O131" s="127" t="s">
        <v>246</v>
      </c>
      <c r="P131" s="127" t="s">
        <v>245</v>
      </c>
      <c r="Q131" s="127" t="s">
        <v>245</v>
      </c>
      <c r="R131" s="122" t="s">
        <v>246</v>
      </c>
      <c r="S131" s="122" t="s">
        <v>246</v>
      </c>
      <c r="T131" s="122" t="s">
        <v>245</v>
      </c>
      <c r="U131" s="122" t="s">
        <v>245</v>
      </c>
      <c r="V131" s="127" t="s">
        <v>244</v>
      </c>
      <c r="W131" s="127" t="s">
        <v>244</v>
      </c>
      <c r="X131" s="127" t="s">
        <v>244</v>
      </c>
      <c r="Y131" s="127" t="s">
        <v>244</v>
      </c>
    </row>
    <row r="132" spans="2:25" x14ac:dyDescent="0.25">
      <c r="B132" s="60">
        <v>1</v>
      </c>
      <c r="C132" s="101">
        <v>0.51</v>
      </c>
      <c r="D132" s="101">
        <v>11.6</v>
      </c>
      <c r="E132" s="101">
        <v>0.6</v>
      </c>
      <c r="F132" s="101">
        <v>0.28999999999999998</v>
      </c>
      <c r="G132" s="101">
        <v>0.2</v>
      </c>
      <c r="H132" s="101">
        <v>12.6</v>
      </c>
      <c r="I132" s="101">
        <v>0.6</v>
      </c>
      <c r="J132" s="101">
        <v>0.3</v>
      </c>
      <c r="K132" s="101">
        <v>0.22</v>
      </c>
      <c r="L132" s="101">
        <v>12.6</v>
      </c>
      <c r="M132" s="101">
        <v>12.6</v>
      </c>
      <c r="N132" s="101">
        <v>0.31</v>
      </c>
      <c r="O132" s="101">
        <v>0.23</v>
      </c>
      <c r="P132" s="101">
        <v>12.6</v>
      </c>
      <c r="Q132" s="101">
        <v>12.6</v>
      </c>
      <c r="R132" s="101">
        <v>0.28000000000000003</v>
      </c>
      <c r="S132" s="101">
        <v>0.17</v>
      </c>
      <c r="T132" s="101">
        <v>13</v>
      </c>
      <c r="U132" s="101">
        <v>13.4</v>
      </c>
      <c r="V132" s="139">
        <v>32</v>
      </c>
      <c r="W132" s="139">
        <v>39</v>
      </c>
      <c r="X132" s="139">
        <v>63</v>
      </c>
      <c r="Y132" s="139">
        <v>46</v>
      </c>
    </row>
    <row r="133" spans="2:25" x14ac:dyDescent="0.25">
      <c r="B133" s="105">
        <v>2</v>
      </c>
      <c r="C133" s="106">
        <v>0.62</v>
      </c>
      <c r="D133" s="106">
        <v>12</v>
      </c>
      <c r="E133" s="106">
        <v>1</v>
      </c>
      <c r="F133" s="106">
        <v>0.28999999999999998</v>
      </c>
      <c r="G133" s="106">
        <v>0.21</v>
      </c>
      <c r="H133" s="106">
        <v>12.6</v>
      </c>
      <c r="I133" s="106">
        <v>12.6</v>
      </c>
      <c r="J133" s="106">
        <v>0.28999999999999998</v>
      </c>
      <c r="K133" s="106">
        <v>0.21</v>
      </c>
      <c r="L133" s="106">
        <v>13.6</v>
      </c>
      <c r="M133" s="106">
        <v>12.6</v>
      </c>
      <c r="N133" s="106">
        <v>0.32</v>
      </c>
      <c r="O133" s="106">
        <v>0.22</v>
      </c>
      <c r="P133" s="106">
        <v>12.8</v>
      </c>
      <c r="Q133" s="106">
        <v>12.8</v>
      </c>
      <c r="R133" s="106">
        <v>0.28000000000000003</v>
      </c>
      <c r="S133" s="106">
        <v>0.18</v>
      </c>
      <c r="T133" s="106">
        <v>12.6</v>
      </c>
      <c r="U133" s="106">
        <v>12.6</v>
      </c>
      <c r="V133" s="152">
        <v>31</v>
      </c>
      <c r="W133" s="152">
        <v>38</v>
      </c>
      <c r="X133" s="152">
        <v>63</v>
      </c>
      <c r="Y133" s="152">
        <v>46</v>
      </c>
    </row>
    <row r="134" spans="2:25" x14ac:dyDescent="0.25">
      <c r="B134" s="60">
        <v>3</v>
      </c>
      <c r="C134" s="101">
        <v>0.65</v>
      </c>
      <c r="D134" s="101">
        <v>12.2</v>
      </c>
      <c r="E134" s="101">
        <v>0.8</v>
      </c>
      <c r="F134" s="101">
        <v>0.23</v>
      </c>
      <c r="G134" s="101">
        <v>0.19</v>
      </c>
      <c r="H134" s="101">
        <v>11.4</v>
      </c>
      <c r="I134" s="101">
        <v>13</v>
      </c>
      <c r="J134" s="101">
        <v>0.3</v>
      </c>
      <c r="K134" s="101">
        <v>0.19</v>
      </c>
      <c r="L134" s="101">
        <v>12.6</v>
      </c>
      <c r="M134" s="101">
        <v>12.6</v>
      </c>
      <c r="N134" s="101">
        <v>0.31</v>
      </c>
      <c r="O134" s="101">
        <v>0.21</v>
      </c>
      <c r="P134" s="101">
        <v>12.6</v>
      </c>
      <c r="Q134" s="101">
        <v>12.6</v>
      </c>
      <c r="R134" s="101">
        <v>0.27</v>
      </c>
      <c r="S134" s="101">
        <v>0.17</v>
      </c>
      <c r="T134" s="101">
        <v>13</v>
      </c>
      <c r="U134" s="101">
        <v>13.4</v>
      </c>
      <c r="V134" s="139">
        <v>31</v>
      </c>
      <c r="W134" s="139">
        <v>39</v>
      </c>
      <c r="X134" s="139">
        <v>63</v>
      </c>
      <c r="Y134" s="139">
        <v>47</v>
      </c>
    </row>
    <row r="135" spans="2:25" x14ac:dyDescent="0.25">
      <c r="B135" s="105">
        <v>4</v>
      </c>
      <c r="C135" s="106">
        <v>0.63</v>
      </c>
      <c r="D135" s="106">
        <v>12.2</v>
      </c>
      <c r="E135" s="106">
        <v>1</v>
      </c>
      <c r="F135" s="106">
        <v>0.28999999999999998</v>
      </c>
      <c r="G135" s="106">
        <v>0.2</v>
      </c>
      <c r="H135" s="106">
        <v>12.6</v>
      </c>
      <c r="I135" s="106">
        <v>12.6</v>
      </c>
      <c r="J135" s="106">
        <v>0.3</v>
      </c>
      <c r="K135" s="106">
        <v>0.21</v>
      </c>
      <c r="L135" s="106">
        <v>13.4</v>
      </c>
      <c r="M135" s="106">
        <v>12.6</v>
      </c>
      <c r="N135" s="106">
        <v>0.31</v>
      </c>
      <c r="O135" s="106">
        <v>0.23</v>
      </c>
      <c r="P135" s="106">
        <v>12.6</v>
      </c>
      <c r="Q135" s="106">
        <v>12.6</v>
      </c>
      <c r="R135" s="106">
        <v>0.28000000000000003</v>
      </c>
      <c r="S135" s="106">
        <v>0.18</v>
      </c>
      <c r="T135" s="106">
        <v>13</v>
      </c>
      <c r="U135" s="106">
        <v>13.2</v>
      </c>
      <c r="V135" s="152">
        <v>32</v>
      </c>
      <c r="W135" s="152">
        <v>41</v>
      </c>
      <c r="X135" s="152">
        <v>63</v>
      </c>
      <c r="Y135" s="152">
        <v>46</v>
      </c>
    </row>
    <row r="136" spans="2:25" x14ac:dyDescent="0.25">
      <c r="B136" s="60">
        <v>5</v>
      </c>
      <c r="C136" s="101">
        <v>0.65</v>
      </c>
      <c r="D136" s="101">
        <v>12.2</v>
      </c>
      <c r="E136" s="101">
        <v>1</v>
      </c>
      <c r="F136" s="101">
        <v>0.3</v>
      </c>
      <c r="G136" s="101">
        <v>0.2</v>
      </c>
      <c r="H136" s="101">
        <v>12.8</v>
      </c>
      <c r="I136" s="101">
        <v>13</v>
      </c>
      <c r="J136" s="101">
        <v>0.3</v>
      </c>
      <c r="K136" s="101">
        <v>0.17</v>
      </c>
      <c r="L136" s="101">
        <v>12.6</v>
      </c>
      <c r="M136" s="101">
        <v>12.6</v>
      </c>
      <c r="N136" s="101">
        <v>0.3</v>
      </c>
      <c r="O136" s="101">
        <v>0.22</v>
      </c>
      <c r="P136" s="101">
        <v>12.6</v>
      </c>
      <c r="Q136" s="101">
        <v>12.6</v>
      </c>
      <c r="R136" s="101">
        <v>0.28000000000000003</v>
      </c>
      <c r="S136" s="101">
        <v>0.21</v>
      </c>
      <c r="T136" s="101">
        <v>13.8</v>
      </c>
      <c r="U136" s="101">
        <v>15.2</v>
      </c>
      <c r="V136" s="139">
        <v>31</v>
      </c>
      <c r="W136" s="139">
        <v>42</v>
      </c>
      <c r="X136" s="139">
        <v>63</v>
      </c>
      <c r="Y136" s="139">
        <v>47</v>
      </c>
    </row>
    <row r="137" spans="2:25" x14ac:dyDescent="0.25">
      <c r="B137" s="105">
        <v>6</v>
      </c>
      <c r="C137" s="106">
        <v>0.62</v>
      </c>
      <c r="D137" s="106">
        <v>12</v>
      </c>
      <c r="E137" s="106">
        <v>0.8</v>
      </c>
      <c r="F137" s="106">
        <v>0.3</v>
      </c>
      <c r="G137" s="106">
        <v>0.2</v>
      </c>
      <c r="H137" s="106">
        <v>14.6</v>
      </c>
      <c r="I137" s="106">
        <v>12.8</v>
      </c>
      <c r="J137" s="106">
        <v>0.28000000000000003</v>
      </c>
      <c r="K137" s="106">
        <v>0.21</v>
      </c>
      <c r="L137" s="106">
        <v>12.6</v>
      </c>
      <c r="M137" s="106">
        <v>12.6</v>
      </c>
      <c r="N137" s="106">
        <v>0.31</v>
      </c>
      <c r="O137" s="106">
        <v>0.23</v>
      </c>
      <c r="P137" s="106">
        <v>12.6</v>
      </c>
      <c r="Q137" s="106">
        <v>12.6</v>
      </c>
      <c r="R137" s="106">
        <v>0.27</v>
      </c>
      <c r="S137" s="106">
        <v>0.2</v>
      </c>
      <c r="T137" s="106">
        <v>13.8</v>
      </c>
      <c r="U137" s="106">
        <v>15</v>
      </c>
      <c r="V137" s="152">
        <v>32</v>
      </c>
      <c r="W137" s="152">
        <v>42</v>
      </c>
      <c r="X137" s="152">
        <v>63</v>
      </c>
      <c r="Y137" s="152">
        <v>47</v>
      </c>
    </row>
    <row r="138" spans="2:25" x14ac:dyDescent="0.25">
      <c r="B138" s="60">
        <v>7</v>
      </c>
      <c r="C138" s="101">
        <v>0.64</v>
      </c>
      <c r="D138" s="101">
        <v>12.2</v>
      </c>
      <c r="E138" s="101">
        <v>1</v>
      </c>
      <c r="F138" s="101">
        <v>0.28999999999999998</v>
      </c>
      <c r="G138" s="101">
        <v>0.19</v>
      </c>
      <c r="H138" s="101">
        <v>11.4</v>
      </c>
      <c r="I138" s="101">
        <v>12.6</v>
      </c>
      <c r="J138" s="101">
        <v>0.3</v>
      </c>
      <c r="K138" s="101">
        <v>0.21</v>
      </c>
      <c r="L138" s="101">
        <v>12.6</v>
      </c>
      <c r="M138" s="101">
        <v>12.4</v>
      </c>
      <c r="N138" s="101">
        <v>0.31</v>
      </c>
      <c r="O138" s="101">
        <v>0.22</v>
      </c>
      <c r="P138" s="101">
        <v>12.6</v>
      </c>
      <c r="Q138" s="101">
        <v>12.6</v>
      </c>
      <c r="R138" s="101">
        <v>0.27</v>
      </c>
      <c r="S138" s="101">
        <v>0.22</v>
      </c>
      <c r="T138" s="101">
        <v>17.8</v>
      </c>
      <c r="U138" s="101">
        <v>18.600000000000001</v>
      </c>
      <c r="V138" s="139">
        <v>32</v>
      </c>
      <c r="W138" s="139">
        <v>41</v>
      </c>
      <c r="X138" s="139">
        <v>63</v>
      </c>
      <c r="Y138" s="139">
        <v>47</v>
      </c>
    </row>
    <row r="139" spans="2:25" x14ac:dyDescent="0.25">
      <c r="B139" s="105">
        <v>8</v>
      </c>
      <c r="C139" s="106">
        <v>0.65</v>
      </c>
      <c r="D139" s="106">
        <v>12</v>
      </c>
      <c r="E139" s="106">
        <v>1</v>
      </c>
      <c r="F139" s="106">
        <v>0.28999999999999998</v>
      </c>
      <c r="G139" s="106">
        <v>0.2</v>
      </c>
      <c r="H139" s="106">
        <v>13.2</v>
      </c>
      <c r="I139" s="106">
        <v>12.8</v>
      </c>
      <c r="J139" s="106">
        <v>0.3</v>
      </c>
      <c r="K139" s="106">
        <v>0.21</v>
      </c>
      <c r="L139" s="106">
        <v>12.4</v>
      </c>
      <c r="M139" s="106">
        <v>12.6</v>
      </c>
      <c r="N139" s="106">
        <v>0.3</v>
      </c>
      <c r="O139" s="106">
        <v>0.23</v>
      </c>
      <c r="P139" s="106">
        <v>12.6</v>
      </c>
      <c r="Q139" s="106">
        <v>12.6</v>
      </c>
      <c r="R139" s="106">
        <v>0.27</v>
      </c>
      <c r="S139" s="106">
        <v>0.21</v>
      </c>
      <c r="T139" s="106">
        <v>13</v>
      </c>
      <c r="U139" s="106">
        <v>14.6</v>
      </c>
      <c r="V139" s="152">
        <v>32</v>
      </c>
      <c r="W139" s="152">
        <v>42</v>
      </c>
      <c r="X139" s="152">
        <v>63</v>
      </c>
      <c r="Y139" s="152">
        <v>46</v>
      </c>
    </row>
    <row r="140" spans="2:25" x14ac:dyDescent="0.25">
      <c r="B140" s="60">
        <v>9</v>
      </c>
      <c r="C140" s="101">
        <v>0.64</v>
      </c>
      <c r="D140" s="101">
        <v>12.2</v>
      </c>
      <c r="E140" s="101">
        <v>1</v>
      </c>
      <c r="F140" s="101">
        <v>0.3</v>
      </c>
      <c r="G140" s="101">
        <v>0.2</v>
      </c>
      <c r="H140" s="101">
        <v>12.6</v>
      </c>
      <c r="I140" s="101">
        <v>12.6</v>
      </c>
      <c r="J140" s="101">
        <v>0.3</v>
      </c>
      <c r="K140" s="101">
        <v>0.21</v>
      </c>
      <c r="L140" s="101">
        <v>12.6</v>
      </c>
      <c r="M140" s="101">
        <v>12.6</v>
      </c>
      <c r="N140" s="101">
        <v>0.31</v>
      </c>
      <c r="O140" s="101">
        <v>0.22</v>
      </c>
      <c r="P140" s="101">
        <v>13</v>
      </c>
      <c r="Q140" s="101">
        <v>13</v>
      </c>
      <c r="R140" s="101">
        <v>0.27</v>
      </c>
      <c r="S140" s="101">
        <v>0.21</v>
      </c>
      <c r="T140" s="101">
        <v>13.4</v>
      </c>
      <c r="U140" s="101">
        <v>14.2</v>
      </c>
      <c r="V140" s="139">
        <v>31</v>
      </c>
      <c r="W140" s="139">
        <v>41</v>
      </c>
      <c r="X140" s="139">
        <v>64</v>
      </c>
      <c r="Y140" s="139">
        <v>47</v>
      </c>
    </row>
    <row r="141" spans="2:25" x14ac:dyDescent="0.25">
      <c r="B141" s="105">
        <v>10</v>
      </c>
      <c r="C141" s="106">
        <v>0.65</v>
      </c>
      <c r="D141" s="106">
        <v>12.2</v>
      </c>
      <c r="E141" s="106">
        <v>1</v>
      </c>
      <c r="F141" s="106">
        <v>0.28000000000000003</v>
      </c>
      <c r="G141" s="106">
        <v>0.18</v>
      </c>
      <c r="H141" s="106">
        <v>12.6</v>
      </c>
      <c r="I141" s="106">
        <v>12.8</v>
      </c>
      <c r="J141" s="106">
        <v>0.3</v>
      </c>
      <c r="K141" s="106">
        <v>0.21</v>
      </c>
      <c r="L141" s="106">
        <v>12.6</v>
      </c>
      <c r="M141" s="106">
        <v>12.4</v>
      </c>
      <c r="N141" s="106">
        <v>0.31</v>
      </c>
      <c r="O141" s="106">
        <v>0.23</v>
      </c>
      <c r="P141" s="106">
        <v>12.6</v>
      </c>
      <c r="Q141" s="106">
        <v>12.6</v>
      </c>
      <c r="R141" s="106">
        <v>0.27</v>
      </c>
      <c r="S141" s="106">
        <v>0.21</v>
      </c>
      <c r="T141" s="106">
        <v>13.4</v>
      </c>
      <c r="U141" s="106">
        <v>14.2</v>
      </c>
      <c r="V141" s="152">
        <v>32</v>
      </c>
      <c r="W141" s="152">
        <v>41</v>
      </c>
      <c r="X141" s="152">
        <v>64</v>
      </c>
      <c r="Y141" s="152">
        <v>47</v>
      </c>
    </row>
    <row r="142" spans="2:25" x14ac:dyDescent="0.25">
      <c r="B142" s="60">
        <v>11</v>
      </c>
      <c r="C142" s="101">
        <v>0.65</v>
      </c>
      <c r="D142" s="101">
        <v>12</v>
      </c>
      <c r="E142" s="101">
        <v>1</v>
      </c>
      <c r="F142" s="101">
        <v>0.3</v>
      </c>
      <c r="G142" s="101">
        <v>0.2</v>
      </c>
      <c r="H142" s="101">
        <v>11.4</v>
      </c>
      <c r="I142" s="101">
        <v>12.6</v>
      </c>
      <c r="J142" s="101">
        <v>0.3</v>
      </c>
      <c r="K142" s="101">
        <v>0.21</v>
      </c>
      <c r="L142" s="101">
        <v>12.6</v>
      </c>
      <c r="M142" s="101">
        <v>12.6</v>
      </c>
      <c r="N142" s="101">
        <v>0.31</v>
      </c>
      <c r="O142" s="101">
        <v>0.22</v>
      </c>
      <c r="P142" s="101">
        <v>12.6</v>
      </c>
      <c r="Q142" s="101">
        <v>12.6</v>
      </c>
      <c r="R142" s="101">
        <v>0.27</v>
      </c>
      <c r="S142" s="101">
        <v>0.22</v>
      </c>
      <c r="T142" s="101">
        <v>13</v>
      </c>
      <c r="U142" s="101">
        <v>13.4</v>
      </c>
      <c r="V142" s="139">
        <v>35</v>
      </c>
      <c r="W142" s="139">
        <v>41</v>
      </c>
      <c r="X142" s="139">
        <v>64</v>
      </c>
      <c r="Y142" s="139">
        <v>47</v>
      </c>
    </row>
    <row r="143" spans="2:25" x14ac:dyDescent="0.25">
      <c r="B143" s="105">
        <v>12</v>
      </c>
      <c r="C143" s="106">
        <v>0.64</v>
      </c>
      <c r="D143" s="106">
        <v>12.2</v>
      </c>
      <c r="E143" s="106">
        <v>1</v>
      </c>
      <c r="F143" s="106">
        <v>0.28999999999999998</v>
      </c>
      <c r="G143" s="106">
        <v>0.2</v>
      </c>
      <c r="H143" s="106">
        <v>11.6</v>
      </c>
      <c r="I143" s="106">
        <v>12.6</v>
      </c>
      <c r="J143" s="106">
        <v>0.3</v>
      </c>
      <c r="K143" s="106">
        <v>0.21</v>
      </c>
      <c r="L143" s="106">
        <v>12.6</v>
      </c>
      <c r="M143" s="106">
        <v>12.6</v>
      </c>
      <c r="N143" s="106">
        <v>0.3</v>
      </c>
      <c r="O143" s="106">
        <v>0.23</v>
      </c>
      <c r="P143" s="106">
        <v>12.6</v>
      </c>
      <c r="Q143" s="106">
        <v>12.6</v>
      </c>
      <c r="R143" s="106">
        <v>0.27</v>
      </c>
      <c r="S143" s="106">
        <v>0.21</v>
      </c>
      <c r="T143" s="106">
        <v>13.8</v>
      </c>
      <c r="U143" s="106">
        <v>15</v>
      </c>
      <c r="V143" s="152">
        <v>34</v>
      </c>
      <c r="W143" s="152">
        <v>39</v>
      </c>
      <c r="X143" s="152">
        <v>64</v>
      </c>
      <c r="Y143" s="152">
        <v>47</v>
      </c>
    </row>
    <row r="144" spans="2:25" x14ac:dyDescent="0.25">
      <c r="B144" s="60">
        <v>13</v>
      </c>
      <c r="C144" s="101">
        <v>0.65</v>
      </c>
      <c r="D144" s="101">
        <v>12</v>
      </c>
      <c r="E144" s="101">
        <v>1</v>
      </c>
      <c r="F144" s="101">
        <v>0.3</v>
      </c>
      <c r="G144" s="101">
        <v>0.2</v>
      </c>
      <c r="H144" s="101">
        <v>12.6</v>
      </c>
      <c r="I144" s="101">
        <v>12.6</v>
      </c>
      <c r="J144" s="101">
        <v>0.3</v>
      </c>
      <c r="K144" s="101">
        <v>0.21</v>
      </c>
      <c r="L144" s="101">
        <v>12.6</v>
      </c>
      <c r="M144" s="101">
        <v>12.6</v>
      </c>
      <c r="N144" s="101">
        <v>0.31</v>
      </c>
      <c r="O144" s="101">
        <v>0.22</v>
      </c>
      <c r="P144" s="101">
        <v>12.6</v>
      </c>
      <c r="Q144" s="101">
        <v>12.6</v>
      </c>
      <c r="R144" s="101">
        <v>0.22</v>
      </c>
      <c r="S144" s="101">
        <v>0.22</v>
      </c>
      <c r="T144" s="101">
        <v>14.2</v>
      </c>
      <c r="U144" s="101">
        <v>15.4</v>
      </c>
      <c r="V144" s="139">
        <v>35</v>
      </c>
      <c r="W144" s="139">
        <v>41</v>
      </c>
      <c r="X144" s="139">
        <v>63</v>
      </c>
      <c r="Y144" s="139">
        <v>47</v>
      </c>
    </row>
    <row r="145" spans="2:25" x14ac:dyDescent="0.25">
      <c r="B145" s="105">
        <v>14</v>
      </c>
      <c r="C145" s="106">
        <v>0.65</v>
      </c>
      <c r="D145" s="106">
        <v>12.2</v>
      </c>
      <c r="E145" s="106">
        <v>0.8</v>
      </c>
      <c r="F145" s="106">
        <v>0.28999999999999998</v>
      </c>
      <c r="G145" s="106">
        <v>0.18</v>
      </c>
      <c r="H145" s="106">
        <v>12.8</v>
      </c>
      <c r="I145" s="106">
        <v>12.8</v>
      </c>
      <c r="J145" s="106">
        <v>0.28000000000000003</v>
      </c>
      <c r="K145" s="106">
        <v>0.2</v>
      </c>
      <c r="L145" s="106">
        <v>12.6</v>
      </c>
      <c r="M145" s="106">
        <v>12.6</v>
      </c>
      <c r="N145" s="106">
        <v>0.31</v>
      </c>
      <c r="O145" s="106">
        <v>0.23</v>
      </c>
      <c r="P145" s="106">
        <v>12.6</v>
      </c>
      <c r="Q145" s="106">
        <v>12.6</v>
      </c>
      <c r="R145" s="106">
        <v>0.22</v>
      </c>
      <c r="S145" s="106">
        <v>0.21</v>
      </c>
      <c r="T145" s="106">
        <v>14</v>
      </c>
      <c r="U145" s="106">
        <v>15.2</v>
      </c>
      <c r="V145" s="152">
        <v>34</v>
      </c>
      <c r="W145" s="152">
        <v>40</v>
      </c>
      <c r="X145" s="152">
        <v>64</v>
      </c>
      <c r="Y145" s="152">
        <v>48</v>
      </c>
    </row>
    <row r="146" spans="2:25" x14ac:dyDescent="0.25">
      <c r="B146" s="60">
        <v>15</v>
      </c>
      <c r="C146" s="101">
        <v>0.65</v>
      </c>
      <c r="D146" s="101">
        <v>12</v>
      </c>
      <c r="E146" s="101">
        <v>1</v>
      </c>
      <c r="F146" s="101">
        <v>0.28999999999999998</v>
      </c>
      <c r="G146" s="101">
        <v>0.18</v>
      </c>
      <c r="H146" s="101">
        <v>11.4</v>
      </c>
      <c r="I146" s="101">
        <v>12.6</v>
      </c>
      <c r="J146" s="101">
        <v>0.3</v>
      </c>
      <c r="K146" s="101">
        <v>0.19</v>
      </c>
      <c r="L146" s="101">
        <v>12.6</v>
      </c>
      <c r="M146" s="101">
        <v>12.6</v>
      </c>
      <c r="N146" s="101">
        <v>0.3</v>
      </c>
      <c r="O146" s="101">
        <v>0.22</v>
      </c>
      <c r="P146" s="101">
        <v>12.6</v>
      </c>
      <c r="Q146" s="101">
        <v>18</v>
      </c>
      <c r="R146" s="101">
        <v>0.27</v>
      </c>
      <c r="S146" s="101">
        <v>0.22</v>
      </c>
      <c r="T146" s="101">
        <v>13.2</v>
      </c>
      <c r="U146" s="101">
        <v>14</v>
      </c>
      <c r="V146" s="139">
        <v>34</v>
      </c>
      <c r="W146" s="139">
        <v>41</v>
      </c>
      <c r="X146" s="139">
        <v>64</v>
      </c>
      <c r="Y146" s="139">
        <v>48</v>
      </c>
    </row>
    <row r="147" spans="2:25" x14ac:dyDescent="0.25">
      <c r="B147" s="105">
        <v>16</v>
      </c>
      <c r="C147" s="106">
        <v>0.65</v>
      </c>
      <c r="D147" s="106">
        <v>11.8</v>
      </c>
      <c r="E147" s="106">
        <v>1</v>
      </c>
      <c r="F147" s="106">
        <v>0.3</v>
      </c>
      <c r="G147" s="106">
        <v>0.19</v>
      </c>
      <c r="H147" s="106">
        <v>12.6</v>
      </c>
      <c r="I147" s="106">
        <v>12.8</v>
      </c>
      <c r="J147" s="106">
        <v>0.3</v>
      </c>
      <c r="K147" s="106">
        <v>0.21</v>
      </c>
      <c r="L147" s="106">
        <v>12.6</v>
      </c>
      <c r="M147" s="106">
        <v>12.6</v>
      </c>
      <c r="N147" s="106">
        <v>0.31</v>
      </c>
      <c r="O147" s="106">
        <v>0.23</v>
      </c>
      <c r="P147" s="106">
        <v>12.6</v>
      </c>
      <c r="Q147" s="106">
        <v>14</v>
      </c>
      <c r="R147" s="106">
        <v>0.27</v>
      </c>
      <c r="S147" s="106">
        <v>0.21</v>
      </c>
      <c r="T147" s="106">
        <v>12.6</v>
      </c>
      <c r="U147" s="106">
        <v>12.6</v>
      </c>
      <c r="V147" s="152">
        <v>34</v>
      </c>
      <c r="W147" s="152">
        <v>41</v>
      </c>
      <c r="X147" s="152">
        <v>63</v>
      </c>
      <c r="Y147" s="152">
        <v>48</v>
      </c>
    </row>
    <row r="148" spans="2:25" x14ac:dyDescent="0.25">
      <c r="B148" s="60">
        <v>17</v>
      </c>
      <c r="C148" s="101">
        <v>0.65</v>
      </c>
      <c r="D148" s="101">
        <v>12.12</v>
      </c>
      <c r="E148" s="101">
        <v>0.8</v>
      </c>
      <c r="F148" s="101">
        <v>0.28000000000000003</v>
      </c>
      <c r="G148" s="101">
        <v>0.2</v>
      </c>
      <c r="H148" s="101">
        <v>15.4</v>
      </c>
      <c r="I148" s="101">
        <v>13</v>
      </c>
      <c r="J148" s="101">
        <v>0.28999999999999998</v>
      </c>
      <c r="K148" s="101">
        <v>0.21</v>
      </c>
      <c r="L148" s="101">
        <v>12.6</v>
      </c>
      <c r="M148" s="101">
        <v>13.6</v>
      </c>
      <c r="N148" s="101">
        <v>0.31</v>
      </c>
      <c r="O148" s="101">
        <v>0.22</v>
      </c>
      <c r="P148" s="101">
        <v>12.6</v>
      </c>
      <c r="Q148" s="101">
        <v>12.6</v>
      </c>
      <c r="R148" s="101">
        <v>0.27</v>
      </c>
      <c r="S148" s="101">
        <v>0.22</v>
      </c>
      <c r="T148" s="101">
        <v>13</v>
      </c>
      <c r="U148" s="101">
        <v>13.2</v>
      </c>
      <c r="V148" s="139">
        <v>35</v>
      </c>
      <c r="W148" s="139">
        <v>40</v>
      </c>
      <c r="X148" s="139">
        <v>64</v>
      </c>
      <c r="Y148" s="139">
        <v>48</v>
      </c>
    </row>
    <row r="149" spans="2:25" x14ac:dyDescent="0.25">
      <c r="B149" s="105">
        <v>18</v>
      </c>
      <c r="C149" s="106">
        <v>0.65</v>
      </c>
      <c r="D149" s="106">
        <v>11.8</v>
      </c>
      <c r="E149" s="106">
        <v>1</v>
      </c>
      <c r="F149" s="106">
        <v>0.28999999999999998</v>
      </c>
      <c r="G149" s="106">
        <v>0.17</v>
      </c>
      <c r="H149" s="106">
        <v>12.6</v>
      </c>
      <c r="I149" s="106">
        <v>12.6</v>
      </c>
      <c r="J149" s="106">
        <v>0.3</v>
      </c>
      <c r="K149" s="106">
        <v>0.21</v>
      </c>
      <c r="L149" s="106">
        <v>12.4</v>
      </c>
      <c r="M149" s="106">
        <v>15</v>
      </c>
      <c r="N149" s="106">
        <v>0.28999999999999998</v>
      </c>
      <c r="O149" s="106">
        <v>0.22</v>
      </c>
      <c r="P149" s="106">
        <v>13.2</v>
      </c>
      <c r="Q149" s="106">
        <v>14</v>
      </c>
      <c r="R149" s="106">
        <v>0.28000000000000003</v>
      </c>
      <c r="S149" s="106">
        <v>0.21</v>
      </c>
      <c r="T149" s="106">
        <v>12.6</v>
      </c>
      <c r="U149" s="106">
        <v>12.6</v>
      </c>
      <c r="V149" s="152">
        <v>35</v>
      </c>
      <c r="W149" s="152">
        <v>41</v>
      </c>
      <c r="X149" s="152">
        <v>63</v>
      </c>
      <c r="Y149" s="152">
        <v>48</v>
      </c>
    </row>
    <row r="150" spans="2:25" x14ac:dyDescent="0.25">
      <c r="B150" s="60">
        <v>19</v>
      </c>
      <c r="C150" s="101">
        <v>0.64</v>
      </c>
      <c r="D150" s="101">
        <v>12</v>
      </c>
      <c r="E150" s="101">
        <v>1</v>
      </c>
      <c r="F150" s="101">
        <v>0.26</v>
      </c>
      <c r="G150" s="101">
        <v>0.19</v>
      </c>
      <c r="H150" s="101">
        <v>11.4</v>
      </c>
      <c r="I150" s="101">
        <v>12.8</v>
      </c>
      <c r="J150" s="101">
        <v>0.28000000000000003</v>
      </c>
      <c r="K150" s="101">
        <v>0.21</v>
      </c>
      <c r="L150" s="101">
        <v>12.6</v>
      </c>
      <c r="M150" s="101">
        <v>12.6</v>
      </c>
      <c r="N150" s="101">
        <v>0.31</v>
      </c>
      <c r="O150" s="101">
        <v>0.22</v>
      </c>
      <c r="P150" s="101">
        <v>13.2</v>
      </c>
      <c r="Q150" s="101">
        <v>14</v>
      </c>
      <c r="R150" s="101">
        <v>0.27</v>
      </c>
      <c r="S150" s="101">
        <v>0.22</v>
      </c>
      <c r="T150" s="101">
        <v>12.6</v>
      </c>
      <c r="U150" s="101">
        <v>12.6</v>
      </c>
      <c r="V150" s="139">
        <v>33</v>
      </c>
      <c r="W150" s="139">
        <v>40</v>
      </c>
      <c r="X150" s="139">
        <v>64</v>
      </c>
      <c r="Y150" s="139">
        <v>48</v>
      </c>
    </row>
    <row r="151" spans="2:25" x14ac:dyDescent="0.25">
      <c r="B151" s="105">
        <v>20</v>
      </c>
      <c r="C151" s="106">
        <v>0.65</v>
      </c>
      <c r="D151" s="106">
        <v>12.2</v>
      </c>
      <c r="E151" s="106">
        <v>1</v>
      </c>
      <c r="F151" s="106">
        <v>0.28999999999999998</v>
      </c>
      <c r="G151" s="106">
        <v>0.2</v>
      </c>
      <c r="H151" s="106">
        <v>12.6</v>
      </c>
      <c r="I151" s="106">
        <v>13.2</v>
      </c>
      <c r="J151" s="106">
        <v>0.3</v>
      </c>
      <c r="K151" s="106">
        <v>0.21</v>
      </c>
      <c r="L151" s="106">
        <v>13.2</v>
      </c>
      <c r="M151" s="106">
        <v>13.8</v>
      </c>
      <c r="N151" s="106">
        <v>0.31</v>
      </c>
      <c r="O151" s="106">
        <v>0.22</v>
      </c>
      <c r="P151" s="106">
        <v>12.8</v>
      </c>
      <c r="Q151" s="106">
        <v>13</v>
      </c>
      <c r="R151" s="106">
        <v>0.27</v>
      </c>
      <c r="S151" s="106">
        <v>0.22</v>
      </c>
      <c r="T151" s="106">
        <v>12.6</v>
      </c>
      <c r="U151" s="106">
        <v>12.6</v>
      </c>
      <c r="V151" s="152">
        <v>34</v>
      </c>
      <c r="W151" s="152">
        <v>41</v>
      </c>
      <c r="X151" s="152">
        <v>63</v>
      </c>
      <c r="Y151" s="152">
        <v>48</v>
      </c>
    </row>
    <row r="152" spans="2:25" x14ac:dyDescent="0.25">
      <c r="B152" s="60">
        <v>21</v>
      </c>
      <c r="C152" s="101">
        <v>0.65</v>
      </c>
      <c r="D152" s="101">
        <v>12</v>
      </c>
      <c r="E152" s="101">
        <v>0.8</v>
      </c>
      <c r="F152" s="101">
        <v>0.28000000000000003</v>
      </c>
      <c r="G152" s="101">
        <v>0.2</v>
      </c>
      <c r="H152" s="101">
        <v>12.5</v>
      </c>
      <c r="I152" s="101">
        <v>12.6</v>
      </c>
      <c r="J152" s="101">
        <v>0.3</v>
      </c>
      <c r="K152" s="101">
        <v>0.21</v>
      </c>
      <c r="L152" s="101">
        <v>12.6</v>
      </c>
      <c r="M152" s="101">
        <v>14</v>
      </c>
      <c r="N152" s="101">
        <v>0.28999999999999998</v>
      </c>
      <c r="O152" s="101">
        <v>0.23</v>
      </c>
      <c r="P152" s="101">
        <v>13.2</v>
      </c>
      <c r="Q152" s="101">
        <v>14</v>
      </c>
      <c r="R152" s="101">
        <v>0.27</v>
      </c>
      <c r="S152" s="101">
        <v>0.21</v>
      </c>
      <c r="T152" s="101">
        <v>12.6</v>
      </c>
      <c r="U152" s="101">
        <v>12.6</v>
      </c>
      <c r="V152" s="139">
        <v>33</v>
      </c>
      <c r="W152" s="139">
        <v>41</v>
      </c>
      <c r="X152" s="139">
        <v>64</v>
      </c>
      <c r="Y152" s="139">
        <v>48</v>
      </c>
    </row>
    <row r="153" spans="2:25" x14ac:dyDescent="0.25">
      <c r="B153" s="105">
        <v>22</v>
      </c>
      <c r="C153" s="106">
        <v>0.66</v>
      </c>
      <c r="D153" s="106">
        <v>11.8</v>
      </c>
      <c r="E153" s="106">
        <v>1</v>
      </c>
      <c r="F153" s="106">
        <v>0.3</v>
      </c>
      <c r="G153" s="106">
        <v>0.2</v>
      </c>
      <c r="H153" s="106">
        <v>12.5</v>
      </c>
      <c r="I153" s="106">
        <v>12.6</v>
      </c>
      <c r="J153" s="106">
        <v>0.3</v>
      </c>
      <c r="K153" s="106">
        <v>0.18</v>
      </c>
      <c r="L153" s="106">
        <v>12.6</v>
      </c>
      <c r="M153" s="106">
        <v>14.4</v>
      </c>
      <c r="N153" s="106">
        <v>0.31</v>
      </c>
      <c r="O153" s="106">
        <v>0.22</v>
      </c>
      <c r="P153" s="106">
        <v>12.8</v>
      </c>
      <c r="Q153" s="106">
        <v>12.8</v>
      </c>
      <c r="R153" s="106">
        <v>0.27</v>
      </c>
      <c r="S153" s="106">
        <v>0.22</v>
      </c>
      <c r="T153" s="106">
        <v>12.6</v>
      </c>
      <c r="U153" s="106">
        <v>12.6</v>
      </c>
      <c r="V153" s="152">
        <v>33</v>
      </c>
      <c r="W153" s="152">
        <v>41</v>
      </c>
      <c r="X153" s="152">
        <v>63</v>
      </c>
      <c r="Y153" s="152">
        <v>48</v>
      </c>
    </row>
    <row r="154" spans="2:25" x14ac:dyDescent="0.25">
      <c r="B154" s="60">
        <v>23</v>
      </c>
      <c r="C154" s="101">
        <v>0.66</v>
      </c>
      <c r="D154" s="101">
        <v>11.8</v>
      </c>
      <c r="E154" s="101">
        <v>1</v>
      </c>
      <c r="F154" s="101">
        <v>0.28999999999999998</v>
      </c>
      <c r="G154" s="101">
        <v>0.2</v>
      </c>
      <c r="H154" s="101">
        <v>12.6</v>
      </c>
      <c r="I154" s="101">
        <v>15.4</v>
      </c>
      <c r="J154" s="101">
        <v>0.3</v>
      </c>
      <c r="K154" s="101">
        <v>0.21</v>
      </c>
      <c r="L154" s="101">
        <v>12.6</v>
      </c>
      <c r="M154" s="101">
        <v>12.6</v>
      </c>
      <c r="N154" s="101">
        <v>0.3</v>
      </c>
      <c r="O154" s="101">
        <v>0.22</v>
      </c>
      <c r="P154" s="101">
        <v>12.6</v>
      </c>
      <c r="Q154" s="101">
        <v>12.6</v>
      </c>
      <c r="R154" s="101">
        <v>0.27</v>
      </c>
      <c r="S154" s="101">
        <v>0.21</v>
      </c>
      <c r="T154" s="101">
        <v>12.4</v>
      </c>
      <c r="U154" s="101">
        <v>12.4</v>
      </c>
      <c r="V154" s="139">
        <v>33</v>
      </c>
      <c r="W154" s="139">
        <v>41</v>
      </c>
      <c r="X154" s="139">
        <v>63</v>
      </c>
      <c r="Y154" s="139">
        <v>48</v>
      </c>
    </row>
    <row r="155" spans="2:25" x14ac:dyDescent="0.25">
      <c r="B155" s="105">
        <v>24</v>
      </c>
      <c r="C155" s="106">
        <v>0.66</v>
      </c>
      <c r="D155" s="106">
        <v>11.8</v>
      </c>
      <c r="E155" s="106">
        <v>0.8</v>
      </c>
      <c r="F155" s="106">
        <v>0.28000000000000003</v>
      </c>
      <c r="G155" s="106">
        <v>0.18</v>
      </c>
      <c r="H155" s="106">
        <v>11.4</v>
      </c>
      <c r="I155" s="106">
        <v>12.8</v>
      </c>
      <c r="J155" s="106">
        <v>0.3</v>
      </c>
      <c r="K155" s="106">
        <v>0.21</v>
      </c>
      <c r="L155" s="106">
        <v>12.6</v>
      </c>
      <c r="M155" s="106">
        <v>14</v>
      </c>
      <c r="N155" s="106">
        <v>0.31</v>
      </c>
      <c r="O155" s="106">
        <v>0.22</v>
      </c>
      <c r="P155" s="106">
        <v>13.2</v>
      </c>
      <c r="Q155" s="106">
        <v>14</v>
      </c>
      <c r="R155" s="106">
        <v>0.27</v>
      </c>
      <c r="S155" s="106">
        <v>0.22</v>
      </c>
      <c r="T155" s="106">
        <v>13.4</v>
      </c>
      <c r="U155" s="106">
        <v>14.2</v>
      </c>
      <c r="V155" s="152">
        <v>33</v>
      </c>
      <c r="W155" s="152">
        <v>40</v>
      </c>
      <c r="X155" s="152">
        <v>63</v>
      </c>
      <c r="Y155" s="152">
        <v>46</v>
      </c>
    </row>
    <row r="156" spans="2:25" x14ac:dyDescent="0.25">
      <c r="B156" s="60">
        <v>25</v>
      </c>
      <c r="C156" s="101">
        <v>0.66</v>
      </c>
      <c r="D156" s="101">
        <v>11.8</v>
      </c>
      <c r="E156" s="101">
        <v>0.8</v>
      </c>
      <c r="F156" s="101">
        <v>0.28999999999999998</v>
      </c>
      <c r="G156" s="101">
        <v>0.2</v>
      </c>
      <c r="H156" s="101">
        <v>12.6</v>
      </c>
      <c r="I156" s="101">
        <v>12.8</v>
      </c>
      <c r="J156" s="101">
        <v>0.31</v>
      </c>
      <c r="K156" s="101">
        <v>0.21</v>
      </c>
      <c r="L156" s="101">
        <v>12.6</v>
      </c>
      <c r="M156" s="101">
        <v>14.2</v>
      </c>
      <c r="N156" s="101">
        <v>0.31</v>
      </c>
      <c r="O156" s="101">
        <v>0.22</v>
      </c>
      <c r="P156" s="101">
        <v>12.8</v>
      </c>
      <c r="Q156" s="101">
        <v>12.8</v>
      </c>
      <c r="R156" s="101">
        <v>0.25</v>
      </c>
      <c r="S156" s="101">
        <v>0.25</v>
      </c>
      <c r="T156" s="101">
        <v>12.6</v>
      </c>
      <c r="U156" s="101">
        <v>12.6</v>
      </c>
      <c r="V156" s="139">
        <v>33</v>
      </c>
      <c r="W156" s="139">
        <v>39</v>
      </c>
      <c r="X156" s="139">
        <v>64</v>
      </c>
      <c r="Y156" s="139">
        <v>48</v>
      </c>
    </row>
    <row r="157" spans="2:25" x14ac:dyDescent="0.25">
      <c r="B157" s="105">
        <v>26</v>
      </c>
      <c r="C157" s="106">
        <v>0.65</v>
      </c>
      <c r="D157" s="106">
        <v>12</v>
      </c>
      <c r="E157" s="106">
        <v>1</v>
      </c>
      <c r="F157" s="106">
        <v>0.28999999999999998</v>
      </c>
      <c r="G157" s="106">
        <v>0.19</v>
      </c>
      <c r="H157" s="106">
        <v>12.6</v>
      </c>
      <c r="I157" s="106">
        <v>12.6</v>
      </c>
      <c r="J157" s="106">
        <v>0.3</v>
      </c>
      <c r="K157" s="106">
        <v>0.2</v>
      </c>
      <c r="L157" s="106">
        <v>12.6</v>
      </c>
      <c r="M157" s="106">
        <v>13.6</v>
      </c>
      <c r="N157" s="106">
        <v>0.31</v>
      </c>
      <c r="O157" s="106">
        <v>0.22</v>
      </c>
      <c r="P157" s="106">
        <v>13</v>
      </c>
      <c r="Q157" s="106">
        <v>13</v>
      </c>
      <c r="R157" s="106">
        <v>0.27</v>
      </c>
      <c r="S157" s="106">
        <v>0.24</v>
      </c>
      <c r="T157" s="106">
        <v>16.399999999999999</v>
      </c>
      <c r="U157" s="106">
        <v>19.399999999999999</v>
      </c>
      <c r="V157" s="152">
        <v>31</v>
      </c>
      <c r="W157" s="152">
        <v>40</v>
      </c>
      <c r="X157" s="152">
        <v>64</v>
      </c>
      <c r="Y157" s="152">
        <v>48</v>
      </c>
    </row>
    <row r="158" spans="2:25" x14ac:dyDescent="0.25">
      <c r="B158" s="60">
        <v>27</v>
      </c>
      <c r="C158" s="101">
        <v>0.67</v>
      </c>
      <c r="D158" s="101">
        <v>12</v>
      </c>
      <c r="E158" s="101">
        <v>1</v>
      </c>
      <c r="F158" s="101">
        <v>0.3</v>
      </c>
      <c r="G158" s="101">
        <v>0.2</v>
      </c>
      <c r="H158" s="101">
        <v>12.6</v>
      </c>
      <c r="I158" s="101">
        <v>12.6</v>
      </c>
      <c r="J158" s="101">
        <v>0.3</v>
      </c>
      <c r="K158" s="101">
        <v>0.21</v>
      </c>
      <c r="L158" s="101">
        <v>12.6</v>
      </c>
      <c r="M158" s="101">
        <v>12.8</v>
      </c>
      <c r="N158" s="101">
        <v>0.3</v>
      </c>
      <c r="O158" s="101">
        <v>0.22</v>
      </c>
      <c r="P158" s="101">
        <v>13.2</v>
      </c>
      <c r="Q158" s="101">
        <v>14</v>
      </c>
      <c r="R158" s="101">
        <v>0.22</v>
      </c>
      <c r="S158" s="101">
        <v>0.26</v>
      </c>
      <c r="T158" s="101">
        <v>12.6</v>
      </c>
      <c r="U158" s="101">
        <v>12.6</v>
      </c>
      <c r="V158" s="139">
        <v>32</v>
      </c>
      <c r="W158" s="139">
        <v>41</v>
      </c>
      <c r="X158" s="139">
        <v>64</v>
      </c>
      <c r="Y158" s="139">
        <v>48</v>
      </c>
    </row>
    <row r="159" spans="2:25" x14ac:dyDescent="0.25">
      <c r="B159" s="105">
        <v>28</v>
      </c>
      <c r="C159" s="106">
        <v>0.67</v>
      </c>
      <c r="D159" s="106">
        <v>12.2</v>
      </c>
      <c r="E159" s="106">
        <v>1</v>
      </c>
      <c r="F159" s="106">
        <v>0.3</v>
      </c>
      <c r="G159" s="106">
        <v>0.2</v>
      </c>
      <c r="H159" s="106">
        <v>12.6</v>
      </c>
      <c r="I159" s="106">
        <v>12.8</v>
      </c>
      <c r="J159" s="106">
        <v>0.3</v>
      </c>
      <c r="K159" s="106">
        <v>0.21</v>
      </c>
      <c r="L159" s="106">
        <v>12.6</v>
      </c>
      <c r="M159" s="106">
        <v>12.6</v>
      </c>
      <c r="N159" s="106">
        <v>0.31</v>
      </c>
      <c r="O159" s="106">
        <v>0.22</v>
      </c>
      <c r="P159" s="106">
        <v>13.4</v>
      </c>
      <c r="Q159" s="106">
        <v>14.2</v>
      </c>
      <c r="R159" s="106">
        <v>0.28000000000000003</v>
      </c>
      <c r="S159" s="106">
        <v>0.27</v>
      </c>
      <c r="T159" s="106">
        <v>12.4</v>
      </c>
      <c r="U159" s="106">
        <v>12.4</v>
      </c>
      <c r="V159" s="152">
        <v>32</v>
      </c>
      <c r="W159" s="152">
        <v>42</v>
      </c>
      <c r="X159" s="152">
        <v>64</v>
      </c>
      <c r="Y159" s="152">
        <v>48</v>
      </c>
    </row>
    <row r="160" spans="2:25" x14ac:dyDescent="0.25">
      <c r="B160" s="60">
        <v>29</v>
      </c>
      <c r="C160" s="101">
        <v>0.67</v>
      </c>
      <c r="D160" s="101">
        <v>12</v>
      </c>
      <c r="E160" s="101">
        <v>1</v>
      </c>
      <c r="F160" s="101">
        <v>0.28999999999999998</v>
      </c>
      <c r="G160" s="101">
        <v>0.18</v>
      </c>
      <c r="H160" s="101">
        <v>12.6</v>
      </c>
      <c r="I160" s="101">
        <v>12.6</v>
      </c>
      <c r="J160" s="101">
        <v>0.3</v>
      </c>
      <c r="K160" s="101">
        <v>0.21</v>
      </c>
      <c r="L160" s="101">
        <v>12.4</v>
      </c>
      <c r="M160" s="101">
        <v>13.2</v>
      </c>
      <c r="N160" s="101">
        <v>0.28999999999999998</v>
      </c>
      <c r="O160" s="101">
        <v>0.22</v>
      </c>
      <c r="P160" s="101">
        <v>14.2</v>
      </c>
      <c r="Q160" s="101">
        <v>14</v>
      </c>
      <c r="R160" s="101">
        <v>0.27</v>
      </c>
      <c r="S160" s="101">
        <v>0.28000000000000003</v>
      </c>
      <c r="T160" s="101">
        <v>12.6</v>
      </c>
      <c r="U160" s="101">
        <v>12.6</v>
      </c>
      <c r="V160" s="139">
        <v>32</v>
      </c>
      <c r="W160" s="139">
        <v>43</v>
      </c>
      <c r="X160" s="139">
        <v>63</v>
      </c>
      <c r="Y160" s="139">
        <v>48</v>
      </c>
    </row>
    <row r="161" spans="2:25" x14ac:dyDescent="0.25">
      <c r="B161" s="105">
        <v>30</v>
      </c>
      <c r="C161" s="106">
        <v>0.66</v>
      </c>
      <c r="D161" s="106">
        <v>12</v>
      </c>
      <c r="E161" s="106">
        <v>0.8</v>
      </c>
      <c r="F161" s="106">
        <v>0.28000000000000003</v>
      </c>
      <c r="G161" s="106">
        <v>0.2</v>
      </c>
      <c r="H161" s="106">
        <v>12.6</v>
      </c>
      <c r="I161" s="106">
        <v>12.6</v>
      </c>
      <c r="J161" s="106">
        <v>0.3</v>
      </c>
      <c r="K161" s="106">
        <v>0.2</v>
      </c>
      <c r="L161" s="106">
        <v>12.6</v>
      </c>
      <c r="M161" s="106">
        <v>13.6</v>
      </c>
      <c r="N161" s="106">
        <v>0.31</v>
      </c>
      <c r="O161" s="106">
        <v>0.22</v>
      </c>
      <c r="P161" s="106">
        <v>12.8</v>
      </c>
      <c r="Q161" s="106">
        <v>13</v>
      </c>
      <c r="R161" s="106">
        <v>0.28000000000000003</v>
      </c>
      <c r="S161" s="106">
        <v>0.27</v>
      </c>
      <c r="T161" s="106">
        <v>12.6</v>
      </c>
      <c r="U161" s="106">
        <v>12.6</v>
      </c>
      <c r="V161" s="152">
        <v>31</v>
      </c>
      <c r="W161" s="152">
        <v>43</v>
      </c>
      <c r="X161" s="152">
        <v>63</v>
      </c>
      <c r="Y161" s="152">
        <v>47</v>
      </c>
    </row>
    <row r="162" spans="2:25" x14ac:dyDescent="0.25">
      <c r="B162" s="60">
        <v>31</v>
      </c>
      <c r="C162" s="101">
        <v>0.65</v>
      </c>
      <c r="D162" s="101">
        <v>12</v>
      </c>
      <c r="E162" s="101">
        <v>0.8</v>
      </c>
      <c r="F162" s="101">
        <v>0.3</v>
      </c>
      <c r="G162" s="101">
        <v>0.18</v>
      </c>
      <c r="H162" s="101">
        <v>11.4</v>
      </c>
      <c r="I162" s="101">
        <v>13</v>
      </c>
      <c r="J162" s="101">
        <v>0.27</v>
      </c>
      <c r="K162" s="101">
        <v>0.21</v>
      </c>
      <c r="L162" s="101">
        <v>12.6</v>
      </c>
      <c r="M162" s="101">
        <v>13.4</v>
      </c>
      <c r="N162" s="101">
        <v>0.31</v>
      </c>
      <c r="O162" s="101">
        <v>0.22</v>
      </c>
      <c r="P162" s="101">
        <v>13</v>
      </c>
      <c r="Q162" s="101">
        <v>13</v>
      </c>
      <c r="R162" s="101">
        <v>0.27</v>
      </c>
      <c r="S162" s="101">
        <v>0.28999999999999998</v>
      </c>
      <c r="T162" s="101">
        <v>12.6</v>
      </c>
      <c r="U162" s="101">
        <v>12.6</v>
      </c>
      <c r="V162" s="139">
        <v>32</v>
      </c>
      <c r="W162" s="139">
        <v>42</v>
      </c>
      <c r="X162" s="139">
        <v>63</v>
      </c>
      <c r="Y162" s="139">
        <v>48</v>
      </c>
    </row>
    <row r="163" spans="2:25" x14ac:dyDescent="0.25">
      <c r="B163" s="105">
        <v>32</v>
      </c>
      <c r="C163" s="106">
        <v>0.65</v>
      </c>
      <c r="D163" s="106">
        <v>12</v>
      </c>
      <c r="E163" s="106">
        <v>1</v>
      </c>
      <c r="F163" s="106">
        <v>0.28999999999999998</v>
      </c>
      <c r="G163" s="106">
        <v>0.2</v>
      </c>
      <c r="H163" s="106">
        <v>12.6</v>
      </c>
      <c r="I163" s="106">
        <v>12.8</v>
      </c>
      <c r="J163" s="106">
        <v>0.19</v>
      </c>
      <c r="K163" s="106">
        <v>0.21</v>
      </c>
      <c r="L163" s="106">
        <v>12.6</v>
      </c>
      <c r="M163" s="106">
        <v>13.8</v>
      </c>
      <c r="N163" s="106">
        <v>0.31</v>
      </c>
      <c r="O163" s="106">
        <v>0.22</v>
      </c>
      <c r="P163" s="106">
        <v>12.8</v>
      </c>
      <c r="Q163" s="106">
        <v>13</v>
      </c>
      <c r="R163" s="106">
        <v>0.27</v>
      </c>
      <c r="S163" s="106">
        <v>0.3</v>
      </c>
      <c r="T163" s="106">
        <v>12.6</v>
      </c>
      <c r="U163" s="106">
        <v>12.6</v>
      </c>
      <c r="V163" s="152">
        <v>32</v>
      </c>
      <c r="W163" s="152">
        <v>43</v>
      </c>
      <c r="X163" s="152">
        <v>63</v>
      </c>
      <c r="Y163" s="152">
        <v>48</v>
      </c>
    </row>
    <row r="164" spans="2:25" x14ac:dyDescent="0.25">
      <c r="B164" s="60">
        <v>33</v>
      </c>
      <c r="C164" s="101">
        <v>0.66</v>
      </c>
      <c r="D164" s="101">
        <v>12.2</v>
      </c>
      <c r="E164" s="101">
        <v>1.2</v>
      </c>
      <c r="F164" s="101">
        <v>0.3</v>
      </c>
      <c r="G164" s="101">
        <v>0.2</v>
      </c>
      <c r="H164" s="101">
        <v>11.4</v>
      </c>
      <c r="I164" s="101">
        <v>12.6</v>
      </c>
      <c r="J164" s="101">
        <v>0.3</v>
      </c>
      <c r="K164" s="101">
        <v>0.21</v>
      </c>
      <c r="L164" s="101">
        <v>12.6</v>
      </c>
      <c r="M164" s="101">
        <v>13.4</v>
      </c>
      <c r="N164" s="101">
        <v>0.31</v>
      </c>
      <c r="O164" s="101">
        <v>0.21</v>
      </c>
      <c r="P164" s="101">
        <v>12.8</v>
      </c>
      <c r="Q164" s="101">
        <v>12.8</v>
      </c>
      <c r="R164" s="101">
        <v>0.25</v>
      </c>
      <c r="S164" s="101">
        <v>0.32</v>
      </c>
      <c r="T164" s="101">
        <v>12.6</v>
      </c>
      <c r="U164" s="101">
        <v>12.8</v>
      </c>
      <c r="V164" s="139">
        <v>32</v>
      </c>
      <c r="W164" s="139">
        <v>43</v>
      </c>
      <c r="X164" s="139">
        <v>64</v>
      </c>
      <c r="Y164" s="139">
        <v>48</v>
      </c>
    </row>
    <row r="165" spans="2:25" x14ac:dyDescent="0.25">
      <c r="B165" s="105">
        <v>34</v>
      </c>
      <c r="C165" s="106">
        <v>0.66</v>
      </c>
      <c r="D165" s="106">
        <v>12</v>
      </c>
      <c r="E165" s="106">
        <v>1</v>
      </c>
      <c r="F165" s="106">
        <v>0.28999999999999998</v>
      </c>
      <c r="G165" s="106">
        <v>0.2</v>
      </c>
      <c r="H165" s="106">
        <v>12.6</v>
      </c>
      <c r="I165" s="106">
        <v>12.8</v>
      </c>
      <c r="J165" s="106">
        <v>0.3</v>
      </c>
      <c r="K165" s="106">
        <v>0.2</v>
      </c>
      <c r="L165" s="106">
        <v>12.6</v>
      </c>
      <c r="M165" s="106">
        <v>14.4</v>
      </c>
      <c r="N165" s="106">
        <v>0.31</v>
      </c>
      <c r="O165" s="106">
        <v>0.22</v>
      </c>
      <c r="P165" s="106">
        <v>12.6</v>
      </c>
      <c r="Q165" s="106">
        <v>12.8</v>
      </c>
      <c r="R165" s="106">
        <v>0.27</v>
      </c>
      <c r="S165" s="106">
        <v>0.35</v>
      </c>
      <c r="T165" s="106">
        <v>12.6</v>
      </c>
      <c r="U165" s="106">
        <v>12.6</v>
      </c>
      <c r="V165" s="152">
        <v>32</v>
      </c>
      <c r="W165" s="152">
        <v>42</v>
      </c>
      <c r="X165" s="152">
        <v>63</v>
      </c>
      <c r="Y165" s="152">
        <v>48</v>
      </c>
    </row>
    <row r="166" spans="2:25" x14ac:dyDescent="0.25">
      <c r="B166" s="60">
        <v>35</v>
      </c>
      <c r="C166" s="101">
        <v>0.66</v>
      </c>
      <c r="D166" s="101">
        <v>12</v>
      </c>
      <c r="E166" s="101">
        <v>1</v>
      </c>
      <c r="F166" s="101">
        <v>0.3</v>
      </c>
      <c r="G166" s="101">
        <v>0.2</v>
      </c>
      <c r="H166" s="101">
        <v>11.4</v>
      </c>
      <c r="I166" s="101">
        <v>14.6</v>
      </c>
      <c r="J166" s="101">
        <v>0.27</v>
      </c>
      <c r="K166" s="101">
        <v>0.21</v>
      </c>
      <c r="L166" s="101">
        <v>12.6</v>
      </c>
      <c r="M166" s="101">
        <v>14</v>
      </c>
      <c r="N166" s="101">
        <v>0.31</v>
      </c>
      <c r="O166" s="101">
        <v>0.22</v>
      </c>
      <c r="P166" s="101">
        <v>13.2</v>
      </c>
      <c r="Q166" s="101">
        <v>14</v>
      </c>
      <c r="R166" s="101">
        <v>0.27</v>
      </c>
      <c r="S166" s="101">
        <v>0.22</v>
      </c>
      <c r="T166" s="101">
        <v>12.6</v>
      </c>
      <c r="U166" s="101">
        <v>12.8</v>
      </c>
      <c r="V166" s="139">
        <v>32</v>
      </c>
      <c r="W166" s="139">
        <v>43</v>
      </c>
      <c r="X166" s="139">
        <v>63</v>
      </c>
      <c r="Y166" s="139">
        <v>47</v>
      </c>
    </row>
    <row r="167" spans="2:25" x14ac:dyDescent="0.25">
      <c r="B167" s="105">
        <v>36</v>
      </c>
      <c r="C167" s="106">
        <v>0.66</v>
      </c>
      <c r="D167" s="106">
        <v>12.2</v>
      </c>
      <c r="E167" s="106">
        <v>1.2</v>
      </c>
      <c r="F167" s="106">
        <v>0.3</v>
      </c>
      <c r="G167" s="106">
        <v>0.19</v>
      </c>
      <c r="H167" s="106">
        <v>12.6</v>
      </c>
      <c r="I167" s="106">
        <v>12.6</v>
      </c>
      <c r="J167" s="106">
        <v>0.3</v>
      </c>
      <c r="K167" s="106">
        <v>0.2</v>
      </c>
      <c r="L167" s="106">
        <v>14.8</v>
      </c>
      <c r="M167" s="106">
        <v>13.6</v>
      </c>
      <c r="N167" s="106">
        <v>0.3</v>
      </c>
      <c r="O167" s="106">
        <v>0.22</v>
      </c>
      <c r="P167" s="106">
        <v>13</v>
      </c>
      <c r="Q167" s="106">
        <v>13</v>
      </c>
      <c r="R167" s="106">
        <v>0.27</v>
      </c>
      <c r="S167" s="106">
        <v>0.21</v>
      </c>
      <c r="T167" s="106">
        <v>12.6</v>
      </c>
      <c r="U167" s="106">
        <v>12.6</v>
      </c>
      <c r="V167" s="152">
        <v>32</v>
      </c>
      <c r="W167" s="152">
        <v>43</v>
      </c>
      <c r="X167" s="152">
        <v>63</v>
      </c>
      <c r="Y167" s="152">
        <v>48</v>
      </c>
    </row>
    <row r="168" spans="2:25" x14ac:dyDescent="0.25">
      <c r="B168" s="60">
        <v>37</v>
      </c>
      <c r="C168" s="101">
        <v>0.66</v>
      </c>
      <c r="D168" s="101">
        <v>12.2</v>
      </c>
      <c r="E168" s="101">
        <v>1</v>
      </c>
      <c r="F168" s="101">
        <v>0.28999999999999998</v>
      </c>
      <c r="G168" s="101">
        <v>0.16</v>
      </c>
      <c r="H168" s="101">
        <v>13</v>
      </c>
      <c r="I168" s="101">
        <v>12.8</v>
      </c>
      <c r="J168" s="101">
        <v>0.22</v>
      </c>
      <c r="K168" s="101">
        <v>0.21</v>
      </c>
      <c r="L168" s="101">
        <v>12.6</v>
      </c>
      <c r="M168" s="101">
        <v>13.4</v>
      </c>
      <c r="N168" s="101">
        <v>0.28999999999999998</v>
      </c>
      <c r="O168" s="101">
        <v>0.22</v>
      </c>
      <c r="P168" s="101">
        <v>13.4</v>
      </c>
      <c r="Q168" s="101">
        <v>14.2</v>
      </c>
      <c r="R168" s="101">
        <v>0.27</v>
      </c>
      <c r="S168" s="101">
        <v>0.21</v>
      </c>
      <c r="T168" s="101">
        <v>12.6</v>
      </c>
      <c r="U168" s="101">
        <v>12.6</v>
      </c>
      <c r="V168" s="139">
        <v>32</v>
      </c>
      <c r="W168" s="139">
        <v>41</v>
      </c>
      <c r="X168" s="139">
        <v>63</v>
      </c>
      <c r="Y168" s="139">
        <v>48</v>
      </c>
    </row>
    <row r="169" spans="2:25" x14ac:dyDescent="0.25">
      <c r="B169" s="105">
        <v>38</v>
      </c>
      <c r="C169" s="106">
        <v>0.66</v>
      </c>
      <c r="D169" s="106">
        <v>12</v>
      </c>
      <c r="E169" s="106">
        <v>0.8</v>
      </c>
      <c r="F169" s="106">
        <v>0.28999999999999998</v>
      </c>
      <c r="G169" s="106">
        <v>0.1</v>
      </c>
      <c r="H169" s="106">
        <v>12.6</v>
      </c>
      <c r="I169" s="106">
        <v>15.4</v>
      </c>
      <c r="J169" s="106">
        <v>0.28999999999999998</v>
      </c>
      <c r="K169" s="106">
        <v>0.2</v>
      </c>
      <c r="L169" s="106">
        <v>12.6</v>
      </c>
      <c r="M169" s="106">
        <v>13.4</v>
      </c>
      <c r="N169" s="106">
        <v>0.3</v>
      </c>
      <c r="O169" s="106">
        <v>0.22</v>
      </c>
      <c r="P169" s="106">
        <v>12.8</v>
      </c>
      <c r="Q169" s="106">
        <v>12.8</v>
      </c>
      <c r="R169" s="106">
        <v>0.27</v>
      </c>
      <c r="S169" s="106">
        <v>0.22</v>
      </c>
      <c r="T169" s="106">
        <v>12.6</v>
      </c>
      <c r="U169" s="106">
        <v>12.6</v>
      </c>
      <c r="V169" s="152">
        <v>33</v>
      </c>
      <c r="W169" s="152">
        <v>41</v>
      </c>
      <c r="X169" s="152">
        <v>63</v>
      </c>
      <c r="Y169" s="152">
        <v>47</v>
      </c>
    </row>
    <row r="170" spans="2:25" x14ac:dyDescent="0.25">
      <c r="B170" s="60">
        <v>39</v>
      </c>
      <c r="C170" s="101">
        <v>0.65</v>
      </c>
      <c r="D170" s="101">
        <v>12.2</v>
      </c>
      <c r="E170" s="101">
        <v>1</v>
      </c>
      <c r="F170" s="101">
        <v>0.28999999999999998</v>
      </c>
      <c r="G170" s="101">
        <v>0.2</v>
      </c>
      <c r="H170" s="101">
        <v>12.6</v>
      </c>
      <c r="I170" s="101">
        <v>13</v>
      </c>
      <c r="J170" s="101">
        <v>0.28999999999999998</v>
      </c>
      <c r="K170" s="101">
        <v>0.21</v>
      </c>
      <c r="L170" s="101">
        <v>13</v>
      </c>
      <c r="M170" s="101">
        <v>15</v>
      </c>
      <c r="N170" s="101">
        <v>0.31</v>
      </c>
      <c r="O170" s="101">
        <v>0.23</v>
      </c>
      <c r="P170" s="101">
        <v>13</v>
      </c>
      <c r="Q170" s="101">
        <v>13</v>
      </c>
      <c r="R170" s="101">
        <v>0.27</v>
      </c>
      <c r="S170" s="101">
        <v>0.21</v>
      </c>
      <c r="T170" s="101">
        <v>12.6</v>
      </c>
      <c r="U170" s="101">
        <v>12.6</v>
      </c>
      <c r="V170" s="139">
        <v>32</v>
      </c>
      <c r="W170" s="139">
        <v>43</v>
      </c>
      <c r="X170" s="139">
        <v>62</v>
      </c>
      <c r="Y170" s="139">
        <v>48</v>
      </c>
    </row>
    <row r="171" spans="2:25" x14ac:dyDescent="0.25">
      <c r="B171" s="105">
        <v>40</v>
      </c>
      <c r="C171" s="106">
        <v>0.66</v>
      </c>
      <c r="D171" s="106">
        <v>12.2</v>
      </c>
      <c r="E171" s="106">
        <v>1</v>
      </c>
      <c r="F171" s="106">
        <v>0.3</v>
      </c>
      <c r="G171" s="106">
        <v>0.18</v>
      </c>
      <c r="H171" s="106">
        <v>11.4</v>
      </c>
      <c r="I171" s="106">
        <v>12.6</v>
      </c>
      <c r="J171" s="106">
        <v>0.3</v>
      </c>
      <c r="K171" s="106">
        <v>0.19</v>
      </c>
      <c r="L171" s="106">
        <v>12.6</v>
      </c>
      <c r="M171" s="106">
        <v>14.4</v>
      </c>
      <c r="N171" s="106">
        <v>0.31</v>
      </c>
      <c r="O171" s="106">
        <v>0.22</v>
      </c>
      <c r="P171" s="106">
        <v>13.2</v>
      </c>
      <c r="Q171" s="106">
        <v>14</v>
      </c>
      <c r="R171" s="106">
        <v>0.28000000000000003</v>
      </c>
      <c r="S171" s="106">
        <v>0.22</v>
      </c>
      <c r="T171" s="106">
        <v>12.6</v>
      </c>
      <c r="U171" s="106">
        <v>12.6</v>
      </c>
      <c r="V171" s="152">
        <v>32</v>
      </c>
      <c r="W171" s="152">
        <v>42</v>
      </c>
      <c r="X171" s="152">
        <v>63</v>
      </c>
      <c r="Y171" s="152">
        <v>47</v>
      </c>
    </row>
    <row r="172" spans="2:25" x14ac:dyDescent="0.25">
      <c r="B172" s="60">
        <v>41</v>
      </c>
      <c r="C172" s="101">
        <v>0.65</v>
      </c>
      <c r="D172" s="101">
        <v>12.2</v>
      </c>
      <c r="E172" s="101">
        <v>0.8</v>
      </c>
      <c r="F172" s="101">
        <v>0.28999999999999998</v>
      </c>
      <c r="G172" s="101">
        <v>0.19</v>
      </c>
      <c r="H172" s="101">
        <v>12.6</v>
      </c>
      <c r="I172" s="101">
        <v>13</v>
      </c>
      <c r="J172" s="101">
        <v>0.3</v>
      </c>
      <c r="K172" s="101">
        <v>0.21</v>
      </c>
      <c r="L172" s="101">
        <v>12.6</v>
      </c>
      <c r="M172" s="101">
        <v>16.600000000000001</v>
      </c>
      <c r="N172" s="101">
        <v>0.3</v>
      </c>
      <c r="O172" s="101">
        <v>0.22</v>
      </c>
      <c r="P172" s="101">
        <v>12.8</v>
      </c>
      <c r="Q172" s="101">
        <v>12.8</v>
      </c>
      <c r="R172" s="101">
        <v>0.25</v>
      </c>
      <c r="S172" s="101">
        <v>0.22</v>
      </c>
      <c r="T172" s="101">
        <v>12.6</v>
      </c>
      <c r="U172" s="101">
        <v>12.6</v>
      </c>
      <c r="V172" s="139">
        <v>32</v>
      </c>
      <c r="W172" s="139">
        <v>42</v>
      </c>
      <c r="X172" s="139">
        <v>59</v>
      </c>
      <c r="Y172" s="139">
        <v>48</v>
      </c>
    </row>
    <row r="173" spans="2:25" x14ac:dyDescent="0.25">
      <c r="B173" s="105">
        <v>42</v>
      </c>
      <c r="C173" s="106">
        <v>0.65</v>
      </c>
      <c r="D173" s="106">
        <v>12.2</v>
      </c>
      <c r="E173" s="106">
        <v>1</v>
      </c>
      <c r="F173" s="106">
        <v>0.3</v>
      </c>
      <c r="G173" s="106">
        <v>0.2</v>
      </c>
      <c r="H173" s="106">
        <v>12.6</v>
      </c>
      <c r="I173" s="106">
        <v>12.6</v>
      </c>
      <c r="J173" s="106">
        <v>0.3</v>
      </c>
      <c r="K173" s="106">
        <v>0.21</v>
      </c>
      <c r="L173" s="106">
        <v>13.2</v>
      </c>
      <c r="M173" s="106">
        <v>15</v>
      </c>
      <c r="N173" s="106">
        <v>0.31</v>
      </c>
      <c r="O173" s="106">
        <v>0.22</v>
      </c>
      <c r="P173" s="106">
        <v>12.6</v>
      </c>
      <c r="Q173" s="106">
        <v>12.6</v>
      </c>
      <c r="R173" s="106">
        <v>0.27</v>
      </c>
      <c r="S173" s="106">
        <v>0.21</v>
      </c>
      <c r="T173" s="106">
        <v>12.6</v>
      </c>
      <c r="U173" s="106">
        <v>12.6</v>
      </c>
      <c r="V173" s="152">
        <v>31</v>
      </c>
      <c r="W173" s="152">
        <v>42</v>
      </c>
      <c r="X173" s="152">
        <v>58</v>
      </c>
      <c r="Y173" s="152">
        <v>48</v>
      </c>
    </row>
    <row r="174" spans="2:25" x14ac:dyDescent="0.25">
      <c r="B174" s="60">
        <v>43</v>
      </c>
      <c r="C174" s="101">
        <v>0.66</v>
      </c>
      <c r="D174" s="101">
        <v>12</v>
      </c>
      <c r="E174" s="101">
        <v>1.2</v>
      </c>
      <c r="F174" s="101">
        <v>0.28999999999999998</v>
      </c>
      <c r="G174" s="101">
        <v>0.19</v>
      </c>
      <c r="H174" s="101">
        <v>11.4</v>
      </c>
      <c r="I174" s="101">
        <v>12.6</v>
      </c>
      <c r="J174" s="101">
        <v>0.28999999999999998</v>
      </c>
      <c r="K174" s="101">
        <v>0.2</v>
      </c>
      <c r="L174" s="101">
        <v>12.6</v>
      </c>
      <c r="M174" s="101">
        <v>13.4</v>
      </c>
      <c r="N174" s="101">
        <v>0.31</v>
      </c>
      <c r="O174" s="101">
        <v>0.22</v>
      </c>
      <c r="P174" s="101">
        <v>13.2</v>
      </c>
      <c r="Q174" s="101">
        <v>13.8</v>
      </c>
      <c r="R174" s="101">
        <v>0.27</v>
      </c>
      <c r="S174" s="101">
        <v>0.22</v>
      </c>
      <c r="T174" s="101">
        <v>12.6</v>
      </c>
      <c r="U174" s="101">
        <v>12.6</v>
      </c>
      <c r="V174" s="139">
        <v>33</v>
      </c>
      <c r="W174" s="139">
        <v>43</v>
      </c>
      <c r="X174" s="139">
        <v>60</v>
      </c>
      <c r="Y174" s="139">
        <v>48</v>
      </c>
    </row>
    <row r="175" spans="2:25" x14ac:dyDescent="0.25">
      <c r="B175" s="105">
        <v>44</v>
      </c>
      <c r="C175" s="106">
        <v>0.67</v>
      </c>
      <c r="D175" s="106">
        <v>12.2</v>
      </c>
      <c r="E175" s="106">
        <v>0.8</v>
      </c>
      <c r="F175" s="106">
        <v>0.27</v>
      </c>
      <c r="G175" s="106">
        <v>0.2</v>
      </c>
      <c r="H175" s="106">
        <v>12.8</v>
      </c>
      <c r="I175" s="106">
        <v>13.2</v>
      </c>
      <c r="J175" s="106">
        <v>0.3</v>
      </c>
      <c r="K175" s="106">
        <v>0.21</v>
      </c>
      <c r="L175" s="106">
        <v>12.6</v>
      </c>
      <c r="M175" s="106">
        <v>13.2</v>
      </c>
      <c r="N175" s="106">
        <v>0.3</v>
      </c>
      <c r="O175" s="106">
        <v>0.22</v>
      </c>
      <c r="P175" s="106">
        <v>13</v>
      </c>
      <c r="Q175" s="106">
        <v>13</v>
      </c>
      <c r="R175" s="106">
        <v>0.22</v>
      </c>
      <c r="S175" s="106">
        <v>0.21</v>
      </c>
      <c r="T175" s="106">
        <v>12.6</v>
      </c>
      <c r="U175" s="106">
        <v>12.6</v>
      </c>
      <c r="V175" s="152">
        <v>33</v>
      </c>
      <c r="W175" s="152">
        <v>43</v>
      </c>
      <c r="X175" s="152">
        <v>64</v>
      </c>
      <c r="Y175" s="152">
        <v>48</v>
      </c>
    </row>
    <row r="176" spans="2:25" x14ac:dyDescent="0.25">
      <c r="B176" s="60">
        <v>45</v>
      </c>
      <c r="C176" s="101">
        <v>0.65</v>
      </c>
      <c r="D176" s="101">
        <v>12</v>
      </c>
      <c r="E176" s="101">
        <v>0.8</v>
      </c>
      <c r="F176" s="101">
        <v>0.3</v>
      </c>
      <c r="G176" s="101">
        <v>0.19</v>
      </c>
      <c r="H176" s="101">
        <v>12.6</v>
      </c>
      <c r="I176" s="101">
        <v>12.6</v>
      </c>
      <c r="J176" s="101">
        <v>0.3</v>
      </c>
      <c r="K176" s="101">
        <v>0.21</v>
      </c>
      <c r="L176" s="101">
        <v>12.6</v>
      </c>
      <c r="M176" s="101">
        <v>14.6</v>
      </c>
      <c r="N176" s="101">
        <v>0.31</v>
      </c>
      <c r="O176" s="101">
        <v>0.21</v>
      </c>
      <c r="P176" s="101">
        <v>12.8</v>
      </c>
      <c r="Q176" s="101">
        <v>12.8</v>
      </c>
      <c r="R176" s="101">
        <v>0.27</v>
      </c>
      <c r="S176" s="101">
        <v>0.22</v>
      </c>
      <c r="T176" s="101">
        <v>12.6</v>
      </c>
      <c r="U176" s="101">
        <v>12.6</v>
      </c>
      <c r="V176" s="139">
        <v>32</v>
      </c>
      <c r="W176" s="139">
        <v>43</v>
      </c>
      <c r="X176" s="139">
        <v>63</v>
      </c>
      <c r="Y176" s="139">
        <v>48</v>
      </c>
    </row>
    <row r="177" spans="2:25" x14ac:dyDescent="0.25">
      <c r="B177" s="105">
        <v>46</v>
      </c>
      <c r="C177" s="106">
        <v>0.64</v>
      </c>
      <c r="D177" s="106">
        <v>12</v>
      </c>
      <c r="E177" s="106">
        <v>0.8</v>
      </c>
      <c r="F177" s="106">
        <v>0.28999999999999998</v>
      </c>
      <c r="G177" s="106">
        <v>0.2</v>
      </c>
      <c r="H177" s="106">
        <v>12.6</v>
      </c>
      <c r="I177" s="106">
        <v>13.2</v>
      </c>
      <c r="J177" s="106">
        <v>0.28999999999999998</v>
      </c>
      <c r="K177" s="106">
        <v>0.21</v>
      </c>
      <c r="L177" s="106">
        <v>12.6</v>
      </c>
      <c r="M177" s="106">
        <v>14.4</v>
      </c>
      <c r="N177" s="106">
        <v>0.28000000000000003</v>
      </c>
      <c r="O177" s="106">
        <v>0.22</v>
      </c>
      <c r="P177" s="106">
        <v>13.2</v>
      </c>
      <c r="Q177" s="106">
        <v>14</v>
      </c>
      <c r="R177" s="106">
        <v>0.27</v>
      </c>
      <c r="S177" s="106">
        <v>0.21</v>
      </c>
      <c r="T177" s="106">
        <v>12.6</v>
      </c>
      <c r="U177" s="106">
        <v>12.6</v>
      </c>
      <c r="V177" s="152">
        <v>33</v>
      </c>
      <c r="W177" s="152">
        <v>44</v>
      </c>
      <c r="X177" s="152">
        <v>64</v>
      </c>
      <c r="Y177" s="152">
        <v>48</v>
      </c>
    </row>
    <row r="178" spans="2:25" x14ac:dyDescent="0.25">
      <c r="B178" s="60">
        <v>47</v>
      </c>
      <c r="C178" s="101">
        <v>0.66</v>
      </c>
      <c r="D178" s="101">
        <v>12</v>
      </c>
      <c r="E178" s="101">
        <v>0.8</v>
      </c>
      <c r="F178" s="101">
        <v>0.28999999999999998</v>
      </c>
      <c r="G178" s="101">
        <v>0.32</v>
      </c>
      <c r="H178" s="101">
        <v>11.4</v>
      </c>
      <c r="I178" s="101">
        <v>12.6</v>
      </c>
      <c r="J178" s="101">
        <v>0.3</v>
      </c>
      <c r="K178" s="101">
        <v>0.21</v>
      </c>
      <c r="L178" s="101">
        <v>12.4</v>
      </c>
      <c r="M178" s="101">
        <v>13.4</v>
      </c>
      <c r="N178" s="101">
        <v>0.31</v>
      </c>
      <c r="O178" s="101">
        <v>0.22</v>
      </c>
      <c r="P178" s="101">
        <v>13</v>
      </c>
      <c r="Q178" s="101">
        <v>13.2</v>
      </c>
      <c r="R178" s="101">
        <v>0.27</v>
      </c>
      <c r="S178" s="101">
        <v>0.22</v>
      </c>
      <c r="T178" s="101">
        <v>12.6</v>
      </c>
      <c r="U178" s="101">
        <v>13</v>
      </c>
      <c r="V178" s="139">
        <v>33</v>
      </c>
      <c r="W178" s="139">
        <v>44</v>
      </c>
      <c r="X178" s="139">
        <v>63</v>
      </c>
      <c r="Y178" s="139">
        <v>47</v>
      </c>
    </row>
    <row r="179" spans="2:25" x14ac:dyDescent="0.25">
      <c r="B179" s="105">
        <v>48</v>
      </c>
      <c r="C179" s="106">
        <v>0.65</v>
      </c>
      <c r="D179" s="106">
        <v>12.2</v>
      </c>
      <c r="E179" s="106">
        <v>0.8</v>
      </c>
      <c r="F179" s="106">
        <v>0.28999999999999998</v>
      </c>
      <c r="G179" s="106">
        <v>0.19</v>
      </c>
      <c r="H179" s="106">
        <v>12.8</v>
      </c>
      <c r="I179" s="106">
        <v>13.2</v>
      </c>
      <c r="J179" s="106">
        <v>0.28999999999999998</v>
      </c>
      <c r="K179" s="106">
        <v>0.21</v>
      </c>
      <c r="L179" s="106">
        <v>12.6</v>
      </c>
      <c r="M179" s="106">
        <v>13.2</v>
      </c>
      <c r="N179" s="106">
        <v>0.3</v>
      </c>
      <c r="O179" s="106">
        <v>0.22</v>
      </c>
      <c r="P179" s="106">
        <v>13.2</v>
      </c>
      <c r="Q179" s="106">
        <v>14</v>
      </c>
      <c r="R179" s="106">
        <v>0.28000000000000003</v>
      </c>
      <c r="S179" s="106">
        <v>0.21</v>
      </c>
      <c r="T179" s="106">
        <v>12.6</v>
      </c>
      <c r="U179" s="106">
        <v>12.6</v>
      </c>
      <c r="V179" s="152">
        <v>33</v>
      </c>
      <c r="W179" s="152">
        <v>43</v>
      </c>
      <c r="X179" s="152">
        <v>63</v>
      </c>
      <c r="Y179" s="152">
        <v>48</v>
      </c>
    </row>
    <row r="180" spans="2:25" x14ac:dyDescent="0.25">
      <c r="B180" s="60">
        <v>49</v>
      </c>
      <c r="C180" s="101">
        <v>0.66</v>
      </c>
      <c r="D180" s="101">
        <v>12.2</v>
      </c>
      <c r="E180" s="101">
        <v>0.8</v>
      </c>
      <c r="F180" s="101">
        <v>0.3</v>
      </c>
      <c r="G180" s="101">
        <v>0.2</v>
      </c>
      <c r="H180" s="101">
        <v>12.6</v>
      </c>
      <c r="I180" s="101">
        <v>12.6</v>
      </c>
      <c r="J180" s="101">
        <v>0.3</v>
      </c>
      <c r="K180" s="101">
        <v>0.21</v>
      </c>
      <c r="L180" s="101">
        <v>12.6</v>
      </c>
      <c r="M180" s="101">
        <v>14.8</v>
      </c>
      <c r="N180" s="101">
        <v>0.3</v>
      </c>
      <c r="O180" s="101">
        <v>0.22</v>
      </c>
      <c r="P180" s="101">
        <v>13.2</v>
      </c>
      <c r="Q180" s="101">
        <v>13.8</v>
      </c>
      <c r="R180" s="101">
        <v>0.25</v>
      </c>
      <c r="S180" s="101">
        <v>0.22</v>
      </c>
      <c r="T180" s="101">
        <v>12.6</v>
      </c>
      <c r="U180" s="101">
        <v>12.6</v>
      </c>
      <c r="V180" s="139">
        <v>33</v>
      </c>
      <c r="W180" s="139">
        <v>44</v>
      </c>
      <c r="X180" s="139">
        <v>63</v>
      </c>
      <c r="Y180" s="139">
        <v>48</v>
      </c>
    </row>
    <row r="181" spans="2:25" x14ac:dyDescent="0.25">
      <c r="B181" s="105">
        <v>50</v>
      </c>
      <c r="C181" s="106">
        <v>0.66</v>
      </c>
      <c r="D181" s="106">
        <v>12.2</v>
      </c>
      <c r="E181" s="106">
        <v>0.8</v>
      </c>
      <c r="F181" s="106">
        <v>0.3</v>
      </c>
      <c r="G181" s="106">
        <v>0.22</v>
      </c>
      <c r="H181" s="106">
        <v>12.6</v>
      </c>
      <c r="I181" s="106">
        <v>12.8</v>
      </c>
      <c r="J181" s="106">
        <v>0.28999999999999998</v>
      </c>
      <c r="K181" s="106">
        <v>0.21</v>
      </c>
      <c r="L181" s="106">
        <v>12.6</v>
      </c>
      <c r="M181" s="106">
        <v>14.6</v>
      </c>
      <c r="N181" s="106">
        <v>0.31</v>
      </c>
      <c r="O181" s="106">
        <v>0.22</v>
      </c>
      <c r="P181" s="106">
        <v>14.2</v>
      </c>
      <c r="Q181" s="106">
        <v>15.8</v>
      </c>
      <c r="R181" s="106">
        <v>0.27</v>
      </c>
      <c r="S181" s="106">
        <v>0.22</v>
      </c>
      <c r="T181" s="106">
        <v>12.6</v>
      </c>
      <c r="U181" s="106">
        <v>12.8</v>
      </c>
      <c r="V181" s="152">
        <v>32</v>
      </c>
      <c r="W181" s="152">
        <v>43</v>
      </c>
      <c r="X181" s="152">
        <v>64</v>
      </c>
      <c r="Y181" s="152">
        <v>48</v>
      </c>
    </row>
    <row r="182" spans="2:25" x14ac:dyDescent="0.25">
      <c r="B182" s="127" t="s">
        <v>72</v>
      </c>
      <c r="C182" s="140">
        <f>AVERAGE(C132:C181)</f>
        <v>0.64939999999999998</v>
      </c>
      <c r="D182" s="140">
        <f>AVERAGE(D132:D181)</f>
        <v>12.054400000000003</v>
      </c>
      <c r="E182" s="140">
        <f t="shared" ref="E182:Y182" si="20">AVERAGE(E132:E181)</f>
        <v>0.93199999999999961</v>
      </c>
      <c r="F182" s="141">
        <f t="shared" si="20"/>
        <v>0.29039999999999994</v>
      </c>
      <c r="G182" s="141">
        <f t="shared" si="20"/>
        <v>0.1948</v>
      </c>
      <c r="H182" s="141">
        <f t="shared" si="20"/>
        <v>12.420000000000002</v>
      </c>
      <c r="I182" s="141">
        <f t="shared" si="20"/>
        <v>12.660000000000007</v>
      </c>
      <c r="J182" s="140">
        <f t="shared" si="20"/>
        <v>0.29239999999999999</v>
      </c>
      <c r="K182" s="140">
        <f t="shared" si="20"/>
        <v>0.20620000000000016</v>
      </c>
      <c r="L182" s="140">
        <f t="shared" si="20"/>
        <v>12.69600000000001</v>
      </c>
      <c r="M182" s="140">
        <f t="shared" si="20"/>
        <v>13.463999999999999</v>
      </c>
      <c r="N182" s="141">
        <f t="shared" si="20"/>
        <v>0.30560000000000009</v>
      </c>
      <c r="O182" s="141">
        <f t="shared" si="20"/>
        <v>0.22140000000000012</v>
      </c>
      <c r="P182" s="141">
        <f t="shared" si="20"/>
        <v>12.924000000000003</v>
      </c>
      <c r="Q182" s="141">
        <f t="shared" si="20"/>
        <v>13.307999999999998</v>
      </c>
      <c r="R182" s="140">
        <f t="shared" si="20"/>
        <v>0.26619999999999988</v>
      </c>
      <c r="S182" s="140">
        <f t="shared" si="20"/>
        <v>0.22520000000000023</v>
      </c>
      <c r="T182" s="140">
        <f t="shared" si="20"/>
        <v>13.012000000000009</v>
      </c>
      <c r="U182" s="140">
        <f t="shared" si="20"/>
        <v>13.360000000000007</v>
      </c>
      <c r="V182" s="142">
        <f t="shared" si="20"/>
        <v>32.56</v>
      </c>
      <c r="W182" s="142">
        <f t="shared" si="20"/>
        <v>41.52</v>
      </c>
      <c r="X182" s="142">
        <f t="shared" si="20"/>
        <v>63.08</v>
      </c>
      <c r="Y182" s="142">
        <f t="shared" si="20"/>
        <v>47.52</v>
      </c>
    </row>
    <row r="183" spans="2:25" x14ac:dyDescent="0.25">
      <c r="B183" s="127" t="s">
        <v>193</v>
      </c>
      <c r="C183" s="140">
        <f>MEDIAN(C132:C181)</f>
        <v>0.65</v>
      </c>
      <c r="D183" s="140">
        <f t="shared" ref="D183:Y183" si="21">MEDIAN(D132:D181)</f>
        <v>12</v>
      </c>
      <c r="E183" s="140">
        <f t="shared" si="21"/>
        <v>1</v>
      </c>
      <c r="F183" s="141">
        <f t="shared" si="21"/>
        <v>0.28999999999999998</v>
      </c>
      <c r="G183" s="141">
        <f t="shared" si="21"/>
        <v>0.2</v>
      </c>
      <c r="H183" s="141">
        <f t="shared" si="21"/>
        <v>12.6</v>
      </c>
      <c r="I183" s="141">
        <f t="shared" si="21"/>
        <v>12.8</v>
      </c>
      <c r="J183" s="140">
        <f t="shared" si="21"/>
        <v>0.3</v>
      </c>
      <c r="K183" s="140">
        <f t="shared" si="21"/>
        <v>0.21</v>
      </c>
      <c r="L183" s="140">
        <f t="shared" si="21"/>
        <v>12.6</v>
      </c>
      <c r="M183" s="140">
        <f t="shared" si="21"/>
        <v>13.4</v>
      </c>
      <c r="N183" s="141">
        <f t="shared" si="21"/>
        <v>0.31</v>
      </c>
      <c r="O183" s="141">
        <f t="shared" si="21"/>
        <v>0.22</v>
      </c>
      <c r="P183" s="141">
        <f t="shared" si="21"/>
        <v>12.8</v>
      </c>
      <c r="Q183" s="141">
        <f t="shared" si="21"/>
        <v>13</v>
      </c>
      <c r="R183" s="140">
        <f t="shared" si="21"/>
        <v>0.27</v>
      </c>
      <c r="S183" s="140">
        <f t="shared" si="21"/>
        <v>0.22</v>
      </c>
      <c r="T183" s="140">
        <f t="shared" si="21"/>
        <v>12.6</v>
      </c>
      <c r="U183" s="140">
        <f t="shared" si="21"/>
        <v>12.6</v>
      </c>
      <c r="V183" s="142">
        <f t="shared" si="21"/>
        <v>32</v>
      </c>
      <c r="W183" s="142">
        <f t="shared" si="21"/>
        <v>41</v>
      </c>
      <c r="X183" s="142">
        <f t="shared" si="21"/>
        <v>63</v>
      </c>
      <c r="Y183" s="142">
        <f t="shared" si="21"/>
        <v>48</v>
      </c>
    </row>
    <row r="184" spans="2:25" x14ac:dyDescent="0.25">
      <c r="B184" s="127" t="s">
        <v>226</v>
      </c>
      <c r="C184" s="140">
        <f>MAX(C132:C181)</f>
        <v>0.67</v>
      </c>
      <c r="D184" s="140">
        <f t="shared" ref="D184:Y184" si="22">MAX(D132:D181)</f>
        <v>12.2</v>
      </c>
      <c r="E184" s="140">
        <f t="shared" si="22"/>
        <v>1.2</v>
      </c>
      <c r="F184" s="141">
        <f t="shared" si="22"/>
        <v>0.3</v>
      </c>
      <c r="G184" s="141">
        <f t="shared" si="22"/>
        <v>0.32</v>
      </c>
      <c r="H184" s="141">
        <f t="shared" si="22"/>
        <v>15.4</v>
      </c>
      <c r="I184" s="141">
        <f t="shared" si="22"/>
        <v>15.4</v>
      </c>
      <c r="J184" s="140">
        <f t="shared" si="22"/>
        <v>0.31</v>
      </c>
      <c r="K184" s="140">
        <f t="shared" si="22"/>
        <v>0.22</v>
      </c>
      <c r="L184" s="140">
        <f t="shared" si="22"/>
        <v>14.8</v>
      </c>
      <c r="M184" s="140">
        <f t="shared" si="22"/>
        <v>16.600000000000001</v>
      </c>
      <c r="N184" s="141">
        <f t="shared" si="22"/>
        <v>0.32</v>
      </c>
      <c r="O184" s="141">
        <f t="shared" si="22"/>
        <v>0.23</v>
      </c>
      <c r="P184" s="141">
        <f t="shared" si="22"/>
        <v>14.2</v>
      </c>
      <c r="Q184" s="141">
        <f t="shared" si="22"/>
        <v>18</v>
      </c>
      <c r="R184" s="140">
        <f t="shared" si="22"/>
        <v>0.28000000000000003</v>
      </c>
      <c r="S184" s="140">
        <f t="shared" si="22"/>
        <v>0.35</v>
      </c>
      <c r="T184" s="140">
        <f t="shared" si="22"/>
        <v>17.8</v>
      </c>
      <c r="U184" s="140">
        <f t="shared" si="22"/>
        <v>19.399999999999999</v>
      </c>
      <c r="V184" s="142">
        <f t="shared" si="22"/>
        <v>35</v>
      </c>
      <c r="W184" s="142">
        <f t="shared" si="22"/>
        <v>44</v>
      </c>
      <c r="X184" s="142">
        <f t="shared" si="22"/>
        <v>64</v>
      </c>
      <c r="Y184" s="142">
        <f t="shared" si="22"/>
        <v>48</v>
      </c>
    </row>
    <row r="185" spans="2:25" x14ac:dyDescent="0.25">
      <c r="B185" s="127" t="s">
        <v>227</v>
      </c>
      <c r="C185" s="140">
        <f>MIN(C132:C181)</f>
        <v>0.51</v>
      </c>
      <c r="D185" s="140">
        <f t="shared" ref="D185:Y185" si="23">MIN(D132:D181)</f>
        <v>11.6</v>
      </c>
      <c r="E185" s="140">
        <f t="shared" si="23"/>
        <v>0.6</v>
      </c>
      <c r="F185" s="141">
        <f t="shared" si="23"/>
        <v>0.23</v>
      </c>
      <c r="G185" s="141">
        <f t="shared" si="23"/>
        <v>0.1</v>
      </c>
      <c r="H185" s="141">
        <f t="shared" si="23"/>
        <v>11.4</v>
      </c>
      <c r="I185" s="141">
        <f t="shared" si="23"/>
        <v>0.6</v>
      </c>
      <c r="J185" s="140">
        <f t="shared" si="23"/>
        <v>0.19</v>
      </c>
      <c r="K185" s="140">
        <f t="shared" si="23"/>
        <v>0.17</v>
      </c>
      <c r="L185" s="140">
        <f t="shared" si="23"/>
        <v>12.4</v>
      </c>
      <c r="M185" s="140">
        <f t="shared" si="23"/>
        <v>12.4</v>
      </c>
      <c r="N185" s="141">
        <f t="shared" si="23"/>
        <v>0.28000000000000003</v>
      </c>
      <c r="O185" s="141">
        <f t="shared" si="23"/>
        <v>0.21</v>
      </c>
      <c r="P185" s="141">
        <f t="shared" si="23"/>
        <v>12.6</v>
      </c>
      <c r="Q185" s="141">
        <f t="shared" si="23"/>
        <v>12.6</v>
      </c>
      <c r="R185" s="140">
        <f t="shared" si="23"/>
        <v>0.22</v>
      </c>
      <c r="S185" s="140">
        <f t="shared" si="23"/>
        <v>0.17</v>
      </c>
      <c r="T185" s="140">
        <f t="shared" si="23"/>
        <v>12.4</v>
      </c>
      <c r="U185" s="140">
        <f t="shared" si="23"/>
        <v>12.4</v>
      </c>
      <c r="V185" s="142">
        <f t="shared" si="23"/>
        <v>31</v>
      </c>
      <c r="W185" s="142">
        <f t="shared" si="23"/>
        <v>38</v>
      </c>
      <c r="X185" s="142">
        <f t="shared" si="23"/>
        <v>58</v>
      </c>
      <c r="Y185" s="142">
        <f t="shared" si="23"/>
        <v>46</v>
      </c>
    </row>
    <row r="186" spans="2:25" x14ac:dyDescent="0.25">
      <c r="B186" s="127" t="s">
        <v>239</v>
      </c>
      <c r="C186" s="143">
        <f>STDEV(C132:C181)</f>
        <v>2.2804403441584079E-2</v>
      </c>
      <c r="D186" s="143">
        <f>STDEV(D132:D181)</f>
        <v>0.15026724492702681</v>
      </c>
      <c r="E186" s="143">
        <f t="shared" ref="E186:Y186" si="24">STDEV(E132:E181)</f>
        <v>0.1252589155244781</v>
      </c>
      <c r="F186" s="144">
        <f t="shared" si="24"/>
        <v>1.2115094312636668E-2</v>
      </c>
      <c r="G186" s="144">
        <f t="shared" si="24"/>
        <v>2.468081962056513E-2</v>
      </c>
      <c r="H186" s="144">
        <f t="shared" si="24"/>
        <v>0.77195749063464525</v>
      </c>
      <c r="I186" s="144">
        <f t="shared" si="24"/>
        <v>1.8429125130109008</v>
      </c>
      <c r="J186" s="143">
        <f t="shared" si="24"/>
        <v>1.9955051531696254E-2</v>
      </c>
      <c r="K186" s="143">
        <f t="shared" si="24"/>
        <v>8.7807767775024623E-3</v>
      </c>
      <c r="L186" s="143">
        <f t="shared" si="24"/>
        <v>0.37955935783807138</v>
      </c>
      <c r="M186" s="143">
        <f t="shared" si="24"/>
        <v>0.92708892645259278</v>
      </c>
      <c r="N186" s="144">
        <f t="shared" si="24"/>
        <v>7.6023626832286122E-3</v>
      </c>
      <c r="O186" s="144">
        <f t="shared" si="24"/>
        <v>4.9528388066742094E-3</v>
      </c>
      <c r="P186" s="144">
        <f t="shared" si="24"/>
        <v>0.36787309258071299</v>
      </c>
      <c r="Q186" s="144">
        <f t="shared" si="24"/>
        <v>0.969081197499435</v>
      </c>
      <c r="R186" s="143">
        <f t="shared" si="24"/>
        <v>1.5503784923004306E-2</v>
      </c>
      <c r="S186" s="143">
        <f t="shared" si="24"/>
        <v>3.4596213075762376E-2</v>
      </c>
      <c r="T186" s="143">
        <f t="shared" si="24"/>
        <v>0.95994047434500573</v>
      </c>
      <c r="U186" s="143">
        <f t="shared" si="24"/>
        <v>1.4489968380692348</v>
      </c>
      <c r="V186" s="144">
        <f t="shared" si="24"/>
        <v>1.1095135907970051</v>
      </c>
      <c r="W186" s="144">
        <f t="shared" si="24"/>
        <v>1.4319958955590482</v>
      </c>
      <c r="X186" s="144">
        <f t="shared" si="24"/>
        <v>1.1752550743544647</v>
      </c>
      <c r="Y186" s="144">
        <f t="shared" si="24"/>
        <v>0.67732969092169681</v>
      </c>
    </row>
    <row r="189" spans="2:25" x14ac:dyDescent="0.25">
      <c r="B189" s="260" t="s">
        <v>197</v>
      </c>
      <c r="C189" s="260"/>
      <c r="D189" s="260"/>
      <c r="E189" s="260"/>
      <c r="F189" s="260"/>
      <c r="G189" s="260"/>
      <c r="H189" s="260"/>
      <c r="I189" s="260"/>
      <c r="J189" s="260"/>
      <c r="K189" s="260"/>
      <c r="L189" s="260"/>
      <c r="M189" s="260"/>
      <c r="N189" s="260"/>
      <c r="O189" s="260"/>
      <c r="P189" s="260"/>
      <c r="Q189" s="260"/>
      <c r="R189" s="260"/>
      <c r="S189" s="260"/>
      <c r="T189" s="260"/>
      <c r="U189" s="260"/>
      <c r="V189" s="260"/>
      <c r="W189" s="260"/>
      <c r="X189" s="260"/>
      <c r="Y189" s="260"/>
    </row>
    <row r="190" spans="2:25" ht="14.45" customHeight="1" x14ac:dyDescent="0.25">
      <c r="B190" s="330" t="s">
        <v>172</v>
      </c>
      <c r="C190" s="349" t="s">
        <v>192</v>
      </c>
      <c r="D190" s="349"/>
      <c r="E190" s="349"/>
      <c r="F190" s="348" t="s">
        <v>178</v>
      </c>
      <c r="G190" s="348"/>
      <c r="H190" s="348"/>
      <c r="I190" s="348"/>
      <c r="J190" s="349" t="s">
        <v>179</v>
      </c>
      <c r="K190" s="349"/>
      <c r="L190" s="349"/>
      <c r="M190" s="349"/>
      <c r="N190" s="348" t="s">
        <v>180</v>
      </c>
      <c r="O190" s="348"/>
      <c r="P190" s="348"/>
      <c r="Q190" s="348"/>
      <c r="R190" s="349" t="s">
        <v>181</v>
      </c>
      <c r="S190" s="349"/>
      <c r="T190" s="349"/>
      <c r="U190" s="349"/>
      <c r="V190" s="350" t="s">
        <v>140</v>
      </c>
      <c r="W190" s="350"/>
      <c r="X190" s="350"/>
      <c r="Y190" s="350"/>
    </row>
    <row r="191" spans="2:25" x14ac:dyDescent="0.25">
      <c r="B191" s="331"/>
      <c r="C191" s="122" t="s">
        <v>220</v>
      </c>
      <c r="D191" s="349" t="s">
        <v>217</v>
      </c>
      <c r="E191" s="349"/>
      <c r="F191" s="127" t="s">
        <v>220</v>
      </c>
      <c r="G191" s="127" t="s">
        <v>221</v>
      </c>
      <c r="H191" s="348" t="s">
        <v>217</v>
      </c>
      <c r="I191" s="348"/>
      <c r="J191" s="122" t="s">
        <v>220</v>
      </c>
      <c r="K191" s="122" t="s">
        <v>221</v>
      </c>
      <c r="L191" s="349" t="s">
        <v>217</v>
      </c>
      <c r="M191" s="349"/>
      <c r="N191" s="127" t="s">
        <v>220</v>
      </c>
      <c r="O191" s="127" t="s">
        <v>221</v>
      </c>
      <c r="P191" s="348" t="s">
        <v>217</v>
      </c>
      <c r="Q191" s="348"/>
      <c r="R191" s="122" t="s">
        <v>220</v>
      </c>
      <c r="S191" s="122" t="s">
        <v>221</v>
      </c>
      <c r="T191" s="349" t="s">
        <v>217</v>
      </c>
      <c r="U191" s="349"/>
      <c r="V191" s="350" t="s">
        <v>243</v>
      </c>
      <c r="W191" s="350"/>
      <c r="X191" s="350"/>
      <c r="Y191" s="350"/>
    </row>
    <row r="192" spans="2:25" ht="14.45" customHeight="1" x14ac:dyDescent="0.25">
      <c r="B192" s="331"/>
      <c r="C192" s="122" t="s">
        <v>94</v>
      </c>
      <c r="D192" s="122" t="s">
        <v>218</v>
      </c>
      <c r="E192" s="122" t="s">
        <v>219</v>
      </c>
      <c r="F192" s="127" t="s">
        <v>94</v>
      </c>
      <c r="G192" s="127" t="s">
        <v>94</v>
      </c>
      <c r="H192" s="127" t="s">
        <v>218</v>
      </c>
      <c r="I192" s="127" t="s">
        <v>222</v>
      </c>
      <c r="J192" s="122" t="s">
        <v>94</v>
      </c>
      <c r="K192" s="122" t="s">
        <v>94</v>
      </c>
      <c r="L192" s="122" t="s">
        <v>218</v>
      </c>
      <c r="M192" s="122" t="s">
        <v>222</v>
      </c>
      <c r="N192" s="127" t="s">
        <v>94</v>
      </c>
      <c r="O192" s="127" t="s">
        <v>94</v>
      </c>
      <c r="P192" s="127" t="s">
        <v>218</v>
      </c>
      <c r="Q192" s="127" t="s">
        <v>222</v>
      </c>
      <c r="R192" s="122" t="s">
        <v>94</v>
      </c>
      <c r="S192" s="122" t="s">
        <v>94</v>
      </c>
      <c r="T192" s="122" t="s">
        <v>218</v>
      </c>
      <c r="U192" s="122" t="s">
        <v>222</v>
      </c>
      <c r="V192" s="135" t="s">
        <v>223</v>
      </c>
      <c r="W192" s="135" t="s">
        <v>224</v>
      </c>
      <c r="X192" s="135" t="s">
        <v>209</v>
      </c>
      <c r="Y192" s="135" t="s">
        <v>225</v>
      </c>
    </row>
    <row r="193" spans="2:25" ht="14.45" customHeight="1" x14ac:dyDescent="0.25">
      <c r="B193" s="332"/>
      <c r="C193" s="122" t="s">
        <v>246</v>
      </c>
      <c r="D193" s="122" t="s">
        <v>245</v>
      </c>
      <c r="E193" s="122" t="s">
        <v>245</v>
      </c>
      <c r="F193" s="127" t="s">
        <v>246</v>
      </c>
      <c r="G193" s="127" t="s">
        <v>246</v>
      </c>
      <c r="H193" s="127" t="s">
        <v>245</v>
      </c>
      <c r="I193" s="127" t="s">
        <v>245</v>
      </c>
      <c r="J193" s="122" t="s">
        <v>246</v>
      </c>
      <c r="K193" s="122" t="s">
        <v>246</v>
      </c>
      <c r="L193" s="122" t="s">
        <v>245</v>
      </c>
      <c r="M193" s="122" t="s">
        <v>245</v>
      </c>
      <c r="N193" s="127" t="s">
        <v>246</v>
      </c>
      <c r="O193" s="127" t="s">
        <v>246</v>
      </c>
      <c r="P193" s="127" t="s">
        <v>245</v>
      </c>
      <c r="Q193" s="127" t="s">
        <v>245</v>
      </c>
      <c r="R193" s="122" t="s">
        <v>246</v>
      </c>
      <c r="S193" s="122" t="s">
        <v>246</v>
      </c>
      <c r="T193" s="122" t="s">
        <v>245</v>
      </c>
      <c r="U193" s="122" t="s">
        <v>245</v>
      </c>
      <c r="V193" s="127" t="s">
        <v>244</v>
      </c>
      <c r="W193" s="127" t="s">
        <v>244</v>
      </c>
      <c r="X193" s="127" t="s">
        <v>244</v>
      </c>
      <c r="Y193" s="127" t="s">
        <v>244</v>
      </c>
    </row>
    <row r="194" spans="2:25" x14ac:dyDescent="0.25">
      <c r="B194" s="60">
        <v>1</v>
      </c>
      <c r="C194" s="101">
        <v>0.81</v>
      </c>
      <c r="D194" s="149">
        <v>12</v>
      </c>
      <c r="E194" s="101">
        <v>1.1200000000000001</v>
      </c>
      <c r="F194" s="101">
        <v>0.44</v>
      </c>
      <c r="G194" s="101">
        <v>0.85</v>
      </c>
      <c r="H194" s="101">
        <v>15.8</v>
      </c>
      <c r="I194" s="101">
        <v>23.6</v>
      </c>
      <c r="J194" s="101">
        <v>0.44</v>
      </c>
      <c r="K194" s="101">
        <v>0.85</v>
      </c>
      <c r="L194" s="101">
        <v>16.2</v>
      </c>
      <c r="M194" s="101">
        <v>23.4</v>
      </c>
      <c r="N194" s="101">
        <v>1.1499999999999999</v>
      </c>
      <c r="O194" s="101">
        <v>0.88</v>
      </c>
      <c r="P194" s="101">
        <v>14.8</v>
      </c>
      <c r="Q194" s="101">
        <v>22.2</v>
      </c>
      <c r="R194" s="101">
        <v>1.1399999999999999</v>
      </c>
      <c r="S194" s="101">
        <v>0.86</v>
      </c>
      <c r="T194" s="101">
        <v>14.8</v>
      </c>
      <c r="U194" s="101">
        <v>23</v>
      </c>
      <c r="V194" s="139">
        <v>50</v>
      </c>
      <c r="W194" s="139">
        <v>48</v>
      </c>
      <c r="X194" s="139">
        <v>61</v>
      </c>
      <c r="Y194" s="139">
        <v>44</v>
      </c>
    </row>
    <row r="195" spans="2:25" x14ac:dyDescent="0.25">
      <c r="B195" s="105">
        <v>2</v>
      </c>
      <c r="C195" s="106">
        <v>0.78</v>
      </c>
      <c r="D195" s="153">
        <v>12.2</v>
      </c>
      <c r="E195" s="106">
        <v>0.8</v>
      </c>
      <c r="F195" s="106">
        <v>0.45</v>
      </c>
      <c r="G195" s="106">
        <v>0.86</v>
      </c>
      <c r="H195" s="106">
        <v>16.399999999999999</v>
      </c>
      <c r="I195" s="106">
        <v>23.8</v>
      </c>
      <c r="J195" s="106">
        <v>0.45</v>
      </c>
      <c r="K195" s="106">
        <v>0.85</v>
      </c>
      <c r="L195" s="106">
        <v>15.6</v>
      </c>
      <c r="M195" s="106">
        <v>23.8</v>
      </c>
      <c r="N195" s="106">
        <v>1.1599999999999999</v>
      </c>
      <c r="O195" s="106">
        <v>0.85</v>
      </c>
      <c r="P195" s="106">
        <v>14.8</v>
      </c>
      <c r="Q195" s="106">
        <v>21.6</v>
      </c>
      <c r="R195" s="106">
        <v>1.1499999999999999</v>
      </c>
      <c r="S195" s="106">
        <v>0.85</v>
      </c>
      <c r="T195" s="106">
        <v>13.8</v>
      </c>
      <c r="U195" s="106">
        <v>21.8</v>
      </c>
      <c r="V195" s="152">
        <v>63</v>
      </c>
      <c r="W195" s="152">
        <v>47</v>
      </c>
      <c r="X195" s="152">
        <v>59</v>
      </c>
      <c r="Y195" s="152">
        <v>44</v>
      </c>
    </row>
    <row r="196" spans="2:25" x14ac:dyDescent="0.25">
      <c r="B196" s="60">
        <v>3</v>
      </c>
      <c r="C196" s="101">
        <v>0.79</v>
      </c>
      <c r="D196" s="149">
        <v>12.4</v>
      </c>
      <c r="E196" s="101">
        <v>1.68</v>
      </c>
      <c r="F196" s="101">
        <v>0.45</v>
      </c>
      <c r="G196" s="101">
        <v>0.85</v>
      </c>
      <c r="H196" s="101">
        <v>16.8</v>
      </c>
      <c r="I196" s="101">
        <v>24.2</v>
      </c>
      <c r="J196" s="101">
        <v>0.45</v>
      </c>
      <c r="K196" s="101">
        <v>0.85</v>
      </c>
      <c r="L196" s="101">
        <v>15.8</v>
      </c>
      <c r="M196" s="101">
        <v>23.8</v>
      </c>
      <c r="N196" s="101">
        <v>1.1499999999999999</v>
      </c>
      <c r="O196" s="101">
        <v>0.86</v>
      </c>
      <c r="P196" s="101">
        <v>19.399999999999999</v>
      </c>
      <c r="Q196" s="101">
        <v>22.2</v>
      </c>
      <c r="R196" s="101">
        <v>1.1399999999999999</v>
      </c>
      <c r="S196" s="101">
        <v>0.85</v>
      </c>
      <c r="T196" s="101">
        <v>20.399999999999999</v>
      </c>
      <c r="U196" s="101">
        <v>22.4</v>
      </c>
      <c r="V196" s="139">
        <v>53</v>
      </c>
      <c r="W196" s="139">
        <v>48</v>
      </c>
      <c r="X196" s="139">
        <v>58</v>
      </c>
      <c r="Y196" s="139">
        <v>43</v>
      </c>
    </row>
    <row r="197" spans="2:25" x14ac:dyDescent="0.25">
      <c r="B197" s="105">
        <v>4</v>
      </c>
      <c r="C197" s="106">
        <v>0.82</v>
      </c>
      <c r="D197" s="153">
        <v>12.2</v>
      </c>
      <c r="E197" s="106">
        <v>1.2</v>
      </c>
      <c r="F197" s="106">
        <v>0.45</v>
      </c>
      <c r="G197" s="106">
        <v>0.83</v>
      </c>
      <c r="H197" s="106">
        <v>16.8</v>
      </c>
      <c r="I197" s="106">
        <v>24</v>
      </c>
      <c r="J197" s="106">
        <v>0.44</v>
      </c>
      <c r="K197" s="106">
        <v>0.86</v>
      </c>
      <c r="L197" s="106">
        <v>15.6</v>
      </c>
      <c r="M197" s="106">
        <v>23.5</v>
      </c>
      <c r="N197" s="106">
        <v>1.1499999999999999</v>
      </c>
      <c r="O197" s="106">
        <v>0.85</v>
      </c>
      <c r="P197" s="106">
        <v>20</v>
      </c>
      <c r="Q197" s="106">
        <v>22.6</v>
      </c>
      <c r="R197" s="106">
        <v>1.19</v>
      </c>
      <c r="S197" s="106">
        <v>0.86</v>
      </c>
      <c r="T197" s="106">
        <v>14.2</v>
      </c>
      <c r="U197" s="106">
        <v>21.6</v>
      </c>
      <c r="V197" s="152">
        <v>53</v>
      </c>
      <c r="W197" s="152">
        <v>47</v>
      </c>
      <c r="X197" s="152">
        <v>61</v>
      </c>
      <c r="Y197" s="152">
        <v>44</v>
      </c>
    </row>
    <row r="198" spans="2:25" x14ac:dyDescent="0.25">
      <c r="B198" s="60">
        <v>5</v>
      </c>
      <c r="C198" s="101">
        <v>0.83</v>
      </c>
      <c r="D198" s="149">
        <v>12.8</v>
      </c>
      <c r="E198" s="101">
        <v>1.36</v>
      </c>
      <c r="F198" s="101">
        <v>0.44</v>
      </c>
      <c r="G198" s="101">
        <v>0.86</v>
      </c>
      <c r="H198" s="101">
        <v>20.399999999999999</v>
      </c>
      <c r="I198" s="101">
        <v>23.8</v>
      </c>
      <c r="J198" s="101">
        <v>0.44</v>
      </c>
      <c r="K198" s="101">
        <v>0.85</v>
      </c>
      <c r="L198" s="101">
        <v>16</v>
      </c>
      <c r="M198" s="101">
        <v>23.8</v>
      </c>
      <c r="N198" s="101">
        <v>1.1499999999999999</v>
      </c>
      <c r="O198" s="101">
        <v>0.85</v>
      </c>
      <c r="P198" s="101">
        <v>14.6</v>
      </c>
      <c r="Q198" s="101">
        <v>24</v>
      </c>
      <c r="R198" s="101">
        <v>1.1399999999999999</v>
      </c>
      <c r="S198" s="101">
        <v>0.86</v>
      </c>
      <c r="T198" s="101">
        <v>15.2</v>
      </c>
      <c r="U198" s="101">
        <v>23</v>
      </c>
      <c r="V198" s="139">
        <v>54</v>
      </c>
      <c r="W198" s="139">
        <v>48</v>
      </c>
      <c r="X198" s="139">
        <v>58</v>
      </c>
      <c r="Y198" s="139">
        <v>43</v>
      </c>
    </row>
    <row r="199" spans="2:25" x14ac:dyDescent="0.25">
      <c r="B199" s="105">
        <v>6</v>
      </c>
      <c r="C199" s="106">
        <v>0.8</v>
      </c>
      <c r="D199" s="153">
        <v>12.6</v>
      </c>
      <c r="E199" s="106">
        <v>1.2</v>
      </c>
      <c r="F199" s="106">
        <v>0.45</v>
      </c>
      <c r="G199" s="106">
        <v>0.85</v>
      </c>
      <c r="H199" s="106">
        <v>16.8</v>
      </c>
      <c r="I199" s="106">
        <v>24.2</v>
      </c>
      <c r="J199" s="106">
        <v>0.45</v>
      </c>
      <c r="K199" s="106">
        <v>0.84</v>
      </c>
      <c r="L199" s="106">
        <v>16.399999999999999</v>
      </c>
      <c r="M199" s="106">
        <v>23.8</v>
      </c>
      <c r="N199" s="106">
        <v>1.1499999999999999</v>
      </c>
      <c r="O199" s="106">
        <v>0.86</v>
      </c>
      <c r="P199" s="106">
        <v>15.6</v>
      </c>
      <c r="Q199" s="106">
        <v>22</v>
      </c>
      <c r="R199" s="106">
        <v>1.1499999999999999</v>
      </c>
      <c r="S199" s="106">
        <v>0.86</v>
      </c>
      <c r="T199" s="106">
        <v>15</v>
      </c>
      <c r="U199" s="106">
        <v>23.2</v>
      </c>
      <c r="V199" s="152">
        <v>54</v>
      </c>
      <c r="W199" s="152">
        <v>48</v>
      </c>
      <c r="X199" s="152">
        <v>59</v>
      </c>
      <c r="Y199" s="152">
        <v>44</v>
      </c>
    </row>
    <row r="200" spans="2:25" x14ac:dyDescent="0.25">
      <c r="B200" s="60">
        <v>7</v>
      </c>
      <c r="C200" s="101">
        <v>0.81</v>
      </c>
      <c r="D200" s="149">
        <v>12.2</v>
      </c>
      <c r="E200" s="101">
        <v>1.6</v>
      </c>
      <c r="F200" s="101">
        <v>0.44</v>
      </c>
      <c r="G200" s="101">
        <v>0.85</v>
      </c>
      <c r="H200" s="101">
        <v>16.8</v>
      </c>
      <c r="I200" s="101">
        <v>24.2</v>
      </c>
      <c r="J200" s="101">
        <v>0.45</v>
      </c>
      <c r="K200" s="101">
        <v>0.85</v>
      </c>
      <c r="L200" s="101">
        <v>15.6</v>
      </c>
      <c r="M200" s="101">
        <v>23.6</v>
      </c>
      <c r="N200" s="101">
        <v>1.1499999999999999</v>
      </c>
      <c r="O200" s="101">
        <v>0.85</v>
      </c>
      <c r="P200" s="101">
        <v>19.600000000000001</v>
      </c>
      <c r="Q200" s="101">
        <v>21.8</v>
      </c>
      <c r="R200" s="101">
        <v>1.1499999999999999</v>
      </c>
      <c r="S200" s="101">
        <v>0.86</v>
      </c>
      <c r="T200" s="101">
        <v>20.6</v>
      </c>
      <c r="U200" s="101">
        <v>22.8</v>
      </c>
      <c r="V200" s="139">
        <v>55</v>
      </c>
      <c r="W200" s="139">
        <v>47</v>
      </c>
      <c r="X200" s="139">
        <v>59</v>
      </c>
      <c r="Y200" s="139">
        <v>43</v>
      </c>
    </row>
    <row r="201" spans="2:25" x14ac:dyDescent="0.25">
      <c r="B201" s="105">
        <v>8</v>
      </c>
      <c r="C201" s="106">
        <v>0.82</v>
      </c>
      <c r="D201" s="153">
        <v>11.8</v>
      </c>
      <c r="E201" s="106">
        <v>0.72</v>
      </c>
      <c r="F201" s="106">
        <v>0.46</v>
      </c>
      <c r="G201" s="106">
        <v>0.85</v>
      </c>
      <c r="H201" s="106">
        <v>21</v>
      </c>
      <c r="I201" s="106">
        <v>24.8</v>
      </c>
      <c r="J201" s="106">
        <v>0.44</v>
      </c>
      <c r="K201" s="106">
        <v>0.85</v>
      </c>
      <c r="L201" s="106">
        <v>20.8</v>
      </c>
      <c r="M201" s="106">
        <v>24.4</v>
      </c>
      <c r="N201" s="106">
        <v>1.1200000000000001</v>
      </c>
      <c r="O201" s="106">
        <v>0.86</v>
      </c>
      <c r="P201" s="106">
        <v>14.6</v>
      </c>
      <c r="Q201" s="106">
        <v>21.6</v>
      </c>
      <c r="R201" s="106">
        <v>1.1399999999999999</v>
      </c>
      <c r="S201" s="106">
        <v>0.85</v>
      </c>
      <c r="T201" s="106">
        <v>15</v>
      </c>
      <c r="U201" s="106">
        <v>22.4</v>
      </c>
      <c r="V201" s="152">
        <v>56</v>
      </c>
      <c r="W201" s="152">
        <v>48</v>
      </c>
      <c r="X201" s="152">
        <v>58</v>
      </c>
      <c r="Y201" s="152">
        <v>43</v>
      </c>
    </row>
    <row r="202" spans="2:25" x14ac:dyDescent="0.25">
      <c r="B202" s="60">
        <v>9</v>
      </c>
      <c r="C202" s="101">
        <v>0.81</v>
      </c>
      <c r="D202" s="149">
        <v>12.4</v>
      </c>
      <c r="E202" s="101">
        <v>0.88</v>
      </c>
      <c r="F202" s="101">
        <v>0.45</v>
      </c>
      <c r="G202" s="101">
        <v>0.84</v>
      </c>
      <c r="H202" s="101">
        <v>15.8</v>
      </c>
      <c r="I202" s="101">
        <v>23.8</v>
      </c>
      <c r="J202" s="101">
        <v>0.44</v>
      </c>
      <c r="K202" s="101">
        <v>0.85</v>
      </c>
      <c r="L202" s="101">
        <v>21.6</v>
      </c>
      <c r="M202" s="101">
        <v>25.2</v>
      </c>
      <c r="N202" s="101">
        <v>1.1499999999999999</v>
      </c>
      <c r="O202" s="101">
        <v>0.85</v>
      </c>
      <c r="P202" s="101">
        <v>14.6</v>
      </c>
      <c r="Q202" s="101">
        <v>21.4</v>
      </c>
      <c r="R202" s="101">
        <v>1.1399999999999999</v>
      </c>
      <c r="S202" s="101">
        <v>0.86</v>
      </c>
      <c r="T202" s="101">
        <v>15</v>
      </c>
      <c r="U202" s="101">
        <v>22.4</v>
      </c>
      <c r="V202" s="139">
        <v>56</v>
      </c>
      <c r="W202" s="139">
        <v>43</v>
      </c>
      <c r="X202" s="139">
        <v>59</v>
      </c>
      <c r="Y202" s="139">
        <v>44</v>
      </c>
    </row>
    <row r="203" spans="2:25" x14ac:dyDescent="0.25">
      <c r="B203" s="105">
        <v>10</v>
      </c>
      <c r="C203" s="106">
        <v>0.81</v>
      </c>
      <c r="D203" s="153">
        <v>12.6</v>
      </c>
      <c r="E203" s="106">
        <v>0.72</v>
      </c>
      <c r="F203" s="106">
        <v>0.44</v>
      </c>
      <c r="G203" s="106">
        <v>0.85</v>
      </c>
      <c r="H203" s="106">
        <v>16.8</v>
      </c>
      <c r="I203" s="106">
        <v>24.2</v>
      </c>
      <c r="J203" s="106">
        <v>0.45</v>
      </c>
      <c r="K203" s="106">
        <v>0.85</v>
      </c>
      <c r="L203" s="106">
        <v>20.8</v>
      </c>
      <c r="M203" s="106">
        <v>24.2</v>
      </c>
      <c r="N203" s="106">
        <v>1.1499999999999999</v>
      </c>
      <c r="O203" s="106">
        <v>0.86</v>
      </c>
      <c r="P203" s="106">
        <v>19.600000000000001</v>
      </c>
      <c r="Q203" s="106">
        <v>21.8</v>
      </c>
      <c r="R203" s="106">
        <v>1.1499999999999999</v>
      </c>
      <c r="S203" s="106">
        <v>0.85</v>
      </c>
      <c r="T203" s="106">
        <v>20.6</v>
      </c>
      <c r="U203" s="106">
        <v>23</v>
      </c>
      <c r="V203" s="152">
        <v>57</v>
      </c>
      <c r="W203" s="152">
        <v>42</v>
      </c>
      <c r="X203" s="152">
        <v>57</v>
      </c>
      <c r="Y203" s="152">
        <v>44</v>
      </c>
    </row>
    <row r="204" spans="2:25" x14ac:dyDescent="0.25">
      <c r="B204" s="60">
        <v>11</v>
      </c>
      <c r="C204" s="101">
        <v>0.82</v>
      </c>
      <c r="D204" s="149">
        <v>12.6</v>
      </c>
      <c r="E204" s="101">
        <v>0.88</v>
      </c>
      <c r="F204" s="101">
        <v>0.45</v>
      </c>
      <c r="G204" s="101">
        <v>0.85</v>
      </c>
      <c r="H204" s="101">
        <v>15.8</v>
      </c>
      <c r="I204" s="101">
        <v>23.6</v>
      </c>
      <c r="J204" s="101">
        <v>0.45</v>
      </c>
      <c r="K204" s="101">
        <v>0.85</v>
      </c>
      <c r="L204" s="101">
        <v>15.6</v>
      </c>
      <c r="M204" s="101">
        <v>22.8</v>
      </c>
      <c r="N204" s="101">
        <v>1.1499999999999999</v>
      </c>
      <c r="O204" s="101">
        <v>0.85</v>
      </c>
      <c r="P204" s="101">
        <v>20</v>
      </c>
      <c r="Q204" s="101">
        <v>22.4</v>
      </c>
      <c r="R204" s="101">
        <v>1.1499999999999999</v>
      </c>
      <c r="S204" s="101">
        <v>0.86</v>
      </c>
      <c r="T204" s="101">
        <v>20.2</v>
      </c>
      <c r="U204" s="101">
        <v>22.8</v>
      </c>
      <c r="V204" s="139">
        <v>57</v>
      </c>
      <c r="W204" s="139">
        <v>43</v>
      </c>
      <c r="X204" s="139">
        <v>58</v>
      </c>
      <c r="Y204" s="139">
        <v>43</v>
      </c>
    </row>
    <row r="205" spans="2:25" x14ac:dyDescent="0.25">
      <c r="B205" s="105">
        <v>12</v>
      </c>
      <c r="C205" s="106">
        <v>0.81</v>
      </c>
      <c r="D205" s="153">
        <v>12</v>
      </c>
      <c r="E205" s="106">
        <v>0.72</v>
      </c>
      <c r="F205" s="106">
        <v>0.45</v>
      </c>
      <c r="G205" s="106">
        <v>0.85</v>
      </c>
      <c r="H205" s="106">
        <v>16</v>
      </c>
      <c r="I205" s="106">
        <v>23.6</v>
      </c>
      <c r="J205" s="106">
        <v>0.44</v>
      </c>
      <c r="K205" s="106">
        <v>0.84</v>
      </c>
      <c r="L205" s="106">
        <v>15.6</v>
      </c>
      <c r="M205" s="106">
        <v>23.8</v>
      </c>
      <c r="N205" s="106">
        <v>1.1399999999999999</v>
      </c>
      <c r="O205" s="106">
        <v>0.86</v>
      </c>
      <c r="P205" s="106">
        <v>20</v>
      </c>
      <c r="Q205" s="106">
        <v>22.6</v>
      </c>
      <c r="R205" s="106">
        <v>1.1399999999999999</v>
      </c>
      <c r="S205" s="106">
        <v>0.86</v>
      </c>
      <c r="T205" s="106">
        <v>20.8</v>
      </c>
      <c r="U205" s="106">
        <v>23</v>
      </c>
      <c r="V205" s="152">
        <v>57</v>
      </c>
      <c r="W205" s="152">
        <v>44</v>
      </c>
      <c r="X205" s="152">
        <v>59</v>
      </c>
      <c r="Y205" s="152">
        <v>44</v>
      </c>
    </row>
    <row r="206" spans="2:25" x14ac:dyDescent="0.25">
      <c r="B206" s="60">
        <v>13</v>
      </c>
      <c r="C206" s="101">
        <v>0.82</v>
      </c>
      <c r="D206" s="149">
        <v>12</v>
      </c>
      <c r="E206" s="101">
        <v>1.04</v>
      </c>
      <c r="F206" s="101">
        <v>0.44</v>
      </c>
      <c r="G206" s="101">
        <v>0.85</v>
      </c>
      <c r="H206" s="101">
        <v>15.6</v>
      </c>
      <c r="I206" s="101">
        <v>23.2</v>
      </c>
      <c r="J206" s="101">
        <v>0.44</v>
      </c>
      <c r="K206" s="101">
        <v>0.84</v>
      </c>
      <c r="L206" s="101">
        <v>16.600000000000001</v>
      </c>
      <c r="M206" s="101">
        <v>23.8</v>
      </c>
      <c r="N206" s="101">
        <v>1.1399999999999999</v>
      </c>
      <c r="O206" s="101">
        <v>0.85</v>
      </c>
      <c r="P206" s="101">
        <v>14.4</v>
      </c>
      <c r="Q206" s="101">
        <v>21.8</v>
      </c>
      <c r="R206" s="101">
        <v>1.27</v>
      </c>
      <c r="S206" s="101">
        <v>0.85</v>
      </c>
      <c r="T206" s="101">
        <v>19.8</v>
      </c>
      <c r="U206" s="101">
        <v>21.8</v>
      </c>
      <c r="V206" s="139">
        <v>56</v>
      </c>
      <c r="W206" s="139">
        <v>44</v>
      </c>
      <c r="X206" s="139">
        <v>59</v>
      </c>
      <c r="Y206" s="139">
        <v>44</v>
      </c>
    </row>
    <row r="207" spans="2:25" x14ac:dyDescent="0.25">
      <c r="B207" s="105">
        <v>14</v>
      </c>
      <c r="C207" s="106">
        <v>0.81</v>
      </c>
      <c r="D207" s="153">
        <v>12.6</v>
      </c>
      <c r="E207" s="106">
        <v>1.2</v>
      </c>
      <c r="F207" s="106">
        <v>0.44</v>
      </c>
      <c r="G207" s="106">
        <v>0.86</v>
      </c>
      <c r="H207" s="106">
        <v>16.8</v>
      </c>
      <c r="I207" s="106">
        <v>24.2</v>
      </c>
      <c r="J207" s="106">
        <v>0.44</v>
      </c>
      <c r="K207" s="106">
        <v>0.85</v>
      </c>
      <c r="L207" s="106">
        <v>15.4</v>
      </c>
      <c r="M207" s="106">
        <v>24.2</v>
      </c>
      <c r="N207" s="106">
        <v>1.1499999999999999</v>
      </c>
      <c r="O207" s="106">
        <v>0.86</v>
      </c>
      <c r="P207" s="106">
        <v>15.6</v>
      </c>
      <c r="Q207" s="106">
        <v>22.2</v>
      </c>
      <c r="R207" s="106">
        <v>1.1399999999999999</v>
      </c>
      <c r="S207" s="106">
        <v>0.86</v>
      </c>
      <c r="T207" s="106">
        <v>18.2</v>
      </c>
      <c r="U207" s="106">
        <v>20.2</v>
      </c>
      <c r="V207" s="152">
        <v>56</v>
      </c>
      <c r="W207" s="152">
        <v>45</v>
      </c>
      <c r="X207" s="152">
        <v>57</v>
      </c>
      <c r="Y207" s="152">
        <v>43</v>
      </c>
    </row>
    <row r="208" spans="2:25" x14ac:dyDescent="0.25">
      <c r="B208" s="60">
        <v>15</v>
      </c>
      <c r="C208" s="101">
        <v>0.81</v>
      </c>
      <c r="D208" s="149">
        <v>12.6</v>
      </c>
      <c r="E208" s="101">
        <v>0.56000000000000005</v>
      </c>
      <c r="F208" s="101">
        <v>0.44</v>
      </c>
      <c r="G208" s="101">
        <v>0.85</v>
      </c>
      <c r="H208" s="101">
        <v>16.600000000000001</v>
      </c>
      <c r="I208" s="101">
        <v>24</v>
      </c>
      <c r="J208" s="101">
        <v>0.45</v>
      </c>
      <c r="K208" s="101">
        <v>0.85</v>
      </c>
      <c r="L208" s="101">
        <v>15.8</v>
      </c>
      <c r="M208" s="101">
        <v>24</v>
      </c>
      <c r="N208" s="101">
        <v>1.1499999999999999</v>
      </c>
      <c r="O208" s="101">
        <v>0.86</v>
      </c>
      <c r="P208" s="101">
        <v>14.6</v>
      </c>
      <c r="Q208" s="101">
        <v>22</v>
      </c>
      <c r="R208" s="101">
        <v>1.25</v>
      </c>
      <c r="S208" s="101">
        <v>0.86</v>
      </c>
      <c r="T208" s="101">
        <v>14.8</v>
      </c>
      <c r="U208" s="101">
        <v>23</v>
      </c>
      <c r="V208" s="139">
        <v>56</v>
      </c>
      <c r="W208" s="139">
        <v>44</v>
      </c>
      <c r="X208" s="139">
        <v>58</v>
      </c>
      <c r="Y208" s="139">
        <v>43</v>
      </c>
    </row>
    <row r="209" spans="2:25" x14ac:dyDescent="0.25">
      <c r="B209" s="105">
        <v>16</v>
      </c>
      <c r="C209" s="106">
        <v>0.81</v>
      </c>
      <c r="D209" s="153">
        <v>12.2</v>
      </c>
      <c r="E209" s="106">
        <v>1.2</v>
      </c>
      <c r="F209" s="106">
        <v>0.45</v>
      </c>
      <c r="G209" s="106">
        <v>0.85</v>
      </c>
      <c r="H209" s="106">
        <v>20.6</v>
      </c>
      <c r="I209" s="106">
        <v>24.2</v>
      </c>
      <c r="J209" s="106">
        <v>0.44</v>
      </c>
      <c r="K209" s="106">
        <v>0.85</v>
      </c>
      <c r="L209" s="106">
        <v>15.6</v>
      </c>
      <c r="M209" s="106">
        <v>23.6</v>
      </c>
      <c r="N209" s="106">
        <v>1.1499999999999999</v>
      </c>
      <c r="O209" s="106">
        <v>0.95</v>
      </c>
      <c r="P209" s="106">
        <v>15.6</v>
      </c>
      <c r="Q209" s="106">
        <v>22</v>
      </c>
      <c r="R209" s="106">
        <v>1.17</v>
      </c>
      <c r="S209" s="106">
        <v>0.86</v>
      </c>
      <c r="T209" s="106">
        <v>18.399999999999999</v>
      </c>
      <c r="U209" s="106">
        <v>20</v>
      </c>
      <c r="V209" s="152">
        <v>57</v>
      </c>
      <c r="W209" s="152">
        <v>45</v>
      </c>
      <c r="X209" s="152">
        <v>58</v>
      </c>
      <c r="Y209" s="152">
        <v>43</v>
      </c>
    </row>
    <row r="210" spans="2:25" x14ac:dyDescent="0.25">
      <c r="B210" s="60">
        <v>17</v>
      </c>
      <c r="C210" s="101">
        <v>0.81</v>
      </c>
      <c r="D210" s="149">
        <v>11.8</v>
      </c>
      <c r="E210" s="101">
        <v>0.56000000000000005</v>
      </c>
      <c r="F210" s="101">
        <v>0.44</v>
      </c>
      <c r="G210" s="101">
        <v>0.85</v>
      </c>
      <c r="H210" s="101">
        <v>16.8</v>
      </c>
      <c r="I210" s="101">
        <v>23.8</v>
      </c>
      <c r="J210" s="101">
        <v>0.43</v>
      </c>
      <c r="K210" s="101">
        <v>0.85</v>
      </c>
      <c r="L210" s="101">
        <v>16.600000000000001</v>
      </c>
      <c r="M210" s="101">
        <v>24</v>
      </c>
      <c r="N210" s="101">
        <v>1.1499999999999999</v>
      </c>
      <c r="O210" s="101">
        <v>0.85</v>
      </c>
      <c r="P210" s="101">
        <v>14.8</v>
      </c>
      <c r="Q210" s="101">
        <v>21.6</v>
      </c>
      <c r="R210" s="101">
        <v>1.1599999999999999</v>
      </c>
      <c r="S210" s="101">
        <v>0.86</v>
      </c>
      <c r="T210" s="101">
        <v>15.6</v>
      </c>
      <c r="U210" s="101">
        <v>22.2</v>
      </c>
      <c r="V210" s="139">
        <v>57</v>
      </c>
      <c r="W210" s="139">
        <v>45</v>
      </c>
      <c r="X210" s="139">
        <v>59</v>
      </c>
      <c r="Y210" s="139">
        <v>43</v>
      </c>
    </row>
    <row r="211" spans="2:25" x14ac:dyDescent="0.25">
      <c r="B211" s="105">
        <v>18</v>
      </c>
      <c r="C211" s="106">
        <v>0.37</v>
      </c>
      <c r="D211" s="153">
        <v>12.2</v>
      </c>
      <c r="E211" s="106">
        <v>0.88</v>
      </c>
      <c r="F211" s="106">
        <v>0.45</v>
      </c>
      <c r="G211" s="106">
        <v>0.84</v>
      </c>
      <c r="H211" s="106">
        <v>21.2</v>
      </c>
      <c r="I211" s="106">
        <v>24.6</v>
      </c>
      <c r="J211" s="106">
        <v>0.45</v>
      </c>
      <c r="K211" s="106">
        <v>0.86</v>
      </c>
      <c r="L211" s="106">
        <v>15.6</v>
      </c>
      <c r="M211" s="106">
        <v>23.6</v>
      </c>
      <c r="N211" s="106">
        <v>1.1599999999999999</v>
      </c>
      <c r="O211" s="106">
        <v>0.86</v>
      </c>
      <c r="P211" s="106">
        <v>15.6</v>
      </c>
      <c r="Q211" s="106">
        <v>22.2</v>
      </c>
      <c r="R211" s="106">
        <v>1.1499999999999999</v>
      </c>
      <c r="S211" s="106">
        <v>0.85</v>
      </c>
      <c r="T211" s="106">
        <v>15.8</v>
      </c>
      <c r="U211" s="106">
        <v>22.6</v>
      </c>
      <c r="V211" s="152">
        <v>58</v>
      </c>
      <c r="W211" s="152">
        <v>44</v>
      </c>
      <c r="X211" s="152">
        <v>59</v>
      </c>
      <c r="Y211" s="152">
        <v>44</v>
      </c>
    </row>
    <row r="212" spans="2:25" x14ac:dyDescent="0.25">
      <c r="B212" s="60">
        <v>19</v>
      </c>
      <c r="C212" s="101">
        <v>0.8</v>
      </c>
      <c r="D212" s="149">
        <v>12.5</v>
      </c>
      <c r="E212" s="101">
        <v>0.72</v>
      </c>
      <c r="F212" s="101">
        <v>0.45</v>
      </c>
      <c r="G212" s="101">
        <v>0.85</v>
      </c>
      <c r="H212" s="101">
        <v>21.2</v>
      </c>
      <c r="I212" s="101">
        <v>24.6</v>
      </c>
      <c r="J212" s="101">
        <v>0.44</v>
      </c>
      <c r="K212" s="101">
        <v>0.85</v>
      </c>
      <c r="L212" s="101">
        <v>20.8</v>
      </c>
      <c r="M212" s="101">
        <v>24.4</v>
      </c>
      <c r="N212" s="101">
        <v>1.1499999999999999</v>
      </c>
      <c r="O212" s="101">
        <v>0.86</v>
      </c>
      <c r="P212" s="101">
        <v>16</v>
      </c>
      <c r="Q212" s="101">
        <v>22.8</v>
      </c>
      <c r="R212" s="101">
        <v>1.1499999999999999</v>
      </c>
      <c r="S212" s="101">
        <v>0.86</v>
      </c>
      <c r="T212" s="101">
        <v>20.6</v>
      </c>
      <c r="U212" s="101">
        <v>22.8</v>
      </c>
      <c r="V212" s="139">
        <v>57</v>
      </c>
      <c r="W212" s="139">
        <v>45</v>
      </c>
      <c r="X212" s="139">
        <v>59</v>
      </c>
      <c r="Y212" s="139">
        <v>44</v>
      </c>
    </row>
    <row r="213" spans="2:25" x14ac:dyDescent="0.25">
      <c r="B213" s="105">
        <v>20</v>
      </c>
      <c r="C213" s="106">
        <v>0.81</v>
      </c>
      <c r="D213" s="153">
        <v>12.2</v>
      </c>
      <c r="E213" s="106">
        <v>0.72</v>
      </c>
      <c r="F213" s="106">
        <v>0.44</v>
      </c>
      <c r="G213" s="106">
        <v>0.85</v>
      </c>
      <c r="H213" s="106">
        <v>16.2</v>
      </c>
      <c r="I213" s="106">
        <v>23.8</v>
      </c>
      <c r="J213" s="106">
        <v>0.45</v>
      </c>
      <c r="K213" s="106">
        <v>0.86</v>
      </c>
      <c r="L213" s="106">
        <v>20.6</v>
      </c>
      <c r="M213" s="106">
        <v>24.2</v>
      </c>
      <c r="N213" s="106">
        <v>1.1499999999999999</v>
      </c>
      <c r="O213" s="106">
        <v>0.85</v>
      </c>
      <c r="P213" s="106">
        <v>19.600000000000001</v>
      </c>
      <c r="Q213" s="106">
        <v>21.8</v>
      </c>
      <c r="R213" s="106">
        <v>1.0900000000000001</v>
      </c>
      <c r="S213" s="106">
        <v>0.86</v>
      </c>
      <c r="T213" s="106">
        <v>15.8</v>
      </c>
      <c r="U213" s="106">
        <v>22.6</v>
      </c>
      <c r="V213" s="152">
        <v>58</v>
      </c>
      <c r="W213" s="152">
        <v>46</v>
      </c>
      <c r="X213" s="152">
        <v>59</v>
      </c>
      <c r="Y213" s="152">
        <v>45</v>
      </c>
    </row>
    <row r="214" spans="2:25" x14ac:dyDescent="0.25">
      <c r="B214" s="60">
        <v>21</v>
      </c>
      <c r="C214" s="101">
        <v>0.8</v>
      </c>
      <c r="D214" s="149">
        <v>12.6</v>
      </c>
      <c r="E214" s="101">
        <v>0.72</v>
      </c>
      <c r="F214" s="101">
        <v>0.44</v>
      </c>
      <c r="G214" s="101">
        <v>0.85</v>
      </c>
      <c r="H214" s="101">
        <v>16.8</v>
      </c>
      <c r="I214" s="101">
        <v>24.2</v>
      </c>
      <c r="J214" s="101">
        <v>0.44</v>
      </c>
      <c r="K214" s="101">
        <v>0.85</v>
      </c>
      <c r="L214" s="101">
        <v>16.600000000000001</v>
      </c>
      <c r="M214" s="101">
        <v>24</v>
      </c>
      <c r="N214" s="101">
        <v>1.1499999999999999</v>
      </c>
      <c r="O214" s="101">
        <v>0.85</v>
      </c>
      <c r="P214" s="101">
        <v>14.6</v>
      </c>
      <c r="Q214" s="101">
        <v>21.6</v>
      </c>
      <c r="R214" s="101">
        <v>1.1499999999999999</v>
      </c>
      <c r="S214" s="101">
        <v>0.86</v>
      </c>
      <c r="T214" s="101">
        <v>20.399999999999999</v>
      </c>
      <c r="U214" s="101">
        <v>22.6</v>
      </c>
      <c r="V214" s="139">
        <v>58</v>
      </c>
      <c r="W214" s="139">
        <v>46</v>
      </c>
      <c r="X214" s="139">
        <v>58</v>
      </c>
      <c r="Y214" s="139">
        <v>45</v>
      </c>
    </row>
    <row r="215" spans="2:25" x14ac:dyDescent="0.25">
      <c r="B215" s="105">
        <v>22</v>
      </c>
      <c r="C215" s="106">
        <v>0.81</v>
      </c>
      <c r="D215" s="153">
        <v>12.4</v>
      </c>
      <c r="E215" s="106">
        <v>1.1200000000000001</v>
      </c>
      <c r="F215" s="106">
        <v>0.44</v>
      </c>
      <c r="G215" s="106">
        <v>0.84</v>
      </c>
      <c r="H215" s="106">
        <v>16.399999999999999</v>
      </c>
      <c r="I215" s="106">
        <v>24</v>
      </c>
      <c r="J215" s="106">
        <v>0.44</v>
      </c>
      <c r="K215" s="106">
        <v>0.86</v>
      </c>
      <c r="L215" s="106">
        <v>15.6</v>
      </c>
      <c r="M215" s="106">
        <v>13.8</v>
      </c>
      <c r="N215" s="106">
        <v>1.1499999999999999</v>
      </c>
      <c r="O215" s="106">
        <v>0.85</v>
      </c>
      <c r="P215" s="106">
        <v>19.8</v>
      </c>
      <c r="Q215" s="106">
        <v>22.8</v>
      </c>
      <c r="R215" s="106">
        <v>1.1599999999999999</v>
      </c>
      <c r="S215" s="106">
        <v>0.85</v>
      </c>
      <c r="T215" s="106">
        <v>14.4</v>
      </c>
      <c r="U215" s="106">
        <v>22.2</v>
      </c>
      <c r="V215" s="152">
        <v>59</v>
      </c>
      <c r="W215" s="152">
        <v>45</v>
      </c>
      <c r="X215" s="152">
        <v>57</v>
      </c>
      <c r="Y215" s="152">
        <v>45</v>
      </c>
    </row>
    <row r="216" spans="2:25" x14ac:dyDescent="0.25">
      <c r="B216" s="60">
        <v>23</v>
      </c>
      <c r="C216" s="101">
        <v>0.82</v>
      </c>
      <c r="D216" s="149">
        <v>12.2</v>
      </c>
      <c r="E216" s="101">
        <v>0.96</v>
      </c>
      <c r="F216" s="101">
        <v>0.45</v>
      </c>
      <c r="G216" s="101">
        <v>0.86</v>
      </c>
      <c r="H216" s="101">
        <v>16.8</v>
      </c>
      <c r="I216" s="101">
        <v>24</v>
      </c>
      <c r="J216" s="101">
        <v>0.43</v>
      </c>
      <c r="K216" s="101">
        <v>0.86</v>
      </c>
      <c r="L216" s="101">
        <v>15.6</v>
      </c>
      <c r="M216" s="101">
        <v>24.2</v>
      </c>
      <c r="N216" s="101">
        <v>1.1499999999999999</v>
      </c>
      <c r="O216" s="101">
        <v>0.86</v>
      </c>
      <c r="P216" s="101">
        <v>19.8</v>
      </c>
      <c r="Q216" s="101">
        <v>22.8</v>
      </c>
      <c r="R216" s="101">
        <v>1.1499999999999999</v>
      </c>
      <c r="S216" s="101">
        <v>0.86</v>
      </c>
      <c r="T216" s="101">
        <v>20.8</v>
      </c>
      <c r="U216" s="101">
        <v>22.8</v>
      </c>
      <c r="V216" s="139">
        <v>58</v>
      </c>
      <c r="W216" s="139">
        <v>46</v>
      </c>
      <c r="X216" s="139">
        <v>58</v>
      </c>
      <c r="Y216" s="139">
        <v>45</v>
      </c>
    </row>
    <row r="217" spans="2:25" x14ac:dyDescent="0.25">
      <c r="B217" s="105">
        <v>24</v>
      </c>
      <c r="C217" s="106">
        <v>0.81</v>
      </c>
      <c r="D217" s="153">
        <v>12.6</v>
      </c>
      <c r="E217" s="106">
        <v>1.44</v>
      </c>
      <c r="F217" s="106">
        <v>0.44</v>
      </c>
      <c r="G217" s="106">
        <v>0.85</v>
      </c>
      <c r="H217" s="106">
        <v>16.399999999999999</v>
      </c>
      <c r="I217" s="106">
        <v>24</v>
      </c>
      <c r="J217" s="106">
        <v>0.45</v>
      </c>
      <c r="K217" s="106">
        <v>0.85</v>
      </c>
      <c r="L217" s="106">
        <v>15.6</v>
      </c>
      <c r="M217" s="106">
        <v>13.8</v>
      </c>
      <c r="N217" s="106">
        <v>1.1499999999999999</v>
      </c>
      <c r="O217" s="106">
        <v>0.85</v>
      </c>
      <c r="P217" s="106">
        <v>19.600000000000001</v>
      </c>
      <c r="Q217" s="106">
        <v>22</v>
      </c>
      <c r="R217" s="106">
        <v>1.1499999999999999</v>
      </c>
      <c r="S217" s="106">
        <v>0.86</v>
      </c>
      <c r="T217" s="106">
        <v>15.8</v>
      </c>
      <c r="U217" s="106">
        <v>22.6</v>
      </c>
      <c r="V217" s="152">
        <v>59</v>
      </c>
      <c r="W217" s="152">
        <v>46</v>
      </c>
      <c r="X217" s="152">
        <v>59</v>
      </c>
      <c r="Y217" s="152">
        <v>44</v>
      </c>
    </row>
    <row r="218" spans="2:25" x14ac:dyDescent="0.25">
      <c r="B218" s="60">
        <v>25</v>
      </c>
      <c r="C218" s="101">
        <v>0.81</v>
      </c>
      <c r="D218" s="149">
        <v>12.5</v>
      </c>
      <c r="E218" s="101">
        <v>1.88</v>
      </c>
      <c r="F218" s="101">
        <v>0.44</v>
      </c>
      <c r="G218" s="101">
        <v>0.86</v>
      </c>
      <c r="H218" s="101">
        <v>20.8</v>
      </c>
      <c r="I218" s="101">
        <v>24.4</v>
      </c>
      <c r="J218" s="101">
        <v>0.44</v>
      </c>
      <c r="K218" s="101">
        <v>0.86</v>
      </c>
      <c r="L218" s="101">
        <v>16.600000000000001</v>
      </c>
      <c r="M218" s="101">
        <v>24.4</v>
      </c>
      <c r="N218" s="101">
        <v>1.1599999999999999</v>
      </c>
      <c r="O218" s="101">
        <v>0.86</v>
      </c>
      <c r="P218" s="101">
        <v>15.2</v>
      </c>
      <c r="Q218" s="101">
        <v>22</v>
      </c>
      <c r="R218" s="101">
        <v>1.1499999999999999</v>
      </c>
      <c r="S218" s="101">
        <v>0.86</v>
      </c>
      <c r="T218" s="101">
        <v>20.399999999999999</v>
      </c>
      <c r="U218" s="101">
        <v>22.4</v>
      </c>
      <c r="V218" s="139">
        <v>58</v>
      </c>
      <c r="W218" s="139">
        <v>46</v>
      </c>
      <c r="X218" s="139">
        <v>58</v>
      </c>
      <c r="Y218" s="139">
        <v>44</v>
      </c>
    </row>
    <row r="219" spans="2:25" x14ac:dyDescent="0.25">
      <c r="B219" s="105">
        <v>26</v>
      </c>
      <c r="C219" s="106">
        <v>0.82</v>
      </c>
      <c r="D219" s="153">
        <v>12.2</v>
      </c>
      <c r="E219" s="106">
        <v>1.04</v>
      </c>
      <c r="F219" s="106">
        <v>0.45</v>
      </c>
      <c r="G219" s="106">
        <v>0.86</v>
      </c>
      <c r="H219" s="106">
        <v>16.8</v>
      </c>
      <c r="I219" s="106">
        <v>24.4</v>
      </c>
      <c r="J219" s="106">
        <v>0.45</v>
      </c>
      <c r="K219" s="106">
        <v>0.86</v>
      </c>
      <c r="L219" s="106">
        <v>15.6</v>
      </c>
      <c r="M219" s="106">
        <v>23.6</v>
      </c>
      <c r="N219" s="106">
        <v>1.1499999999999999</v>
      </c>
      <c r="O219" s="106">
        <v>0.85</v>
      </c>
      <c r="P219" s="106">
        <v>14.4</v>
      </c>
      <c r="Q219" s="106">
        <v>21.6</v>
      </c>
      <c r="R219" s="106">
        <v>1.1499999999999999</v>
      </c>
      <c r="S219" s="106">
        <v>0.86</v>
      </c>
      <c r="T219" s="106">
        <v>14.6</v>
      </c>
      <c r="U219" s="106">
        <v>22.6</v>
      </c>
      <c r="V219" s="152">
        <v>59</v>
      </c>
      <c r="W219" s="152">
        <v>46</v>
      </c>
      <c r="X219" s="152">
        <v>59</v>
      </c>
      <c r="Y219" s="152">
        <v>44</v>
      </c>
    </row>
    <row r="220" spans="2:25" x14ac:dyDescent="0.25">
      <c r="B220" s="60">
        <v>27</v>
      </c>
      <c r="C220" s="101">
        <v>0.81</v>
      </c>
      <c r="D220" s="149">
        <v>12.4</v>
      </c>
      <c r="E220" s="101">
        <v>1.28</v>
      </c>
      <c r="F220" s="101">
        <v>0.45</v>
      </c>
      <c r="G220" s="101">
        <v>0.85</v>
      </c>
      <c r="H220" s="101">
        <v>17.2</v>
      </c>
      <c r="I220" s="101">
        <v>24.6</v>
      </c>
      <c r="J220" s="101">
        <v>0.45</v>
      </c>
      <c r="K220" s="101">
        <v>0.85</v>
      </c>
      <c r="L220" s="101">
        <v>15.6</v>
      </c>
      <c r="M220" s="101">
        <v>23.8</v>
      </c>
      <c r="N220" s="101">
        <v>1.1499999999999999</v>
      </c>
      <c r="O220" s="101">
        <v>0.86</v>
      </c>
      <c r="P220" s="101">
        <v>14.4</v>
      </c>
      <c r="Q220" s="101">
        <v>22.2</v>
      </c>
      <c r="R220" s="101">
        <v>1.1499999999999999</v>
      </c>
      <c r="S220" s="101">
        <v>0.85</v>
      </c>
      <c r="T220" s="101">
        <v>19.600000000000001</v>
      </c>
      <c r="U220" s="101">
        <v>21.8</v>
      </c>
      <c r="V220" s="139">
        <v>59</v>
      </c>
      <c r="W220" s="139">
        <v>45</v>
      </c>
      <c r="X220" s="139">
        <v>59</v>
      </c>
      <c r="Y220" s="139">
        <v>43</v>
      </c>
    </row>
    <row r="221" spans="2:25" x14ac:dyDescent="0.25">
      <c r="B221" s="105">
        <v>28</v>
      </c>
      <c r="C221" s="106">
        <v>0.8</v>
      </c>
      <c r="D221" s="153">
        <v>12.5</v>
      </c>
      <c r="E221" s="106">
        <v>0.88</v>
      </c>
      <c r="F221" s="106">
        <v>0.44</v>
      </c>
      <c r="G221" s="106">
        <v>0.85</v>
      </c>
      <c r="H221" s="106">
        <v>15.8</v>
      </c>
      <c r="I221" s="106">
        <v>24.2</v>
      </c>
      <c r="J221" s="106">
        <v>0.44</v>
      </c>
      <c r="K221" s="106">
        <v>0.86</v>
      </c>
      <c r="L221" s="106">
        <v>15.6</v>
      </c>
      <c r="M221" s="106">
        <v>23.6</v>
      </c>
      <c r="N221" s="106">
        <v>1.1499999999999999</v>
      </c>
      <c r="O221" s="106">
        <v>0.85</v>
      </c>
      <c r="P221" s="106">
        <v>19.8</v>
      </c>
      <c r="Q221" s="106">
        <v>22.2</v>
      </c>
      <c r="R221" s="106">
        <v>1.1499999999999999</v>
      </c>
      <c r="S221" s="106">
        <v>0.86</v>
      </c>
      <c r="T221" s="106">
        <v>14.6</v>
      </c>
      <c r="U221" s="106">
        <v>22.4</v>
      </c>
      <c r="V221" s="152">
        <v>58</v>
      </c>
      <c r="W221" s="152">
        <v>45</v>
      </c>
      <c r="X221" s="152">
        <v>59</v>
      </c>
      <c r="Y221" s="152">
        <v>42</v>
      </c>
    </row>
    <row r="222" spans="2:25" x14ac:dyDescent="0.25">
      <c r="B222" s="60">
        <v>29</v>
      </c>
      <c r="C222" s="101">
        <v>0.81</v>
      </c>
      <c r="D222" s="149">
        <v>12.2</v>
      </c>
      <c r="E222" s="101">
        <v>0.96</v>
      </c>
      <c r="F222" s="101">
        <v>0.45</v>
      </c>
      <c r="G222" s="101">
        <v>0.86</v>
      </c>
      <c r="H222" s="101">
        <v>20.6</v>
      </c>
      <c r="I222" s="101">
        <v>24</v>
      </c>
      <c r="J222" s="101">
        <v>0.44</v>
      </c>
      <c r="K222" s="101">
        <v>0.86</v>
      </c>
      <c r="L222" s="101">
        <v>20.8</v>
      </c>
      <c r="M222" s="101">
        <v>24.4</v>
      </c>
      <c r="N222" s="101">
        <v>1.1499999999999999</v>
      </c>
      <c r="O222" s="101">
        <v>0.86</v>
      </c>
      <c r="P222" s="101">
        <v>19.8</v>
      </c>
      <c r="Q222" s="101">
        <v>22.2</v>
      </c>
      <c r="R222" s="101">
        <v>1.1499999999999999</v>
      </c>
      <c r="S222" s="101">
        <v>0.86</v>
      </c>
      <c r="T222" s="101">
        <v>14.4</v>
      </c>
      <c r="U222" s="101">
        <v>14.6</v>
      </c>
      <c r="V222" s="139">
        <v>58</v>
      </c>
      <c r="W222" s="139">
        <v>46</v>
      </c>
      <c r="X222" s="139">
        <v>60</v>
      </c>
      <c r="Y222" s="139">
        <v>41</v>
      </c>
    </row>
    <row r="223" spans="2:25" x14ac:dyDescent="0.25">
      <c r="B223" s="105">
        <v>30</v>
      </c>
      <c r="C223" s="106">
        <v>0.81</v>
      </c>
      <c r="D223" s="153">
        <v>12.4</v>
      </c>
      <c r="E223" s="106">
        <v>0.72</v>
      </c>
      <c r="F223" s="106">
        <v>0.44</v>
      </c>
      <c r="G223" s="106">
        <v>0.85</v>
      </c>
      <c r="H223" s="106">
        <v>16.8</v>
      </c>
      <c r="I223" s="106">
        <v>24.4</v>
      </c>
      <c r="J223" s="106">
        <v>0.43</v>
      </c>
      <c r="K223" s="106">
        <v>0.86</v>
      </c>
      <c r="L223" s="106">
        <v>15.6</v>
      </c>
      <c r="M223" s="106">
        <v>24.4</v>
      </c>
      <c r="N223" s="106">
        <v>1.1499999999999999</v>
      </c>
      <c r="O223" s="106">
        <v>0.85</v>
      </c>
      <c r="P223" s="106">
        <v>19.399999999999999</v>
      </c>
      <c r="Q223" s="106">
        <v>21.8</v>
      </c>
      <c r="R223" s="106">
        <v>1.1399999999999999</v>
      </c>
      <c r="S223" s="106">
        <v>0.86</v>
      </c>
      <c r="T223" s="106">
        <v>15.4</v>
      </c>
      <c r="U223" s="106">
        <v>17.2</v>
      </c>
      <c r="V223" s="152">
        <v>59</v>
      </c>
      <c r="W223" s="152">
        <v>46</v>
      </c>
      <c r="X223" s="152">
        <v>60</v>
      </c>
      <c r="Y223" s="152">
        <v>42</v>
      </c>
    </row>
    <row r="224" spans="2:25" x14ac:dyDescent="0.25">
      <c r="B224" s="60">
        <v>31</v>
      </c>
      <c r="C224" s="101">
        <v>0.81</v>
      </c>
      <c r="D224" s="149">
        <v>12.3</v>
      </c>
      <c r="E224" s="101">
        <v>0.96</v>
      </c>
      <c r="F224" s="101">
        <v>0.45</v>
      </c>
      <c r="G224" s="101">
        <v>0.85</v>
      </c>
      <c r="H224" s="101">
        <v>20.8</v>
      </c>
      <c r="I224" s="101">
        <v>25</v>
      </c>
      <c r="J224" s="101">
        <v>0.45</v>
      </c>
      <c r="K224" s="101">
        <v>0.87</v>
      </c>
      <c r="L224" s="101">
        <v>20.399999999999999</v>
      </c>
      <c r="M224" s="101">
        <v>24.6</v>
      </c>
      <c r="N224" s="101">
        <v>1.1499999999999999</v>
      </c>
      <c r="O224" s="101">
        <v>0.86</v>
      </c>
      <c r="P224" s="101">
        <v>19.8</v>
      </c>
      <c r="Q224" s="101">
        <v>22.2</v>
      </c>
      <c r="R224" s="101">
        <v>1.1499999999999999</v>
      </c>
      <c r="S224" s="101">
        <v>0.85</v>
      </c>
      <c r="T224" s="101">
        <v>20.8</v>
      </c>
      <c r="U224" s="101">
        <v>22.4</v>
      </c>
      <c r="V224" s="139">
        <v>57</v>
      </c>
      <c r="W224" s="139">
        <v>45</v>
      </c>
      <c r="X224" s="139">
        <v>59</v>
      </c>
      <c r="Y224" s="139">
        <v>43</v>
      </c>
    </row>
    <row r="225" spans="2:25" x14ac:dyDescent="0.25">
      <c r="B225" s="105">
        <v>32</v>
      </c>
      <c r="C225" s="106">
        <v>0.8</v>
      </c>
      <c r="D225" s="153">
        <v>12.5</v>
      </c>
      <c r="E225" s="106">
        <v>0.04</v>
      </c>
      <c r="F225" s="106">
        <v>0.46</v>
      </c>
      <c r="G225" s="106">
        <v>0.86</v>
      </c>
      <c r="H225" s="106">
        <v>20.399999999999999</v>
      </c>
      <c r="I225" s="106">
        <v>24.2</v>
      </c>
      <c r="J225" s="106">
        <v>0.44</v>
      </c>
      <c r="K225" s="106">
        <v>0.88</v>
      </c>
      <c r="L225" s="106">
        <v>20.8</v>
      </c>
      <c r="M225" s="106">
        <v>24.6</v>
      </c>
      <c r="N225" s="106">
        <v>1.1499999999999999</v>
      </c>
      <c r="O225" s="106">
        <v>0.86</v>
      </c>
      <c r="P225" s="106">
        <v>19</v>
      </c>
      <c r="Q225" s="106">
        <v>23</v>
      </c>
      <c r="R225" s="106">
        <v>1.1499999999999999</v>
      </c>
      <c r="S225" s="106">
        <v>0.86</v>
      </c>
      <c r="T225" s="106">
        <v>20.399999999999999</v>
      </c>
      <c r="U225" s="106">
        <v>22.8</v>
      </c>
      <c r="V225" s="152">
        <v>59</v>
      </c>
      <c r="W225" s="152">
        <v>46</v>
      </c>
      <c r="X225" s="152">
        <v>60</v>
      </c>
      <c r="Y225" s="152">
        <v>42</v>
      </c>
    </row>
    <row r="226" spans="2:25" x14ac:dyDescent="0.25">
      <c r="B226" s="60">
        <v>33</v>
      </c>
      <c r="C226" s="101">
        <v>0.81</v>
      </c>
      <c r="D226" s="149">
        <v>12.6</v>
      </c>
      <c r="E226" s="101">
        <v>0.72</v>
      </c>
      <c r="F226" s="101">
        <v>0.44</v>
      </c>
      <c r="G226" s="101">
        <v>0.85</v>
      </c>
      <c r="H226" s="101">
        <v>21</v>
      </c>
      <c r="I226" s="101">
        <v>21.4</v>
      </c>
      <c r="J226" s="101">
        <v>0.44</v>
      </c>
      <c r="K226" s="101">
        <v>0.89</v>
      </c>
      <c r="L226" s="101">
        <v>15.6</v>
      </c>
      <c r="M226" s="101">
        <v>23.6</v>
      </c>
      <c r="N226" s="101">
        <v>1.1499999999999999</v>
      </c>
      <c r="O226" s="101">
        <v>0.86</v>
      </c>
      <c r="P226" s="101">
        <v>15.8</v>
      </c>
      <c r="Q226" s="101">
        <v>21.6</v>
      </c>
      <c r="R226" s="101">
        <v>1.1499999999999999</v>
      </c>
      <c r="S226" s="101">
        <v>0.85</v>
      </c>
      <c r="T226" s="101">
        <v>14.4</v>
      </c>
      <c r="U226" s="101">
        <v>23</v>
      </c>
      <c r="V226" s="139">
        <v>57</v>
      </c>
      <c r="W226" s="139">
        <v>45</v>
      </c>
      <c r="X226" s="139">
        <v>59</v>
      </c>
      <c r="Y226" s="139">
        <v>42</v>
      </c>
    </row>
    <row r="227" spans="2:25" x14ac:dyDescent="0.25">
      <c r="B227" s="105">
        <v>34</v>
      </c>
      <c r="C227" s="106">
        <v>0.81</v>
      </c>
      <c r="D227" s="153">
        <v>12.5</v>
      </c>
      <c r="E227" s="106">
        <v>0.72</v>
      </c>
      <c r="F227" s="106">
        <v>0.45</v>
      </c>
      <c r="G227" s="106">
        <v>0.85</v>
      </c>
      <c r="H227" s="106">
        <v>20.8</v>
      </c>
      <c r="I227" s="106">
        <v>24.4</v>
      </c>
      <c r="J227" s="106">
        <v>0.45</v>
      </c>
      <c r="K227" s="106">
        <v>0.9</v>
      </c>
      <c r="L227" s="106">
        <v>16</v>
      </c>
      <c r="M227" s="106">
        <v>23.4</v>
      </c>
      <c r="N227" s="106">
        <v>1.1399999999999999</v>
      </c>
      <c r="O227" s="106">
        <v>0.87</v>
      </c>
      <c r="P227" s="106">
        <v>19.399999999999999</v>
      </c>
      <c r="Q227" s="106">
        <v>22.2</v>
      </c>
      <c r="R227" s="106">
        <v>1.1499999999999999</v>
      </c>
      <c r="S227" s="106">
        <v>0.86</v>
      </c>
      <c r="T227" s="106">
        <v>14.6</v>
      </c>
      <c r="U227" s="106">
        <v>21.8</v>
      </c>
      <c r="V227" s="152">
        <v>58</v>
      </c>
      <c r="W227" s="152">
        <v>46</v>
      </c>
      <c r="X227" s="152">
        <v>58</v>
      </c>
      <c r="Y227" s="152">
        <v>44</v>
      </c>
    </row>
    <row r="228" spans="2:25" x14ac:dyDescent="0.25">
      <c r="B228" s="60">
        <v>35</v>
      </c>
      <c r="C228" s="101">
        <v>0.82</v>
      </c>
      <c r="D228" s="149">
        <v>12.4</v>
      </c>
      <c r="E228" s="101">
        <v>1.36</v>
      </c>
      <c r="F228" s="101">
        <v>0.44</v>
      </c>
      <c r="G228" s="101">
        <v>0.86</v>
      </c>
      <c r="H228" s="101">
        <v>20.399999999999999</v>
      </c>
      <c r="I228" s="101">
        <v>23.8</v>
      </c>
      <c r="J228" s="101">
        <v>0.44</v>
      </c>
      <c r="K228" s="101">
        <v>0.91</v>
      </c>
      <c r="L228" s="101">
        <v>20.8</v>
      </c>
      <c r="M228" s="101">
        <v>23</v>
      </c>
      <c r="N228" s="101">
        <v>1.1499999999999999</v>
      </c>
      <c r="O228" s="101">
        <v>0.86</v>
      </c>
      <c r="P228" s="101">
        <v>19.399999999999999</v>
      </c>
      <c r="Q228" s="101">
        <v>24</v>
      </c>
      <c r="R228" s="101">
        <v>1.1499999999999999</v>
      </c>
      <c r="S228" s="101">
        <v>0.86</v>
      </c>
      <c r="T228" s="101">
        <v>20</v>
      </c>
      <c r="U228" s="101">
        <v>22</v>
      </c>
      <c r="V228" s="139">
        <v>59</v>
      </c>
      <c r="W228" s="139">
        <v>46</v>
      </c>
      <c r="X228" s="139">
        <v>57</v>
      </c>
      <c r="Y228" s="139">
        <v>44</v>
      </c>
    </row>
    <row r="229" spans="2:25" x14ac:dyDescent="0.25">
      <c r="B229" s="105">
        <v>36</v>
      </c>
      <c r="C229" s="106">
        <v>0.81</v>
      </c>
      <c r="D229" s="153">
        <v>12</v>
      </c>
      <c r="E229" s="106">
        <v>1.36</v>
      </c>
      <c r="F229" s="106">
        <v>0.45</v>
      </c>
      <c r="G229" s="106">
        <v>0.94</v>
      </c>
      <c r="H229" s="106">
        <v>20.8</v>
      </c>
      <c r="I229" s="106">
        <v>23.6</v>
      </c>
      <c r="J229" s="106">
        <v>0.44</v>
      </c>
      <c r="K229" s="106">
        <v>0.93</v>
      </c>
      <c r="L229" s="106">
        <v>20.399999999999999</v>
      </c>
      <c r="M229" s="106">
        <v>24.8</v>
      </c>
      <c r="N229" s="106">
        <v>1.1599999999999999</v>
      </c>
      <c r="O229" s="106">
        <v>0.85</v>
      </c>
      <c r="P229" s="106">
        <v>19.8</v>
      </c>
      <c r="Q229" s="106">
        <v>22.4</v>
      </c>
      <c r="R229" s="106">
        <v>1.1499999999999999</v>
      </c>
      <c r="S229" s="106">
        <v>0.86</v>
      </c>
      <c r="T229" s="106">
        <v>20.399999999999999</v>
      </c>
      <c r="U229" s="106">
        <v>22.6</v>
      </c>
      <c r="V229" s="152">
        <v>58</v>
      </c>
      <c r="W229" s="152">
        <v>46</v>
      </c>
      <c r="X229" s="152">
        <v>56</v>
      </c>
      <c r="Y229" s="152">
        <v>45</v>
      </c>
    </row>
    <row r="230" spans="2:25" x14ac:dyDescent="0.25">
      <c r="B230" s="60">
        <v>37</v>
      </c>
      <c r="C230" s="101">
        <v>0.81</v>
      </c>
      <c r="D230" s="149">
        <v>12.5</v>
      </c>
      <c r="E230" s="101">
        <v>1.1200000000000001</v>
      </c>
      <c r="F230" s="101">
        <v>0.45</v>
      </c>
      <c r="G230" s="101">
        <v>0.95</v>
      </c>
      <c r="H230" s="101">
        <v>21</v>
      </c>
      <c r="I230" s="101">
        <v>25</v>
      </c>
      <c r="J230" s="101">
        <v>0.44</v>
      </c>
      <c r="K230" s="101">
        <v>0.96</v>
      </c>
      <c r="L230" s="101">
        <v>15.6</v>
      </c>
      <c r="M230" s="101">
        <v>24.4</v>
      </c>
      <c r="N230" s="101">
        <v>1.1499999999999999</v>
      </c>
      <c r="O230" s="101">
        <v>0.86</v>
      </c>
      <c r="P230" s="101">
        <v>20.399999999999999</v>
      </c>
      <c r="Q230" s="101">
        <v>22.2</v>
      </c>
      <c r="R230" s="101">
        <v>1.1399999999999999</v>
      </c>
      <c r="S230" s="101">
        <v>0.85</v>
      </c>
      <c r="T230" s="101">
        <v>20.399999999999999</v>
      </c>
      <c r="U230" s="101">
        <v>23.2</v>
      </c>
      <c r="V230" s="139">
        <v>59</v>
      </c>
      <c r="W230" s="139">
        <v>46</v>
      </c>
      <c r="X230" s="139">
        <v>58</v>
      </c>
      <c r="Y230" s="139">
        <v>44</v>
      </c>
    </row>
    <row r="231" spans="2:25" x14ac:dyDescent="0.25">
      <c r="B231" s="105">
        <v>38</v>
      </c>
      <c r="C231" s="106">
        <v>0.81</v>
      </c>
      <c r="D231" s="153">
        <v>12.2</v>
      </c>
      <c r="E231" s="106">
        <v>1.28</v>
      </c>
      <c r="F231" s="106">
        <v>0.46</v>
      </c>
      <c r="G231" s="106">
        <v>0.96</v>
      </c>
      <c r="H231" s="106">
        <v>20.399999999999999</v>
      </c>
      <c r="I231" s="106">
        <v>24.2</v>
      </c>
      <c r="J231" s="106">
        <v>0.45</v>
      </c>
      <c r="K231" s="106">
        <v>0.95</v>
      </c>
      <c r="L231" s="106">
        <v>21</v>
      </c>
      <c r="M231" s="106">
        <v>24.2</v>
      </c>
      <c r="N231" s="106">
        <v>1.1499999999999999</v>
      </c>
      <c r="O231" s="106">
        <v>0.86</v>
      </c>
      <c r="P231" s="106">
        <v>19.600000000000001</v>
      </c>
      <c r="Q231" s="106">
        <v>22.4</v>
      </c>
      <c r="R231" s="106">
        <v>1.1499999999999999</v>
      </c>
      <c r="S231" s="106">
        <v>0.86</v>
      </c>
      <c r="T231" s="106">
        <v>20.8</v>
      </c>
      <c r="U231" s="106">
        <v>23</v>
      </c>
      <c r="V231" s="152">
        <v>59</v>
      </c>
      <c r="W231" s="152">
        <v>47</v>
      </c>
      <c r="X231" s="152">
        <v>56</v>
      </c>
      <c r="Y231" s="152">
        <v>44</v>
      </c>
    </row>
    <row r="232" spans="2:25" x14ac:dyDescent="0.25">
      <c r="B232" s="60">
        <v>39</v>
      </c>
      <c r="C232" s="101">
        <v>0.84</v>
      </c>
      <c r="D232" s="149">
        <v>12.2</v>
      </c>
      <c r="E232" s="101">
        <v>1.04</v>
      </c>
      <c r="F232" s="101">
        <v>0.44</v>
      </c>
      <c r="G232" s="101">
        <v>0.86</v>
      </c>
      <c r="H232" s="101">
        <v>21</v>
      </c>
      <c r="I232" s="101">
        <v>24.2</v>
      </c>
      <c r="J232" s="101">
        <v>0.45</v>
      </c>
      <c r="K232" s="101">
        <v>1.9</v>
      </c>
      <c r="L232" s="101">
        <v>20.8</v>
      </c>
      <c r="M232" s="101">
        <v>23.8</v>
      </c>
      <c r="N232" s="101">
        <v>1.1499999999999999</v>
      </c>
      <c r="O232" s="101">
        <v>0.85</v>
      </c>
      <c r="P232" s="101">
        <v>19.600000000000001</v>
      </c>
      <c r="Q232" s="101">
        <v>22.6</v>
      </c>
      <c r="R232" s="101">
        <v>1.19</v>
      </c>
      <c r="S232" s="101">
        <v>0.86</v>
      </c>
      <c r="T232" s="101">
        <v>19</v>
      </c>
      <c r="U232" s="101">
        <v>20</v>
      </c>
      <c r="V232" s="139">
        <v>60</v>
      </c>
      <c r="W232" s="139">
        <v>47</v>
      </c>
      <c r="X232" s="139">
        <v>59</v>
      </c>
      <c r="Y232" s="139">
        <v>43</v>
      </c>
    </row>
    <row r="233" spans="2:25" x14ac:dyDescent="0.25">
      <c r="B233" s="105">
        <v>40</v>
      </c>
      <c r="C233" s="106">
        <v>0.83</v>
      </c>
      <c r="D233" s="153">
        <v>12</v>
      </c>
      <c r="E233" s="106">
        <v>1.1200000000000001</v>
      </c>
      <c r="F233" s="106">
        <v>0.45</v>
      </c>
      <c r="G233" s="106">
        <v>0.86</v>
      </c>
      <c r="H233" s="106">
        <v>15.8</v>
      </c>
      <c r="I233" s="106">
        <v>25.2</v>
      </c>
      <c r="J233" s="106">
        <v>0.44</v>
      </c>
      <c r="K233" s="106">
        <v>1.43</v>
      </c>
      <c r="L233" s="106">
        <v>20.8</v>
      </c>
      <c r="M233" s="106">
        <v>23.6</v>
      </c>
      <c r="N233" s="106">
        <v>1.1499999999999999</v>
      </c>
      <c r="O233" s="106">
        <v>0.86</v>
      </c>
      <c r="P233" s="106">
        <v>20</v>
      </c>
      <c r="Q233" s="106">
        <v>22.2</v>
      </c>
      <c r="R233" s="106">
        <v>1.1499999999999999</v>
      </c>
      <c r="S233" s="106">
        <v>0.86</v>
      </c>
      <c r="T233" s="106">
        <v>20.399999999999999</v>
      </c>
      <c r="U233" s="106">
        <v>20.2</v>
      </c>
      <c r="V233" s="152">
        <v>60</v>
      </c>
      <c r="W233" s="152">
        <v>48</v>
      </c>
      <c r="X233" s="152">
        <v>60</v>
      </c>
      <c r="Y233" s="152">
        <v>44</v>
      </c>
    </row>
    <row r="234" spans="2:25" x14ac:dyDescent="0.25">
      <c r="B234" s="60">
        <v>41</v>
      </c>
      <c r="C234" s="101">
        <v>0.85</v>
      </c>
      <c r="D234" s="149">
        <v>11.9</v>
      </c>
      <c r="E234" s="101">
        <v>0.8</v>
      </c>
      <c r="F234" s="101">
        <v>0.45</v>
      </c>
      <c r="G234" s="101">
        <v>0.85</v>
      </c>
      <c r="H234" s="101">
        <v>20</v>
      </c>
      <c r="I234" s="101">
        <v>24.2</v>
      </c>
      <c r="J234" s="101">
        <v>0.44</v>
      </c>
      <c r="K234" s="101">
        <v>1.37</v>
      </c>
      <c r="L234" s="101">
        <v>20.2</v>
      </c>
      <c r="M234" s="101">
        <v>20</v>
      </c>
      <c r="N234" s="101">
        <v>1.1599999999999999</v>
      </c>
      <c r="O234" s="101">
        <v>0.86</v>
      </c>
      <c r="P234" s="101">
        <v>19.2</v>
      </c>
      <c r="Q234" s="101">
        <v>22.6</v>
      </c>
      <c r="R234" s="101">
        <v>1.1499999999999999</v>
      </c>
      <c r="S234" s="101">
        <v>0.86</v>
      </c>
      <c r="T234" s="101">
        <v>15.6</v>
      </c>
      <c r="U234" s="101">
        <v>20.2</v>
      </c>
      <c r="V234" s="139">
        <v>60</v>
      </c>
      <c r="W234" s="139">
        <v>48</v>
      </c>
      <c r="X234" s="139">
        <v>59</v>
      </c>
      <c r="Y234" s="139">
        <v>43</v>
      </c>
    </row>
    <row r="235" spans="2:25" x14ac:dyDescent="0.25">
      <c r="B235" s="105">
        <v>42</v>
      </c>
      <c r="C235" s="106">
        <v>0.86</v>
      </c>
      <c r="D235" s="153">
        <v>12.3</v>
      </c>
      <c r="E235" s="106">
        <v>0.8</v>
      </c>
      <c r="F235" s="106">
        <v>0.45</v>
      </c>
      <c r="G235" s="106">
        <v>0.85</v>
      </c>
      <c r="H235" s="106">
        <v>21.6</v>
      </c>
      <c r="I235" s="106">
        <v>24</v>
      </c>
      <c r="J235" s="106">
        <v>0.45</v>
      </c>
      <c r="K235" s="106">
        <v>1.21</v>
      </c>
      <c r="L235" s="106">
        <v>20.6</v>
      </c>
      <c r="M235" s="106">
        <v>21</v>
      </c>
      <c r="N235" s="106">
        <v>1.1499999999999999</v>
      </c>
      <c r="O235" s="106">
        <v>0.86</v>
      </c>
      <c r="P235" s="106">
        <v>20</v>
      </c>
      <c r="Q235" s="106">
        <v>22.4</v>
      </c>
      <c r="R235" s="106">
        <v>1.1499999999999999</v>
      </c>
      <c r="S235" s="106">
        <v>0.86</v>
      </c>
      <c r="T235" s="106">
        <v>20.399999999999999</v>
      </c>
      <c r="U235" s="106">
        <v>23</v>
      </c>
      <c r="V235" s="152">
        <v>60</v>
      </c>
      <c r="W235" s="152">
        <v>47</v>
      </c>
      <c r="X235" s="152">
        <v>60</v>
      </c>
      <c r="Y235" s="152">
        <v>43</v>
      </c>
    </row>
    <row r="236" spans="2:25" x14ac:dyDescent="0.25">
      <c r="B236" s="60">
        <v>43</v>
      </c>
      <c r="C236" s="101">
        <v>0.87</v>
      </c>
      <c r="D236" s="149">
        <v>12.5</v>
      </c>
      <c r="E236" s="101">
        <v>0.88</v>
      </c>
      <c r="F236" s="101">
        <v>0.45</v>
      </c>
      <c r="G236" s="101">
        <v>0.85</v>
      </c>
      <c r="H236" s="101">
        <v>21</v>
      </c>
      <c r="I236" s="101">
        <v>23</v>
      </c>
      <c r="J236" s="101">
        <v>0.44</v>
      </c>
      <c r="K236" s="101">
        <v>1.4</v>
      </c>
      <c r="L236" s="101">
        <v>20.8</v>
      </c>
      <c r="M236" s="101">
        <v>24.4</v>
      </c>
      <c r="N236" s="101">
        <v>1.1499999999999999</v>
      </c>
      <c r="O236" s="101">
        <v>0.86</v>
      </c>
      <c r="P236" s="101">
        <v>19.8</v>
      </c>
      <c r="Q236" s="101">
        <v>22.2</v>
      </c>
      <c r="R236" s="101">
        <v>1.1499999999999999</v>
      </c>
      <c r="S236" s="101">
        <v>0.86</v>
      </c>
      <c r="T236" s="101">
        <v>20.6</v>
      </c>
      <c r="U236" s="101">
        <v>22.2</v>
      </c>
      <c r="V236" s="139">
        <v>59</v>
      </c>
      <c r="W236" s="139">
        <v>47</v>
      </c>
      <c r="X236" s="139">
        <v>60</v>
      </c>
      <c r="Y236" s="139">
        <v>43</v>
      </c>
    </row>
    <row r="237" spans="2:25" x14ac:dyDescent="0.25">
      <c r="B237" s="105">
        <v>44</v>
      </c>
      <c r="C237" s="106">
        <v>0.89</v>
      </c>
      <c r="D237" s="153">
        <v>12.1</v>
      </c>
      <c r="E237" s="106">
        <v>1.04</v>
      </c>
      <c r="F237" s="106">
        <v>0.45</v>
      </c>
      <c r="G237" s="106">
        <v>0.84</v>
      </c>
      <c r="H237" s="106">
        <v>20.8</v>
      </c>
      <c r="I237" s="106">
        <v>24.4</v>
      </c>
      <c r="J237" s="106">
        <v>0.45</v>
      </c>
      <c r="K237" s="106">
        <v>2</v>
      </c>
      <c r="L237" s="106">
        <v>16.600000000000001</v>
      </c>
      <c r="M237" s="106">
        <v>24.2</v>
      </c>
      <c r="N237" s="106">
        <v>1.1499999999999999</v>
      </c>
      <c r="O237" s="106">
        <v>0.86</v>
      </c>
      <c r="P237" s="106">
        <v>19.2</v>
      </c>
      <c r="Q237" s="106">
        <v>21.2</v>
      </c>
      <c r="R237" s="106">
        <v>1.1399999999999999</v>
      </c>
      <c r="S237" s="106">
        <v>0.86</v>
      </c>
      <c r="T237" s="106">
        <v>15.6</v>
      </c>
      <c r="U237" s="106">
        <v>22</v>
      </c>
      <c r="V237" s="152">
        <v>59</v>
      </c>
      <c r="W237" s="152">
        <v>48</v>
      </c>
      <c r="X237" s="152">
        <v>61</v>
      </c>
      <c r="Y237" s="152">
        <v>44</v>
      </c>
    </row>
    <row r="238" spans="2:25" x14ac:dyDescent="0.25">
      <c r="B238" s="60">
        <v>45</v>
      </c>
      <c r="C238" s="101">
        <v>0.9</v>
      </c>
      <c r="D238" s="149">
        <v>12.5</v>
      </c>
      <c r="E238" s="101">
        <v>0.64</v>
      </c>
      <c r="F238" s="101">
        <v>0.45</v>
      </c>
      <c r="G238" s="101">
        <v>0.85</v>
      </c>
      <c r="H238" s="101">
        <v>21.2</v>
      </c>
      <c r="I238" s="101">
        <v>24.4</v>
      </c>
      <c r="J238" s="101">
        <v>0.44</v>
      </c>
      <c r="K238" s="101">
        <v>0.85</v>
      </c>
      <c r="L238" s="101">
        <v>19.8</v>
      </c>
      <c r="M238" s="101">
        <v>23.6</v>
      </c>
      <c r="N238" s="101">
        <v>1.1399999999999999</v>
      </c>
      <c r="O238" s="101">
        <v>0.86</v>
      </c>
      <c r="P238" s="101">
        <v>19.8</v>
      </c>
      <c r="Q238" s="101">
        <v>21.6</v>
      </c>
      <c r="R238" s="101">
        <v>1.1499999999999999</v>
      </c>
      <c r="S238" s="101">
        <v>0.86</v>
      </c>
      <c r="T238" s="101">
        <v>14.8</v>
      </c>
      <c r="U238" s="101">
        <v>22.4</v>
      </c>
      <c r="V238" s="139">
        <v>55</v>
      </c>
      <c r="W238" s="139">
        <v>47</v>
      </c>
      <c r="X238" s="139">
        <v>57</v>
      </c>
      <c r="Y238" s="139">
        <v>45</v>
      </c>
    </row>
    <row r="239" spans="2:25" x14ac:dyDescent="0.25">
      <c r="B239" s="105">
        <v>46</v>
      </c>
      <c r="C239" s="106">
        <v>0.91</v>
      </c>
      <c r="D239" s="153">
        <v>12.2</v>
      </c>
      <c r="E239" s="106">
        <v>0.64</v>
      </c>
      <c r="F239" s="106">
        <v>0.45</v>
      </c>
      <c r="G239" s="106">
        <v>0.86</v>
      </c>
      <c r="H239" s="106">
        <v>20</v>
      </c>
      <c r="I239" s="106">
        <v>24</v>
      </c>
      <c r="J239" s="106">
        <v>0.45</v>
      </c>
      <c r="K239" s="106">
        <v>0.85</v>
      </c>
      <c r="L239" s="106">
        <v>19.600000000000001</v>
      </c>
      <c r="M239" s="106">
        <v>24</v>
      </c>
      <c r="N239" s="106">
        <v>1.1499999999999999</v>
      </c>
      <c r="O239" s="106">
        <v>0.86</v>
      </c>
      <c r="P239" s="106">
        <v>20</v>
      </c>
      <c r="Q239" s="106">
        <v>21.8</v>
      </c>
      <c r="R239" s="106">
        <v>1.1499999999999999</v>
      </c>
      <c r="S239" s="106">
        <v>0.86</v>
      </c>
      <c r="T239" s="106">
        <v>21</v>
      </c>
      <c r="U239" s="106">
        <v>22.6</v>
      </c>
      <c r="V239" s="152">
        <v>58</v>
      </c>
      <c r="W239" s="152">
        <v>47</v>
      </c>
      <c r="X239" s="152">
        <v>57</v>
      </c>
      <c r="Y239" s="152">
        <v>45</v>
      </c>
    </row>
    <row r="240" spans="2:25" x14ac:dyDescent="0.25">
      <c r="B240" s="60">
        <v>47</v>
      </c>
      <c r="C240" s="101">
        <v>0.92</v>
      </c>
      <c r="D240" s="149">
        <v>12.1</v>
      </c>
      <c r="E240" s="101">
        <v>1.2</v>
      </c>
      <c r="F240" s="101">
        <v>0.44</v>
      </c>
      <c r="G240" s="101">
        <v>0.85</v>
      </c>
      <c r="H240" s="101">
        <v>20.8</v>
      </c>
      <c r="I240" s="101">
        <v>23.8</v>
      </c>
      <c r="J240" s="101">
        <v>0.44</v>
      </c>
      <c r="K240" s="101">
        <v>0.85</v>
      </c>
      <c r="L240" s="101">
        <v>20</v>
      </c>
      <c r="M240" s="101">
        <v>25</v>
      </c>
      <c r="N240" s="101">
        <v>1.1499999999999999</v>
      </c>
      <c r="O240" s="101">
        <v>0.85</v>
      </c>
      <c r="P240" s="101">
        <v>19</v>
      </c>
      <c r="Q240" s="101">
        <v>22</v>
      </c>
      <c r="R240" s="101">
        <v>1.1299999999999999</v>
      </c>
      <c r="S240" s="101">
        <v>0.86</v>
      </c>
      <c r="T240" s="101">
        <v>20.6</v>
      </c>
      <c r="U240" s="101">
        <v>23.2</v>
      </c>
      <c r="V240" s="139">
        <v>59</v>
      </c>
      <c r="W240" s="139">
        <v>48</v>
      </c>
      <c r="X240" s="139">
        <v>58</v>
      </c>
      <c r="Y240" s="139">
        <v>45</v>
      </c>
    </row>
    <row r="241" spans="2:25" x14ac:dyDescent="0.25">
      <c r="B241" s="105">
        <v>48</v>
      </c>
      <c r="C241" s="106">
        <v>0.94</v>
      </c>
      <c r="D241" s="153">
        <v>12.5</v>
      </c>
      <c r="E241" s="106">
        <v>0.88</v>
      </c>
      <c r="F241" s="106">
        <v>0.45</v>
      </c>
      <c r="G241" s="106">
        <v>0.86</v>
      </c>
      <c r="H241" s="106">
        <v>21</v>
      </c>
      <c r="I241" s="106">
        <v>23.4</v>
      </c>
      <c r="J241" s="106">
        <v>0.44</v>
      </c>
      <c r="K241" s="106">
        <v>0.85</v>
      </c>
      <c r="L241" s="106">
        <v>20.6</v>
      </c>
      <c r="M241" s="106">
        <v>24.4</v>
      </c>
      <c r="N241" s="106">
        <v>1.1599999999999999</v>
      </c>
      <c r="O241" s="106">
        <v>0.86</v>
      </c>
      <c r="P241" s="106">
        <v>19.8</v>
      </c>
      <c r="Q241" s="106">
        <v>22</v>
      </c>
      <c r="R241" s="106">
        <v>1.1399999999999999</v>
      </c>
      <c r="S241" s="106">
        <v>0.86</v>
      </c>
      <c r="T241" s="106">
        <v>20.6</v>
      </c>
      <c r="U241" s="106">
        <v>21.8</v>
      </c>
      <c r="V241" s="152">
        <v>60</v>
      </c>
      <c r="W241" s="152">
        <v>47</v>
      </c>
      <c r="X241" s="152">
        <v>57</v>
      </c>
      <c r="Y241" s="152">
        <v>44</v>
      </c>
    </row>
    <row r="242" spans="2:25" x14ac:dyDescent="0.25">
      <c r="B242" s="60">
        <v>49</v>
      </c>
      <c r="C242" s="101">
        <v>0.96</v>
      </c>
      <c r="D242" s="149">
        <v>12.4</v>
      </c>
      <c r="E242" s="101">
        <v>1.1200000000000001</v>
      </c>
      <c r="F242" s="101">
        <v>0.44</v>
      </c>
      <c r="G242" s="101">
        <v>0.85</v>
      </c>
      <c r="H242" s="101">
        <v>20</v>
      </c>
      <c r="I242" s="101">
        <v>24</v>
      </c>
      <c r="J242" s="101">
        <v>0.44</v>
      </c>
      <c r="K242" s="101">
        <v>0.85</v>
      </c>
      <c r="L242" s="101">
        <v>20.8</v>
      </c>
      <c r="M242" s="101">
        <v>24.2</v>
      </c>
      <c r="N242" s="101">
        <v>1.1499999999999999</v>
      </c>
      <c r="O242" s="101">
        <v>0.86</v>
      </c>
      <c r="P242" s="101">
        <v>19</v>
      </c>
      <c r="Q242" s="101">
        <v>22.2</v>
      </c>
      <c r="R242" s="101">
        <v>1.1499999999999999</v>
      </c>
      <c r="S242" s="101">
        <v>0.86</v>
      </c>
      <c r="T242" s="101">
        <v>20.399999999999999</v>
      </c>
      <c r="U242" s="101">
        <v>22.6</v>
      </c>
      <c r="V242" s="139">
        <v>61</v>
      </c>
      <c r="W242" s="139">
        <v>47</v>
      </c>
      <c r="X242" s="139">
        <v>56</v>
      </c>
      <c r="Y242" s="139">
        <v>45</v>
      </c>
    </row>
    <row r="243" spans="2:25" x14ac:dyDescent="0.25">
      <c r="B243" s="105">
        <v>50</v>
      </c>
      <c r="C243" s="106">
        <v>1.23</v>
      </c>
      <c r="D243" s="153">
        <v>11.9</v>
      </c>
      <c r="E243" s="106">
        <v>1.04</v>
      </c>
      <c r="F243" s="106">
        <v>0.45</v>
      </c>
      <c r="G243" s="106">
        <v>0.86</v>
      </c>
      <c r="H243" s="106">
        <v>16.8</v>
      </c>
      <c r="I243" s="106">
        <v>24.4</v>
      </c>
      <c r="J243" s="106">
        <v>0.45</v>
      </c>
      <c r="K243" s="106">
        <v>0.85</v>
      </c>
      <c r="L243" s="106">
        <v>20.8</v>
      </c>
      <c r="M243" s="106">
        <v>23.8</v>
      </c>
      <c r="N243" s="106">
        <v>1.1499999999999999</v>
      </c>
      <c r="O243" s="106">
        <v>0.86</v>
      </c>
      <c r="P243" s="106">
        <v>19.399999999999999</v>
      </c>
      <c r="Q243" s="106">
        <v>22.6</v>
      </c>
      <c r="R243" s="106">
        <v>1.1499999999999999</v>
      </c>
      <c r="S243" s="106">
        <v>0.85</v>
      </c>
      <c r="T243" s="106">
        <v>20.8</v>
      </c>
      <c r="U243" s="106">
        <v>22.4</v>
      </c>
      <c r="V243" s="152">
        <v>62</v>
      </c>
      <c r="W243" s="152">
        <v>47</v>
      </c>
      <c r="X243" s="152">
        <v>57</v>
      </c>
      <c r="Y243" s="152">
        <v>45</v>
      </c>
    </row>
    <row r="244" spans="2:25" x14ac:dyDescent="0.25">
      <c r="B244" s="127" t="s">
        <v>72</v>
      </c>
      <c r="C244" s="140">
        <f>AVERAGE(C194:C243)</f>
        <v>0.82659999999999956</v>
      </c>
      <c r="D244" s="140">
        <f>AVERAGE(D194:D243)</f>
        <v>12.309999999999997</v>
      </c>
      <c r="E244" s="140">
        <f t="shared" ref="E244:G244" si="25">AVERAGE(E194:E243)</f>
        <v>0.99039999999999995</v>
      </c>
      <c r="F244" s="141">
        <f t="shared" si="25"/>
        <v>0.44659999999999983</v>
      </c>
      <c r="G244" s="141">
        <f t="shared" si="25"/>
        <v>0.85760000000000036</v>
      </c>
      <c r="H244" s="141">
        <f>AVERAGE(H194:H243)</f>
        <v>18.603999999999996</v>
      </c>
      <c r="I244" s="141">
        <f t="shared" ref="I244:Y244" si="26">AVERAGE(I194:I243)</f>
        <v>24.060000000000013</v>
      </c>
      <c r="J244" s="140">
        <f t="shared" si="26"/>
        <v>0.44339999999999996</v>
      </c>
      <c r="K244" s="140">
        <f t="shared" si="26"/>
        <v>0.94540000000000002</v>
      </c>
      <c r="L244" s="140">
        <f t="shared" si="26"/>
        <v>17.956000000000003</v>
      </c>
      <c r="M244" s="140">
        <f t="shared" si="26"/>
        <v>23.449999999999996</v>
      </c>
      <c r="N244" s="141">
        <f t="shared" si="26"/>
        <v>1.149799999999999</v>
      </c>
      <c r="O244" s="141">
        <f t="shared" si="26"/>
        <v>0.85880000000000012</v>
      </c>
      <c r="P244" s="141">
        <f t="shared" si="26"/>
        <v>17.971999999999994</v>
      </c>
      <c r="Q244" s="141">
        <f t="shared" si="26"/>
        <v>22.184000000000012</v>
      </c>
      <c r="R244" s="140">
        <f t="shared" si="26"/>
        <v>1.1529999999999994</v>
      </c>
      <c r="S244" s="140">
        <f t="shared" si="26"/>
        <v>0.85759999999999992</v>
      </c>
      <c r="T244" s="140">
        <f t="shared" si="26"/>
        <v>17.931999999999995</v>
      </c>
      <c r="U244" s="140">
        <f t="shared" si="26"/>
        <v>22.024000000000001</v>
      </c>
      <c r="V244" s="142">
        <f t="shared" si="26"/>
        <v>57.68</v>
      </c>
      <c r="W244" s="142">
        <f t="shared" si="26"/>
        <v>46.06</v>
      </c>
      <c r="X244" s="142">
        <f t="shared" si="26"/>
        <v>58.5</v>
      </c>
      <c r="Y244" s="142">
        <f t="shared" si="26"/>
        <v>43.68</v>
      </c>
    </row>
    <row r="245" spans="2:25" x14ac:dyDescent="0.25">
      <c r="B245" s="127" t="s">
        <v>193</v>
      </c>
      <c r="C245" s="140">
        <f>MEDIAN(C194:C243)</f>
        <v>0.81</v>
      </c>
      <c r="D245" s="140">
        <f>MEDIAN(D194:D243)</f>
        <v>12.350000000000001</v>
      </c>
      <c r="E245" s="140">
        <f t="shared" ref="E245:G245" si="27">MEDIAN(E194:E243)</f>
        <v>0.96</v>
      </c>
      <c r="F245" s="141">
        <f t="shared" si="27"/>
        <v>0.45</v>
      </c>
      <c r="G245" s="141">
        <f t="shared" si="27"/>
        <v>0.85</v>
      </c>
      <c r="H245" s="141">
        <f>MEDIAN(H194:H243)</f>
        <v>18.600000000000001</v>
      </c>
      <c r="I245" s="141">
        <f t="shared" ref="I245:Y245" si="28">MEDIAN(I194:I243)</f>
        <v>24.2</v>
      </c>
      <c r="J245" s="140">
        <f t="shared" si="28"/>
        <v>0.44</v>
      </c>
      <c r="K245" s="140">
        <f t="shared" si="28"/>
        <v>0.85</v>
      </c>
      <c r="L245" s="140">
        <f t="shared" si="28"/>
        <v>16.600000000000001</v>
      </c>
      <c r="M245" s="140">
        <f t="shared" si="28"/>
        <v>23.8</v>
      </c>
      <c r="N245" s="141">
        <f t="shared" si="28"/>
        <v>1.1499999999999999</v>
      </c>
      <c r="O245" s="141">
        <f t="shared" si="28"/>
        <v>0.86</v>
      </c>
      <c r="P245" s="141">
        <f t="shared" si="28"/>
        <v>19.399999999999999</v>
      </c>
      <c r="Q245" s="141">
        <f t="shared" si="28"/>
        <v>22.2</v>
      </c>
      <c r="R245" s="140">
        <f t="shared" si="28"/>
        <v>1.1499999999999999</v>
      </c>
      <c r="S245" s="140">
        <f t="shared" si="28"/>
        <v>0.86</v>
      </c>
      <c r="T245" s="140">
        <f t="shared" si="28"/>
        <v>19.3</v>
      </c>
      <c r="U245" s="140">
        <f t="shared" si="28"/>
        <v>22.4</v>
      </c>
      <c r="V245" s="142">
        <f t="shared" si="28"/>
        <v>58</v>
      </c>
      <c r="W245" s="142">
        <f t="shared" si="28"/>
        <v>46</v>
      </c>
      <c r="X245" s="142">
        <f t="shared" si="28"/>
        <v>59</v>
      </c>
      <c r="Y245" s="142">
        <f t="shared" si="28"/>
        <v>44</v>
      </c>
    </row>
    <row r="246" spans="2:25" x14ac:dyDescent="0.25">
      <c r="B246" s="127" t="s">
        <v>226</v>
      </c>
      <c r="C246" s="140">
        <f>MAX(C194:C243)</f>
        <v>1.23</v>
      </c>
      <c r="D246" s="140">
        <f>MAX(D194:D243)</f>
        <v>12.8</v>
      </c>
      <c r="E246" s="140">
        <f t="shared" ref="E246:Y246" si="29">MAX(E194:E243)</f>
        <v>1.88</v>
      </c>
      <c r="F246" s="141">
        <f t="shared" si="29"/>
        <v>0.46</v>
      </c>
      <c r="G246" s="141">
        <f t="shared" si="29"/>
        <v>0.96</v>
      </c>
      <c r="H246" s="141">
        <f>MAX(H194:H243)</f>
        <v>21.6</v>
      </c>
      <c r="I246" s="141">
        <f t="shared" si="29"/>
        <v>25.2</v>
      </c>
      <c r="J246" s="140">
        <f t="shared" si="29"/>
        <v>0.45</v>
      </c>
      <c r="K246" s="140">
        <f t="shared" si="29"/>
        <v>2</v>
      </c>
      <c r="L246" s="140">
        <f t="shared" si="29"/>
        <v>21.6</v>
      </c>
      <c r="M246" s="140">
        <f t="shared" si="29"/>
        <v>25.2</v>
      </c>
      <c r="N246" s="141">
        <f t="shared" si="29"/>
        <v>1.1599999999999999</v>
      </c>
      <c r="O246" s="141">
        <f t="shared" si="29"/>
        <v>0.95</v>
      </c>
      <c r="P246" s="141">
        <f t="shared" si="29"/>
        <v>20.399999999999999</v>
      </c>
      <c r="Q246" s="141">
        <f t="shared" si="29"/>
        <v>24</v>
      </c>
      <c r="R246" s="140">
        <f t="shared" si="29"/>
        <v>1.27</v>
      </c>
      <c r="S246" s="140">
        <f t="shared" si="29"/>
        <v>0.86</v>
      </c>
      <c r="T246" s="140">
        <f t="shared" si="29"/>
        <v>21</v>
      </c>
      <c r="U246" s="140">
        <f t="shared" si="29"/>
        <v>23.2</v>
      </c>
      <c r="V246" s="142">
        <f t="shared" si="29"/>
        <v>63</v>
      </c>
      <c r="W246" s="142">
        <f t="shared" si="29"/>
        <v>48</v>
      </c>
      <c r="X246" s="142">
        <f t="shared" si="29"/>
        <v>61</v>
      </c>
      <c r="Y246" s="142">
        <f t="shared" si="29"/>
        <v>45</v>
      </c>
    </row>
    <row r="247" spans="2:25" x14ac:dyDescent="0.25">
      <c r="B247" s="127" t="s">
        <v>227</v>
      </c>
      <c r="C247" s="140">
        <f>MIN(C194:C243)</f>
        <v>0.37</v>
      </c>
      <c r="D247" s="140">
        <f>MIN(D194:D243)</f>
        <v>11.8</v>
      </c>
      <c r="E247" s="140">
        <f t="shared" ref="E247:Y247" si="30">MIN(E194:E243)</f>
        <v>0.04</v>
      </c>
      <c r="F247" s="141">
        <f t="shared" si="30"/>
        <v>0.44</v>
      </c>
      <c r="G247" s="141">
        <f t="shared" si="30"/>
        <v>0.83</v>
      </c>
      <c r="H247" s="141">
        <f>MIN(H194:H243)</f>
        <v>15.6</v>
      </c>
      <c r="I247" s="141">
        <f t="shared" si="30"/>
        <v>21.4</v>
      </c>
      <c r="J247" s="140">
        <f t="shared" si="30"/>
        <v>0.43</v>
      </c>
      <c r="K247" s="140">
        <f t="shared" si="30"/>
        <v>0.84</v>
      </c>
      <c r="L247" s="140">
        <f t="shared" si="30"/>
        <v>15.4</v>
      </c>
      <c r="M247" s="140">
        <f t="shared" si="30"/>
        <v>13.8</v>
      </c>
      <c r="N247" s="141">
        <f t="shared" si="30"/>
        <v>1.1200000000000001</v>
      </c>
      <c r="O247" s="141">
        <f t="shared" si="30"/>
        <v>0.85</v>
      </c>
      <c r="P247" s="141">
        <f t="shared" si="30"/>
        <v>14.4</v>
      </c>
      <c r="Q247" s="141">
        <f t="shared" si="30"/>
        <v>21.2</v>
      </c>
      <c r="R247" s="140">
        <f t="shared" si="30"/>
        <v>1.0900000000000001</v>
      </c>
      <c r="S247" s="140">
        <f t="shared" si="30"/>
        <v>0.85</v>
      </c>
      <c r="T247" s="140">
        <f t="shared" si="30"/>
        <v>13.8</v>
      </c>
      <c r="U247" s="140">
        <f t="shared" si="30"/>
        <v>14.6</v>
      </c>
      <c r="V247" s="142">
        <f t="shared" si="30"/>
        <v>50</v>
      </c>
      <c r="W247" s="142">
        <f t="shared" si="30"/>
        <v>42</v>
      </c>
      <c r="X247" s="142">
        <f t="shared" si="30"/>
        <v>56</v>
      </c>
      <c r="Y247" s="142">
        <f t="shared" si="30"/>
        <v>41</v>
      </c>
    </row>
    <row r="248" spans="2:25" x14ac:dyDescent="0.25">
      <c r="B248" s="127" t="s">
        <v>239</v>
      </c>
      <c r="C248" s="150">
        <f>STDEV(C194:C243)</f>
        <v>9.5203541350702983E-2</v>
      </c>
      <c r="D248" s="150">
        <f>STDEV(D194:D243)</f>
        <v>0.24180444114015365</v>
      </c>
      <c r="E248" s="150">
        <f t="shared" ref="E248:Y248" si="31">STDEV(E194:E243)</f>
        <v>0.32249638504539396</v>
      </c>
      <c r="F248" s="158">
        <f t="shared" si="31"/>
        <v>5.9281411203561275E-3</v>
      </c>
      <c r="G248" s="158">
        <f t="shared" si="31"/>
        <v>2.4541510024562754E-2</v>
      </c>
      <c r="H248" s="158">
        <f t="shared" si="31"/>
        <v>2.2122073195091585</v>
      </c>
      <c r="I248" s="158">
        <f t="shared" si="31"/>
        <v>0.57605271867588437</v>
      </c>
      <c r="J248" s="150">
        <f t="shared" si="31"/>
        <v>5.9281411203561266E-3</v>
      </c>
      <c r="K248" s="150">
        <f t="shared" si="31"/>
        <v>0.2493928136699283</v>
      </c>
      <c r="L248" s="150">
        <f t="shared" si="31"/>
        <v>2.4190704910804621</v>
      </c>
      <c r="M248" s="150">
        <f t="shared" si="31"/>
        <v>2.1588214849963006</v>
      </c>
      <c r="N248" s="158">
        <f t="shared" si="31"/>
        <v>6.2237202602262636E-3</v>
      </c>
      <c r="O248" s="158">
        <f t="shared" si="31"/>
        <v>1.4518109732471441E-2</v>
      </c>
      <c r="P248" s="158">
        <f t="shared" si="31"/>
        <v>2.2903560012026647</v>
      </c>
      <c r="Q248" s="158">
        <f t="shared" si="31"/>
        <v>0.5448684544484671</v>
      </c>
      <c r="R248" s="150">
        <f t="shared" si="31"/>
        <v>2.5892241371988367E-2</v>
      </c>
      <c r="S248" s="150">
        <f t="shared" si="31"/>
        <v>4.3141911058690056E-3</v>
      </c>
      <c r="T248" s="150">
        <f t="shared" si="31"/>
        <v>2.7329015753239996</v>
      </c>
      <c r="U248" s="150">
        <f t="shared" si="31"/>
        <v>1.536303541435927</v>
      </c>
      <c r="V248" s="158">
        <f t="shared" si="31"/>
        <v>2.342508684887957</v>
      </c>
      <c r="W248" s="158">
        <f t="shared" si="31"/>
        <v>1.4764823060233414</v>
      </c>
      <c r="X248" s="158">
        <f t="shared" si="31"/>
        <v>1.2494896917525644</v>
      </c>
      <c r="Y248" s="158">
        <f t="shared" si="31"/>
        <v>0.95703624139681331</v>
      </c>
    </row>
  </sheetData>
  <mergeCells count="106">
    <mergeCell ref="D191:E191"/>
    <mergeCell ref="L191:M191"/>
    <mergeCell ref="H129:I129"/>
    <mergeCell ref="H191:I191"/>
    <mergeCell ref="B66:B69"/>
    <mergeCell ref="B128:B131"/>
    <mergeCell ref="D129:E129"/>
    <mergeCell ref="L129:M129"/>
    <mergeCell ref="P129:Q129"/>
    <mergeCell ref="T129:U129"/>
    <mergeCell ref="V129:Y129"/>
    <mergeCell ref="T67:U67"/>
    <mergeCell ref="V67:Y67"/>
    <mergeCell ref="B189:Y189"/>
    <mergeCell ref="C190:E190"/>
    <mergeCell ref="F190:I190"/>
    <mergeCell ref="J190:M190"/>
    <mergeCell ref="N190:Q190"/>
    <mergeCell ref="R190:U190"/>
    <mergeCell ref="V190:Y190"/>
    <mergeCell ref="BB55:BC55"/>
    <mergeCell ref="AC56:AD56"/>
    <mergeCell ref="BB56:BC56"/>
    <mergeCell ref="B127:Y127"/>
    <mergeCell ref="C128:E128"/>
    <mergeCell ref="F128:I128"/>
    <mergeCell ref="J128:M128"/>
    <mergeCell ref="N128:Q128"/>
    <mergeCell ref="R128:U128"/>
    <mergeCell ref="V128:Y128"/>
    <mergeCell ref="P67:Q67"/>
    <mergeCell ref="C66:E66"/>
    <mergeCell ref="F66:I66"/>
    <mergeCell ref="J66:M66"/>
    <mergeCell ref="N66:Q66"/>
    <mergeCell ref="R66:U66"/>
    <mergeCell ref="BB45:BB48"/>
    <mergeCell ref="BB41:BB44"/>
    <mergeCell ref="BB34:BB36"/>
    <mergeCell ref="AC41:AC44"/>
    <mergeCell ref="AC34:AC36"/>
    <mergeCell ref="BB49:BB52"/>
    <mergeCell ref="AC53:AD53"/>
    <mergeCell ref="BB53:BC53"/>
    <mergeCell ref="AC54:AD54"/>
    <mergeCell ref="BB54:BC54"/>
    <mergeCell ref="AC49:AC52"/>
    <mergeCell ref="AG32:AK32"/>
    <mergeCell ref="AL32:AP32"/>
    <mergeCell ref="AG31:AP31"/>
    <mergeCell ref="BB32:BC33"/>
    <mergeCell ref="AQ32:AU32"/>
    <mergeCell ref="AV32:AZ32"/>
    <mergeCell ref="BV36:BV39"/>
    <mergeCell ref="AC37:AC40"/>
    <mergeCell ref="BB37:BB40"/>
    <mergeCell ref="AC31:AD33"/>
    <mergeCell ref="C4:E4"/>
    <mergeCell ref="F4:I4"/>
    <mergeCell ref="J4:M4"/>
    <mergeCell ref="N4:Q4"/>
    <mergeCell ref="R4:U4"/>
    <mergeCell ref="AC45:AC48"/>
    <mergeCell ref="B3:Y3"/>
    <mergeCell ref="D5:E5"/>
    <mergeCell ref="H5:I5"/>
    <mergeCell ref="L5:M5"/>
    <mergeCell ref="P5:Q5"/>
    <mergeCell ref="T5:U5"/>
    <mergeCell ref="V4:Y4"/>
    <mergeCell ref="V5:Y5"/>
    <mergeCell ref="B4:B7"/>
    <mergeCell ref="CD33:CD34"/>
    <mergeCell ref="CE33:CE34"/>
    <mergeCell ref="CG33:CG34"/>
    <mergeCell ref="B190:B193"/>
    <mergeCell ref="AQ31:AZ31"/>
    <mergeCell ref="BJ32:BM32"/>
    <mergeCell ref="BF32:BI32"/>
    <mergeCell ref="BO30:BO31"/>
    <mergeCell ref="BR30:BR31"/>
    <mergeCell ref="BT30:BT31"/>
    <mergeCell ref="BU30:BU31"/>
    <mergeCell ref="BV30:BV31"/>
    <mergeCell ref="BD32:BD33"/>
    <mergeCell ref="AE31:AE33"/>
    <mergeCell ref="BB31:BM31"/>
    <mergeCell ref="AC55:AD55"/>
    <mergeCell ref="B65:Y65"/>
    <mergeCell ref="P191:Q191"/>
    <mergeCell ref="T191:U191"/>
    <mergeCell ref="V191:Y191"/>
    <mergeCell ref="V66:Y66"/>
    <mergeCell ref="D67:E67"/>
    <mergeCell ref="H67:I67"/>
    <mergeCell ref="L67:M67"/>
    <mergeCell ref="BO29:BV29"/>
    <mergeCell ref="BP30:BP31"/>
    <mergeCell ref="BX29:CB29"/>
    <mergeCell ref="BX30:BX31"/>
    <mergeCell ref="BY30:BY31"/>
    <mergeCell ref="CA30:CA31"/>
    <mergeCell ref="CB30:CB31"/>
    <mergeCell ref="CD30:CG30"/>
    <mergeCell ref="CD31:CG31"/>
    <mergeCell ref="BS30:BS31"/>
  </mergeCells>
  <pageMargins left="0.7" right="0.7" top="0.75" bottom="0.75" header="0.3" footer="0.3"/>
  <pageSetup paperSize="9" orientation="portrait" r:id="rId1"/>
  <ignoredErrors>
    <ignoredError sqref="BS36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7F7D-8546-4FF2-8A48-EB314A66968C}">
  <dimension ref="C2:Q25"/>
  <sheetViews>
    <sheetView tabSelected="1" workbookViewId="0">
      <selection activeCell="E20" sqref="E20"/>
    </sheetView>
  </sheetViews>
  <sheetFormatPr defaultRowHeight="15" x14ac:dyDescent="0.25"/>
  <cols>
    <col min="3" max="3" width="22.28515625" bestFit="1" customWidth="1"/>
    <col min="4" max="4" width="29.140625" bestFit="1" customWidth="1"/>
    <col min="5" max="5" width="9.140625" bestFit="1" customWidth="1"/>
    <col min="6" max="6" width="7.5703125" customWidth="1"/>
    <col min="7" max="7" width="7.7109375" customWidth="1"/>
    <col min="8" max="8" width="8" customWidth="1"/>
    <col min="9" max="9" width="8.85546875" customWidth="1"/>
    <col min="10" max="10" width="7.7109375" bestFit="1" customWidth="1"/>
    <col min="11" max="11" width="22.5703125" bestFit="1" customWidth="1"/>
  </cols>
  <sheetData>
    <row r="2" spans="3:17" x14ac:dyDescent="0.25">
      <c r="C2" s="305" t="s">
        <v>76</v>
      </c>
      <c r="D2" s="305" t="s">
        <v>234</v>
      </c>
      <c r="E2" s="305" t="s">
        <v>228</v>
      </c>
      <c r="F2" s="305"/>
      <c r="G2" s="305" t="s">
        <v>229</v>
      </c>
      <c r="H2" s="305"/>
      <c r="I2" s="305" t="s">
        <v>233</v>
      </c>
      <c r="J2" s="305"/>
      <c r="K2" s="305" t="s">
        <v>230</v>
      </c>
      <c r="M2" s="309" t="s">
        <v>292</v>
      </c>
      <c r="N2" s="358"/>
      <c r="O2" s="310"/>
    </row>
    <row r="3" spans="3:17" x14ac:dyDescent="0.25">
      <c r="C3" s="305"/>
      <c r="D3" s="305"/>
      <c r="E3" s="105" t="s">
        <v>231</v>
      </c>
      <c r="F3" s="105" t="s">
        <v>232</v>
      </c>
      <c r="G3" s="105" t="s">
        <v>231</v>
      </c>
      <c r="H3" s="105" t="s">
        <v>232</v>
      </c>
      <c r="I3" s="105" t="s">
        <v>231</v>
      </c>
      <c r="J3" s="105" t="s">
        <v>232</v>
      </c>
      <c r="K3" s="305"/>
      <c r="M3" s="171" t="s">
        <v>286</v>
      </c>
      <c r="N3" s="357" t="s">
        <v>316</v>
      </c>
      <c r="O3" s="357"/>
    </row>
    <row r="4" spans="3:17" x14ac:dyDescent="0.25">
      <c r="C4" s="128" t="s">
        <v>238</v>
      </c>
      <c r="D4" s="60" t="s">
        <v>235</v>
      </c>
      <c r="E4" s="101">
        <v>3.3</v>
      </c>
      <c r="F4" s="101">
        <v>3.6</v>
      </c>
      <c r="G4" s="101">
        <v>0.79</v>
      </c>
      <c r="H4" s="101">
        <v>0.82</v>
      </c>
      <c r="I4" s="101">
        <f>(ABS(G4-E4)/E4)*100</f>
        <v>76.060606060606062</v>
      </c>
      <c r="J4" s="101">
        <f>(ABS(H4-F4)/F4)*100</f>
        <v>77.222222222222229</v>
      </c>
      <c r="K4" s="60"/>
      <c r="M4" s="171" t="s">
        <v>284</v>
      </c>
      <c r="N4" s="178">
        <v>101.6</v>
      </c>
      <c r="O4" s="168" t="s">
        <v>295</v>
      </c>
    </row>
    <row r="5" spans="3:17" x14ac:dyDescent="0.25">
      <c r="C5" s="128" t="s">
        <v>237</v>
      </c>
      <c r="D5" s="60" t="s">
        <v>236</v>
      </c>
      <c r="E5" s="101">
        <v>47</v>
      </c>
      <c r="F5" s="101">
        <v>70</v>
      </c>
      <c r="G5" s="101">
        <v>35.549999999999997</v>
      </c>
      <c r="H5" s="101">
        <v>37.659999999999997</v>
      </c>
      <c r="I5" s="101">
        <f t="shared" ref="I5" si="0">(ABS(G5-E5)/E5)*100</f>
        <v>24.361702127659584</v>
      </c>
      <c r="J5" s="101">
        <f t="shared" ref="J5" si="1">(ABS(H5-F5)/F5)*100</f>
        <v>46.2</v>
      </c>
      <c r="K5" s="60"/>
      <c r="M5" s="171" t="s">
        <v>285</v>
      </c>
      <c r="N5" s="178">
        <v>1.37</v>
      </c>
      <c r="O5" s="168" t="s">
        <v>290</v>
      </c>
    </row>
    <row r="6" spans="3:17" x14ac:dyDescent="0.25">
      <c r="C6" s="35"/>
      <c r="D6" s="35"/>
      <c r="E6" s="35"/>
      <c r="F6" s="35"/>
      <c r="G6" s="35"/>
      <c r="H6" s="35"/>
      <c r="I6" s="35"/>
      <c r="J6" s="35"/>
      <c r="K6" s="35"/>
      <c r="M6" s="171" t="s">
        <v>275</v>
      </c>
      <c r="N6" s="178">
        <v>200</v>
      </c>
      <c r="O6" s="168" t="s">
        <v>291</v>
      </c>
    </row>
    <row r="10" spans="3:17" x14ac:dyDescent="0.25">
      <c r="C10" s="304" t="s">
        <v>302</v>
      </c>
      <c r="D10" s="304"/>
      <c r="E10" s="304"/>
      <c r="K10" s="258" t="s">
        <v>301</v>
      </c>
      <c r="L10" s="258"/>
      <c r="O10" s="309" t="s">
        <v>373</v>
      </c>
      <c r="P10" s="358"/>
      <c r="Q10" s="310"/>
    </row>
    <row r="11" spans="3:17" x14ac:dyDescent="0.25">
      <c r="C11" s="105" t="s">
        <v>303</v>
      </c>
      <c r="D11" s="105" t="s">
        <v>234</v>
      </c>
      <c r="E11" s="105" t="s">
        <v>304</v>
      </c>
      <c r="K11" t="s">
        <v>296</v>
      </c>
      <c r="L11">
        <v>115</v>
      </c>
      <c r="O11" s="171" t="s">
        <v>286</v>
      </c>
      <c r="P11" s="357" t="s">
        <v>316</v>
      </c>
      <c r="Q11" s="357"/>
    </row>
    <row r="12" spans="3:17" x14ac:dyDescent="0.25">
      <c r="C12" s="105" t="s">
        <v>305</v>
      </c>
      <c r="D12" s="60" t="s">
        <v>313</v>
      </c>
      <c r="E12" s="60"/>
      <c r="K12" t="s">
        <v>297</v>
      </c>
      <c r="O12" s="171" t="s">
        <v>284</v>
      </c>
      <c r="P12" s="178">
        <v>101.6</v>
      </c>
      <c r="Q12" s="168" t="s">
        <v>295</v>
      </c>
    </row>
    <row r="13" spans="3:17" x14ac:dyDescent="0.25">
      <c r="C13" s="105" t="s">
        <v>306</v>
      </c>
      <c r="D13" s="60" t="s">
        <v>314</v>
      </c>
      <c r="E13" s="60"/>
      <c r="K13" t="s">
        <v>298</v>
      </c>
      <c r="L13">
        <v>6</v>
      </c>
    </row>
    <row r="14" spans="3:17" x14ac:dyDescent="0.25">
      <c r="C14" s="105" t="s">
        <v>307</v>
      </c>
      <c r="D14" s="60" t="s">
        <v>315</v>
      </c>
      <c r="E14" s="60"/>
      <c r="K14" t="s">
        <v>299</v>
      </c>
      <c r="L14">
        <v>4</v>
      </c>
    </row>
    <row r="15" spans="3:17" x14ac:dyDescent="0.25">
      <c r="K15" t="s">
        <v>300</v>
      </c>
      <c r="L15" s="183">
        <f>L13*L14</f>
        <v>24</v>
      </c>
    </row>
    <row r="17" spans="5:17" x14ac:dyDescent="0.25">
      <c r="E17" s="360"/>
      <c r="F17" s="361"/>
      <c r="G17" s="362"/>
      <c r="O17" s="309" t="s">
        <v>373</v>
      </c>
      <c r="P17" s="358"/>
      <c r="Q17" s="310"/>
    </row>
    <row r="18" spans="5:17" x14ac:dyDescent="0.25">
      <c r="E18" s="360"/>
      <c r="F18" s="361"/>
      <c r="G18" s="362"/>
      <c r="O18" s="171" t="s">
        <v>286</v>
      </c>
      <c r="P18" s="357" t="s">
        <v>316</v>
      </c>
      <c r="Q18" s="357"/>
    </row>
    <row r="19" spans="5:17" x14ac:dyDescent="0.25">
      <c r="E19" s="360"/>
      <c r="F19" s="361"/>
      <c r="G19" s="362"/>
      <c r="K19" t="s">
        <v>308</v>
      </c>
      <c r="L19" t="s">
        <v>309</v>
      </c>
      <c r="O19" s="171" t="s">
        <v>285</v>
      </c>
      <c r="P19" s="178">
        <v>1.37</v>
      </c>
      <c r="Q19" s="168" t="s">
        <v>290</v>
      </c>
    </row>
    <row r="20" spans="5:17" x14ac:dyDescent="0.25">
      <c r="E20" s="360"/>
      <c r="F20" s="361"/>
      <c r="G20" s="362"/>
      <c r="K20" t="s">
        <v>297</v>
      </c>
      <c r="L20" t="s">
        <v>310</v>
      </c>
      <c r="M20" s="183">
        <v>33</v>
      </c>
    </row>
    <row r="21" spans="5:17" x14ac:dyDescent="0.25">
      <c r="E21" s="360"/>
      <c r="F21" s="361"/>
      <c r="G21" s="362"/>
      <c r="K21" t="s">
        <v>311</v>
      </c>
      <c r="L21" t="s">
        <v>309</v>
      </c>
    </row>
    <row r="22" spans="5:17" x14ac:dyDescent="0.25">
      <c r="E22" s="360"/>
      <c r="F22" s="361"/>
      <c r="G22" s="362"/>
      <c r="K22" t="s">
        <v>312</v>
      </c>
      <c r="L22" t="s">
        <v>310</v>
      </c>
    </row>
    <row r="23" spans="5:17" x14ac:dyDescent="0.25">
      <c r="O23" s="309" t="s">
        <v>373</v>
      </c>
      <c r="P23" s="358"/>
      <c r="Q23" s="310"/>
    </row>
    <row r="24" spans="5:17" x14ac:dyDescent="0.25">
      <c r="O24" s="171" t="s">
        <v>286</v>
      </c>
      <c r="P24" s="357" t="s">
        <v>316</v>
      </c>
      <c r="Q24" s="357"/>
    </row>
    <row r="25" spans="5:17" x14ac:dyDescent="0.25">
      <c r="O25" s="171" t="s">
        <v>275</v>
      </c>
      <c r="P25" s="178">
        <v>200</v>
      </c>
      <c r="Q25" s="168" t="s">
        <v>291</v>
      </c>
    </row>
  </sheetData>
  <mergeCells count="16">
    <mergeCell ref="P11:Q11"/>
    <mergeCell ref="O17:Q17"/>
    <mergeCell ref="P18:Q18"/>
    <mergeCell ref="O23:Q23"/>
    <mergeCell ref="P24:Q24"/>
    <mergeCell ref="K10:L10"/>
    <mergeCell ref="C10:E10"/>
    <mergeCell ref="C2:C3"/>
    <mergeCell ref="D2:D3"/>
    <mergeCell ref="N3:O3"/>
    <mergeCell ref="M2:O2"/>
    <mergeCell ref="K2:K3"/>
    <mergeCell ref="G2:H2"/>
    <mergeCell ref="E2:F2"/>
    <mergeCell ref="I2:J2"/>
    <mergeCell ref="O10:Q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Presupuesto</vt:lpstr>
      <vt:lpstr>Presupuesto FSDE</vt:lpstr>
      <vt:lpstr>Objetivos -&gt; Actividades</vt:lpstr>
      <vt:lpstr>Seleccion de Conceptos</vt:lpstr>
      <vt:lpstr>Gantt</vt:lpstr>
      <vt:lpstr>Motor Erronea</vt:lpstr>
      <vt:lpstr>Peso Prob.</vt:lpstr>
      <vt:lpstr>Motores Final</vt:lpstr>
      <vt:lpstr>Teorico vs Experimental</vt:lpstr>
      <vt:lpstr>1_Traccion</vt:lpstr>
      <vt:lpstr>2_Flexion</vt:lpstr>
      <vt:lpstr>3_Torsion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 Araya</dc:creator>
  <cp:lastModifiedBy>ARAYA SOTO MARIA FERNANDA</cp:lastModifiedBy>
  <dcterms:created xsi:type="dcterms:W3CDTF">2022-11-22T23:32:51Z</dcterms:created>
  <dcterms:modified xsi:type="dcterms:W3CDTF">2023-08-15T17:47:07Z</dcterms:modified>
</cp:coreProperties>
</file>