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5 OpenAT Joysticks/Designs/Active Projects/Sliding Analog Thumbstick/Birch_Mini_Joystick/Documentation/Working_Documents/Birch Mini Joystick - A/"/>
    </mc:Choice>
  </mc:AlternateContent>
  <xr:revisionPtr revIDLastSave="222" documentId="8_{FFCF63BE-D2B6-4D57-AB99-D42729B3DC72}" xr6:coauthVersionLast="47" xr6:coauthVersionMax="47" xr10:uidLastSave="{66180B91-BBC2-4720-94AC-9667A52EDD15}"/>
  <bookViews>
    <workbookView xWindow="1890" yWindow="390" windowWidth="25290" windowHeight="15330" xr2:uid="{00000000-000D-0000-FFFF-FFFF00000000}"/>
  </bookViews>
  <sheets>
    <sheet name="BOM" sheetId="1" r:id="rId1"/>
    <sheet name="BOM x2" sheetId="3" r:id="rId2"/>
    <sheet name="BOM x6" sheetId="4" r:id="rId3"/>
  </sheets>
  <definedNames>
    <definedName name="_xlnm.Print_Area" localSheetId="0">BOM!$A$1:$L$49</definedName>
    <definedName name="_xlnm.Print_Titles" localSheetId="0">BOM!$1:$2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J11" i="4" s="1"/>
  <c r="I11" i="4"/>
  <c r="I12" i="4"/>
  <c r="J12" i="4"/>
  <c r="K12" i="4"/>
  <c r="I13" i="4"/>
  <c r="J13" i="4"/>
  <c r="K13" i="4"/>
  <c r="H11" i="4"/>
  <c r="K11" i="4" s="1"/>
  <c r="I47" i="4"/>
  <c r="J47" i="4" s="1"/>
  <c r="H47" i="4"/>
  <c r="K47" i="4" s="1"/>
  <c r="I46" i="4"/>
  <c r="J46" i="4" s="1"/>
  <c r="H46" i="4"/>
  <c r="K46" i="4" s="1"/>
  <c r="I45" i="4"/>
  <c r="J45" i="4" s="1"/>
  <c r="H45" i="4"/>
  <c r="K45" i="4" s="1"/>
  <c r="I44" i="4"/>
  <c r="J44" i="4" s="1"/>
  <c r="H44" i="4"/>
  <c r="K44" i="4" s="1"/>
  <c r="I43" i="4"/>
  <c r="J43" i="4" s="1"/>
  <c r="H43" i="4"/>
  <c r="K43" i="4" s="1"/>
  <c r="I42" i="4"/>
  <c r="J42" i="4" s="1"/>
  <c r="H42" i="4"/>
  <c r="K42" i="4" s="1"/>
  <c r="I41" i="4"/>
  <c r="J41" i="4" s="1"/>
  <c r="H41" i="4"/>
  <c r="K41" i="4" s="1"/>
  <c r="I40" i="4"/>
  <c r="J40" i="4" s="1"/>
  <c r="H40" i="4"/>
  <c r="K40" i="4" s="1"/>
  <c r="J26" i="4"/>
  <c r="K26" i="4" s="1"/>
  <c r="J25" i="4"/>
  <c r="K25" i="4" s="1"/>
  <c r="I25" i="4"/>
  <c r="J24" i="4"/>
  <c r="K24" i="4" s="1"/>
  <c r="I24" i="4"/>
  <c r="J23" i="4"/>
  <c r="K23" i="4" s="1"/>
  <c r="I23" i="4"/>
  <c r="J22" i="4"/>
  <c r="K22" i="4" s="1"/>
  <c r="I22" i="4"/>
  <c r="J21" i="4"/>
  <c r="K21" i="4" s="1"/>
  <c r="I21" i="4"/>
  <c r="M2" i="4" s="1"/>
  <c r="J20" i="4"/>
  <c r="K20" i="4" s="1"/>
  <c r="I20" i="4"/>
  <c r="J19" i="4"/>
  <c r="K19" i="4" s="1"/>
  <c r="I19" i="4"/>
  <c r="J18" i="4"/>
  <c r="K18" i="4" s="1"/>
  <c r="J17" i="4"/>
  <c r="K17" i="4" s="1"/>
  <c r="D13" i="4"/>
  <c r="E13" i="4" s="1"/>
  <c r="H13" i="4" s="1"/>
  <c r="E12" i="4"/>
  <c r="H12" i="4" s="1"/>
  <c r="I10" i="4"/>
  <c r="E10" i="4"/>
  <c r="H10" i="4" s="1"/>
  <c r="K10" i="4" s="1"/>
  <c r="I9" i="4"/>
  <c r="E9" i="4"/>
  <c r="H9" i="4" s="1"/>
  <c r="K9" i="4" s="1"/>
  <c r="I8" i="4"/>
  <c r="E8" i="4"/>
  <c r="H8" i="4" s="1"/>
  <c r="K8" i="4" s="1"/>
  <c r="I7" i="4"/>
  <c r="E7" i="4"/>
  <c r="H7" i="4" s="1"/>
  <c r="K7" i="4" s="1"/>
  <c r="I6" i="4"/>
  <c r="E6" i="4"/>
  <c r="H6" i="4" s="1"/>
  <c r="K6" i="4" s="1"/>
  <c r="I5" i="4"/>
  <c r="E5" i="4"/>
  <c r="H5" i="4" s="1"/>
  <c r="K5" i="4" s="1"/>
  <c r="N2" i="4"/>
  <c r="L2" i="3"/>
  <c r="D14" i="3"/>
  <c r="E14" i="3" s="1"/>
  <c r="J6" i="3"/>
  <c r="J7" i="3"/>
  <c r="J8" i="3"/>
  <c r="J9" i="3"/>
  <c r="J10" i="3"/>
  <c r="J11" i="3"/>
  <c r="J12" i="3"/>
  <c r="H5" i="3"/>
  <c r="K5" i="3" s="1"/>
  <c r="E6" i="3"/>
  <c r="H6" i="3" s="1"/>
  <c r="K6" i="3" s="1"/>
  <c r="E7" i="3"/>
  <c r="H7" i="3" s="1"/>
  <c r="K7" i="3" s="1"/>
  <c r="E8" i="3"/>
  <c r="H8" i="3" s="1"/>
  <c r="K8" i="3" s="1"/>
  <c r="E9" i="3"/>
  <c r="H9" i="3" s="1"/>
  <c r="K9" i="3" s="1"/>
  <c r="E10" i="3"/>
  <c r="H10" i="3" s="1"/>
  <c r="K10" i="3" s="1"/>
  <c r="E11" i="3"/>
  <c r="H11" i="3" s="1"/>
  <c r="K11" i="3" s="1"/>
  <c r="E12" i="3"/>
  <c r="H12" i="3" s="1"/>
  <c r="K12" i="3" s="1"/>
  <c r="E13" i="3"/>
  <c r="H13" i="3" s="1"/>
  <c r="K13" i="3" s="1"/>
  <c r="E5" i="3"/>
  <c r="I48" i="3"/>
  <c r="J48" i="3" s="1"/>
  <c r="H48" i="3"/>
  <c r="K48" i="3" s="1"/>
  <c r="I47" i="3"/>
  <c r="J47" i="3" s="1"/>
  <c r="H47" i="3"/>
  <c r="K47" i="3" s="1"/>
  <c r="I46" i="3"/>
  <c r="J46" i="3" s="1"/>
  <c r="H46" i="3"/>
  <c r="K46" i="3" s="1"/>
  <c r="I45" i="3"/>
  <c r="J45" i="3" s="1"/>
  <c r="H45" i="3"/>
  <c r="K45" i="3" s="1"/>
  <c r="I44" i="3"/>
  <c r="J44" i="3" s="1"/>
  <c r="H44" i="3"/>
  <c r="K44" i="3" s="1"/>
  <c r="I43" i="3"/>
  <c r="J43" i="3" s="1"/>
  <c r="H43" i="3"/>
  <c r="K43" i="3" s="1"/>
  <c r="I42" i="3"/>
  <c r="J42" i="3" s="1"/>
  <c r="H42" i="3"/>
  <c r="K42" i="3" s="1"/>
  <c r="I41" i="3"/>
  <c r="J41" i="3" s="1"/>
  <c r="H41" i="3"/>
  <c r="K41" i="3" s="1"/>
  <c r="J27" i="3"/>
  <c r="K27" i="3" s="1"/>
  <c r="J26" i="3"/>
  <c r="K26" i="3" s="1"/>
  <c r="I26" i="3"/>
  <c r="J25" i="3"/>
  <c r="K25" i="3" s="1"/>
  <c r="I25" i="3"/>
  <c r="J24" i="3"/>
  <c r="K24" i="3" s="1"/>
  <c r="I24" i="3"/>
  <c r="J23" i="3"/>
  <c r="K23" i="3" s="1"/>
  <c r="I23" i="3"/>
  <c r="J22" i="3"/>
  <c r="K22" i="3" s="1"/>
  <c r="I22" i="3"/>
  <c r="J21" i="3"/>
  <c r="K21" i="3" s="1"/>
  <c r="I21" i="3"/>
  <c r="J20" i="3"/>
  <c r="K20" i="3" s="1"/>
  <c r="I20" i="3"/>
  <c r="J19" i="3"/>
  <c r="K19" i="3" s="1"/>
  <c r="J18" i="3"/>
  <c r="K18" i="3" s="1"/>
  <c r="I14" i="3"/>
  <c r="I13" i="3"/>
  <c r="J13" i="3" s="1"/>
  <c r="I12" i="3"/>
  <c r="I11" i="3"/>
  <c r="I10" i="3"/>
  <c r="I9" i="3"/>
  <c r="I8" i="3"/>
  <c r="I7" i="3"/>
  <c r="I6" i="3"/>
  <c r="I5" i="3"/>
  <c r="J5" i="3" s="1"/>
  <c r="N2" i="3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I27" i="1"/>
  <c r="J27" i="1" s="1"/>
  <c r="I18" i="1"/>
  <c r="J18" i="1" s="1"/>
  <c r="J26" i="1"/>
  <c r="H26" i="1"/>
  <c r="H25" i="1"/>
  <c r="H24" i="1"/>
  <c r="H23" i="1"/>
  <c r="H22" i="1"/>
  <c r="H21" i="1"/>
  <c r="H20" i="1"/>
  <c r="J7" i="4" l="1"/>
  <c r="J8" i="4"/>
  <c r="J5" i="4"/>
  <c r="J6" i="4"/>
  <c r="J9" i="4"/>
  <c r="J10" i="4"/>
  <c r="K2" i="4"/>
  <c r="L2" i="4" s="1"/>
  <c r="J2" i="4"/>
  <c r="I2" i="4" s="1"/>
  <c r="J14" i="3"/>
  <c r="H14" i="3"/>
  <c r="K14" i="3" s="1"/>
  <c r="M2" i="3"/>
  <c r="J2" i="3"/>
  <c r="I2" i="3" s="1"/>
  <c r="K2" i="3"/>
  <c r="H12" i="1" l="1"/>
  <c r="I12" i="1" s="1"/>
  <c r="G12" i="1"/>
  <c r="J12" i="1" s="1"/>
  <c r="H11" i="1"/>
  <c r="I11" i="1" s="1"/>
  <c r="G11" i="1"/>
  <c r="J11" i="1" s="1"/>
  <c r="H48" i="1"/>
  <c r="I48" i="1" s="1"/>
  <c r="G48" i="1"/>
  <c r="J48" i="1" s="1"/>
  <c r="H46" i="1"/>
  <c r="I46" i="1" s="1"/>
  <c r="G46" i="1"/>
  <c r="J46" i="1" s="1"/>
  <c r="H14" i="1" l="1"/>
  <c r="I14" i="1" s="1"/>
  <c r="G14" i="1"/>
  <c r="J14" i="1" s="1"/>
  <c r="H13" i="1" l="1"/>
  <c r="I13" i="1" s="1"/>
  <c r="G13" i="1"/>
  <c r="J13" i="1" s="1"/>
  <c r="H9" i="1" l="1"/>
  <c r="I9" i="1" s="1"/>
  <c r="G9" i="1"/>
  <c r="J9" i="1" s="1"/>
  <c r="H47" i="1" l="1"/>
  <c r="I47" i="1" s="1"/>
  <c r="G47" i="1"/>
  <c r="J47" i="1" s="1"/>
  <c r="G8" i="1"/>
  <c r="H45" i="1"/>
  <c r="I45" i="1" s="1"/>
  <c r="G45" i="1"/>
  <c r="J45" i="1" s="1"/>
  <c r="G44" i="1"/>
  <c r="J44" i="1" s="1"/>
  <c r="H44" i="1"/>
  <c r="I44" i="1" s="1"/>
  <c r="G42" i="1"/>
  <c r="J42" i="1" s="1"/>
  <c r="G43" i="1"/>
  <c r="J43" i="1" s="1"/>
  <c r="H43" i="1"/>
  <c r="I43" i="1" s="1"/>
  <c r="H42" i="1"/>
  <c r="I42" i="1" s="1"/>
  <c r="H41" i="1"/>
  <c r="I41" i="1" s="1"/>
  <c r="G41" i="1"/>
  <c r="J41" i="1" s="1"/>
  <c r="K2" i="1" l="1"/>
  <c r="G6" i="1"/>
  <c r="J6" i="1" s="1"/>
  <c r="G7" i="1"/>
  <c r="J7" i="1" s="1"/>
  <c r="J8" i="1"/>
  <c r="G10" i="1"/>
  <c r="J10" i="1" s="1"/>
  <c r="G5" i="1"/>
  <c r="J5" i="1" s="1"/>
  <c r="H6" i="1"/>
  <c r="I6" i="1" s="1"/>
  <c r="H7" i="1"/>
  <c r="I7" i="1" s="1"/>
  <c r="H8" i="1"/>
  <c r="I8" i="1" s="1"/>
  <c r="H10" i="1"/>
  <c r="I10" i="1" s="1"/>
  <c r="H5" i="1"/>
  <c r="J2" i="1" l="1"/>
  <c r="L2" i="1"/>
  <c r="I5" i="1" l="1"/>
  <c r="I2" i="1" s="1"/>
</calcChain>
</file>

<file path=xl/sharedStrings.xml><?xml version="1.0" encoding="utf-8"?>
<sst xmlns="http://schemas.openxmlformats.org/spreadsheetml/2006/main" count="382" uniqueCount="94">
  <si>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</si>
  <si>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</si>
  <si>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</si>
  <si>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</si>
  <si>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</si>
  <si>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</si>
  <si>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</si>
  <si>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</si>
  <si>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</si>
  <si>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</si>
  <si>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</si>
  <si>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</si>
  <si>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</si>
  <si>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</si>
  <si>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</si>
  <si>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</si>
  <si>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</si>
  <si>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</si>
  <si>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Electrical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</si>
  <si>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</si>
  <si>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</si>
  <si>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</si>
  <si>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</si>
  <si>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</si>
  <si>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</si>
  <si>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</si>
  <si>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</si>
  <si>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</si>
  <si>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</si>
  <si>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</si>
  <si>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Mini 2-Axis Analog Thumbstick</t>
  </si>
  <si>
    <t>Analog Mini Thumbstick Breakout Board</t>
  </si>
  <si>
    <t>Universal Proto-board PCB 4cm x 6cm</t>
  </si>
  <si>
    <t>M2 x 8 mm Machine Screws</t>
  </si>
  <si>
    <t>Inner cover disk v1.0</t>
  </si>
  <si>
    <t>(Optional) Joystick_Camera_Mount</t>
  </si>
  <si>
    <t>Flush cutters</t>
  </si>
  <si>
    <t>Wire strippers</t>
  </si>
  <si>
    <t>Soldering iron</t>
  </si>
  <si>
    <t>Philips head screw driver</t>
  </si>
  <si>
    <t>3D printer</t>
  </si>
  <si>
    <t>https://www.digikey.ca/en/products/detail/adafruit-industries-llc/2765/6193582</t>
  </si>
  <si>
    <t>https://www.digikey.ca/en/products/detail/adafruit-industries-llc/3246/6193594</t>
  </si>
  <si>
    <t>https://www.digikey.ca/en/products/detail/adafruit-industries-llc/4785/13617529</t>
  </si>
  <si>
    <t xml:space="preserve">https://a.co/d/ftDJjYV </t>
  </si>
  <si>
    <t>Universal Proto-board PCB 4cm x 6cm - Amazon</t>
  </si>
  <si>
    <t>Analog Mini Thumbstick Breakout Board - Adafruit</t>
  </si>
  <si>
    <t xml:space="preserve">https://www.adafruit.com/product/3246 </t>
  </si>
  <si>
    <t xml:space="preserve">https://www.adafruit.com/product/2765 </t>
  </si>
  <si>
    <t>24 Guage wire</t>
  </si>
  <si>
    <t xml:space="preserve">https://a.co/d/0x1zLnq </t>
  </si>
  <si>
    <t xml:space="preserve">https://a.co/d/i4QJhrz </t>
  </si>
  <si>
    <t>Jumper wire kit - varying lengths</t>
  </si>
  <si>
    <t xml:space="preserve">https://a.co/d/0B9sK8N </t>
  </si>
  <si>
    <t xml:space="preserve">https://a.co/d/1mQQYbU </t>
  </si>
  <si>
    <t>(Optional) Topper - small dome</t>
  </si>
  <si>
    <t>(Optional) Topper - medium dome</t>
  </si>
  <si>
    <t>(Optional) Topper - large dome</t>
  </si>
  <si>
    <t>(Optional) Topper - ring</t>
  </si>
  <si>
    <t>(Optional) Topper - concave</t>
  </si>
  <si>
    <t>Estimated Unit Price</t>
  </si>
  <si>
    <t>Total Price</t>
  </si>
  <si>
    <t>(Optional for mount) Tee nut</t>
  </si>
  <si>
    <t>3.5 mm stereo cable (4 conductor, TRRS, M-M)</t>
  </si>
  <si>
    <t>3.5 mm 4C TRRS M-M Cable</t>
  </si>
  <si>
    <t>(Optional for mount) M3x10mm screws and nuts x2</t>
  </si>
  <si>
    <t xml:space="preserve">https://www.digikey.ca/en/products/detail/apm-hexseal/RM3X12MM-2701/2063201 </t>
  </si>
  <si>
    <t xml:space="preserve">https://www.digikey.ca/en/products/detail/b-f-fastener-supply/MHNZ-003/274973 </t>
  </si>
  <si>
    <t xml:space="preserve">https://www.primecables.ca/p-370661-cab-aud-260-all-35mm-18-inch-4c-trrs-male-to-male-28awg-ft4-cable-black?from_pla=google&amp;sku=383487&amp;gclid=Cj0KCQjwlPWgBhDHARIsAH2xdNfMGpZUepmaOf2Hr_B_V0mfR8CIVkyGKW8KV6w9lkSs7Rj3b4Tc1OwaAjC6EALw_wcB#sku383491 </t>
  </si>
  <si>
    <t>24 AWG Wire, 1 foot</t>
  </si>
  <si>
    <t>https://www.digikey.ca/en/products/detail/cnc-tech/3122-24-1-0500-001-1-TS/16396742</t>
  </si>
  <si>
    <t xml:space="preserve">https://www.homedepot.ca/product/paulin-1-4-inch-20-tee-nuts-4-prong-5-16-inch-barrel-length/1000129429 </t>
  </si>
  <si>
    <t>Last Updated: 2023-Mar-31</t>
  </si>
  <si>
    <t>Digikey shipping (if spending less than $100)</t>
  </si>
  <si>
    <t>Shipping</t>
  </si>
  <si>
    <t xml:space="preserve">(Optional for mount adapter) 1/4-20 screw or hex bolt, at least 1/2" long </t>
  </si>
  <si>
    <t xml:space="preserve">https://www.homedepot.ca/product/paulin-1-4-20-x-1-2-inch-hex-head-cap-screw-18-8-stainless-steel-unc/1000142251 </t>
  </si>
  <si>
    <t xml:space="preserve">https://www.digikey.ca/en/products/detail/global-specialties/WK-3/5231342 </t>
  </si>
  <si>
    <t xml:space="preserve">https://www.digikey.ca/en/products/detail/tensility-international-corp/10-02155/7606602 </t>
  </si>
  <si>
    <t>(Optional for mount) M3 hex nut x2</t>
  </si>
  <si>
    <t>(Optional for mount) M3x12mm screw x2</t>
  </si>
  <si>
    <t>Sliding_Joystick_Housing_Bottom v1.0</t>
  </si>
  <si>
    <t>Sliding_Joysitck_Housing_Top v1.0</t>
  </si>
  <si>
    <t>Unit QTY</t>
  </si>
  <si>
    <t>Number of joysticks</t>
  </si>
  <si>
    <t>Unit Cost for 1 Joystick</t>
  </si>
  <si>
    <t>Cost for 2 joysticks</t>
  </si>
  <si>
    <t>Maker cost per joystick</t>
  </si>
  <si>
    <t>Birch Mini Joystick - A</t>
  </si>
  <si>
    <t>(Bulk order: 2)</t>
  </si>
  <si>
    <t>(Bulk order: 6)</t>
  </si>
  <si>
    <t>Birch_Enclosure_Bottom v1.0</t>
  </si>
  <si>
    <t>Birch_Enclosure_Top v1.0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</si>
  <si>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V0.2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</si>
</sst>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Roboto Black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5" xfId="0" applyFill="1" applyBorder="1"/>
    <xf numFmtId="0" fontId="0" fillId="8" borderId="1" xfId="0" applyFill="1" applyBorder="1"/>
    <xf numFmtId="1" fontId="0" fillId="0" borderId="0" xfId="1" applyNumberFormat="1" applyFont="1"/>
    <xf numFmtId="44" fontId="0" fillId="0" borderId="0" xfId="0" applyNumberFormat="1"/>
    <xf numFmtId="44" fontId="0" fillId="6" borderId="6" xfId="1" applyFont="1" applyFill="1" applyBorder="1"/>
    <xf numFmtId="44" fontId="0" fillId="9" borderId="0" xfId="0" applyNumberFormat="1" applyFill="1"/>
    <xf numFmtId="44" fontId="0" fillId="8" borderId="7" xfId="1" applyFont="1" applyFill="1" applyBorder="1"/>
    <xf numFmtId="0" fontId="0" fillId="0" borderId="4" xfId="0" applyBorder="1"/>
    <xf numFmtId="0" fontId="3" fillId="0" borderId="10" xfId="0" applyFont="1" applyBorder="1"/>
    <xf numFmtId="0" fontId="0" fillId="0" borderId="10" xfId="0" applyBorder="1"/>
    <xf numFmtId="0" fontId="0" fillId="0" borderId="7" xfId="0" applyBorder="1"/>
    <xf numFmtId="0" fontId="0" fillId="8" borderId="5" xfId="0" applyFill="1" applyBorder="1"/>
    <xf numFmtId="44" fontId="0" fillId="6" borderId="0" xfId="1" applyFont="1" applyFill="1" applyBorder="1"/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6" fillId="0" borderId="0" xfId="5" applyFill="1"/>
    <xf numFmtId="44" fontId="0" fillId="0" borderId="0" xfId="1" applyFont="1" applyFill="1" applyBorder="1"/>
    <xf numFmtId="1" fontId="0" fillId="0" borderId="0" xfId="1" applyNumberFormat="1" applyFont="1" applyFill="1" applyBorder="1"/>
    <xf numFmtId="0" fontId="3" fillId="9" borderId="0" xfId="0" applyFont="1" applyFill="1"/>
    <xf numFmtId="44" fontId="0" fillId="6" borderId="11" xfId="1" applyFont="1" applyFill="1" applyBorder="1"/>
    <xf numFmtId="0" fontId="5" fillId="0" borderId="0" xfId="0" applyFont="1" applyAlignment="1">
      <alignment horizontal="left"/>
    </xf>
    <xf numFmtId="44" fontId="0" fillId="8" borderId="0" xfId="1" applyFont="1" applyFill="1" applyBorder="1"/>
    <xf numFmtId="0" fontId="0" fillId="0" borderId="0" xfId="0" applyAlignment="1">
      <alignment vertical="center" wrapText="1"/>
    </xf>
    <xf numFmtId="0" fontId="2" fillId="2" borderId="0" xfId="2" applyFont="1" applyAlignment="1">
      <alignment vertical="center" wrapText="1"/>
    </xf>
    <xf numFmtId="0" fontId="5" fillId="0" borderId="0" xfId="0" applyFont="1"/>
    <xf numFmtId="0" fontId="11" fillId="0" borderId="0" xfId="0" applyFont="1"/>
    <xf numFmtId="0" fontId="5" fillId="0" borderId="0" xfId="0" applyFont="1" applyAlignment="1">
      <alignment horizontal="left"/>
    </xf>
    <xf numFmtId="0" fontId="0" fillId="5" borderId="4" xfId="0" applyFill="1" applyBorder="1"/>
    <xf numFmtId="0" fontId="0" fillId="5" borderId="7" xfId="0" applyFill="1" applyBorder="1"/>
    <xf numFmtId="0" fontId="7" fillId="5" borderId="4" xfId="0" applyFont="1" applyFill="1" applyBorder="1"/>
    <xf numFmtId="0" fontId="7" fillId="5" borderId="7" xfId="0" applyFont="1" applyFill="1" applyBorder="1"/>
    <xf numFmtId="0" fontId="3" fillId="5" borderId="4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i4QJhrz" TargetMode="External"/><Relationship Id="rId13" Type="http://schemas.openxmlformats.org/officeDocument/2006/relationships/hyperlink" Target="https://www.digikey.ca/en/products/detail/global-specialties/WK-3/5231342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adafruit-industries-llc/3246/6193594" TargetMode="External"/><Relationship Id="rId7" Type="http://schemas.openxmlformats.org/officeDocument/2006/relationships/hyperlink" Target="https://a.co/d/0x1zLnq" TargetMode="External"/><Relationship Id="rId12" Type="http://schemas.openxmlformats.org/officeDocument/2006/relationships/hyperlink" Target="https://www.homedepot.ca/product/paulin-1-4-20-x-1-2-inch-hex-head-cap-screw-18-8-stainless-steel-unc/1000142251" TargetMode="External"/><Relationship Id="rId17" Type="http://schemas.openxmlformats.org/officeDocument/2006/relationships/hyperlink" Target="https://www.digikey.ca/en/products/detail/b-f-fastener-supply/MHNZ-003/274973" TargetMode="External"/><Relationship Id="rId2" Type="http://schemas.openxmlformats.org/officeDocument/2006/relationships/hyperlink" Target="https://www.digikey.ca/en/products/detail/adafruit-industries-llc/2765/6193582" TargetMode="External"/><Relationship Id="rId16" Type="http://schemas.openxmlformats.org/officeDocument/2006/relationships/hyperlink" Target="https://www.digikey.ca/en/products/detail/apm-hexseal/RM3X12MM-2701/2063201" TargetMode="External"/><Relationship Id="rId1" Type="http://schemas.openxmlformats.org/officeDocument/2006/relationships/hyperlink" Target="https://www.digikey.ca/en/products/detail/adafruit-industries-llc/4785/13617529" TargetMode="External"/><Relationship Id="rId6" Type="http://schemas.openxmlformats.org/officeDocument/2006/relationships/hyperlink" Target="https://www.adafruit.com/product/2765" TargetMode="External"/><Relationship Id="rId11" Type="http://schemas.openxmlformats.org/officeDocument/2006/relationships/hyperlink" Target="https://www.homedepot.ca/product/paulin-1-4-inch-20-tee-nuts-4-prong-5-16-inch-barrel-length/1000129429" TargetMode="External"/><Relationship Id="rId5" Type="http://schemas.openxmlformats.org/officeDocument/2006/relationships/hyperlink" Target="https://www.adafruit.com/product/3246" TargetMode="External"/><Relationship Id="rId15" Type="http://schemas.openxmlformats.org/officeDocument/2006/relationships/hyperlink" Target="https://a.co/d/0B9sK8N" TargetMode="External"/><Relationship Id="rId10" Type="http://schemas.openxmlformats.org/officeDocument/2006/relationships/hyperlink" Target="https://www.primecables.ca/p-370661-cab-aud-260-all-35mm-18-inch-4c-trrs-male-to-male-28awg-ft4-cable-black?from_pla=google&amp;sku=383487&amp;gclid=Cj0KCQjwlPWgBhDHARIsAH2xdNfMGpZUepmaOf2Hr_B_V0mfR8CIVkyGKW8KV6w9lkSs7Rj3b4Tc1OwaAjC6EALw_wcB" TargetMode="External"/><Relationship Id="rId4" Type="http://schemas.openxmlformats.org/officeDocument/2006/relationships/hyperlink" Target="https://a.co/d/ftDJjYV" TargetMode="External"/><Relationship Id="rId9" Type="http://schemas.openxmlformats.org/officeDocument/2006/relationships/hyperlink" Target="https://a.co/d/1mQQYbU" TargetMode="External"/><Relationship Id="rId14" Type="http://schemas.openxmlformats.org/officeDocument/2006/relationships/hyperlink" Target="https://www.digikey.ca/en/products/detail/tensility-international-corp/10-02155/760660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i4QJhrz" TargetMode="External"/><Relationship Id="rId13" Type="http://schemas.openxmlformats.org/officeDocument/2006/relationships/hyperlink" Target="https://www.digikey.ca/en/products/detail/global-specialties/WK-3/5231342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ca/en/products/detail/adafruit-industries-llc/3246/6193594" TargetMode="External"/><Relationship Id="rId7" Type="http://schemas.openxmlformats.org/officeDocument/2006/relationships/hyperlink" Target="https://a.co/d/0x1zLnq" TargetMode="External"/><Relationship Id="rId12" Type="http://schemas.openxmlformats.org/officeDocument/2006/relationships/hyperlink" Target="https://www.homedepot.ca/product/paulin-1-4-20-x-1-2-inch-hex-head-cap-screw-18-8-stainless-steel-unc/1000142251" TargetMode="External"/><Relationship Id="rId17" Type="http://schemas.openxmlformats.org/officeDocument/2006/relationships/hyperlink" Target="https://www.digikey.ca/en/products/detail/b-f-fastener-supply/MHNZ-003/274973" TargetMode="External"/><Relationship Id="rId2" Type="http://schemas.openxmlformats.org/officeDocument/2006/relationships/hyperlink" Target="https://www.digikey.ca/en/products/detail/adafruit-industries-llc/2765/6193582" TargetMode="External"/><Relationship Id="rId16" Type="http://schemas.openxmlformats.org/officeDocument/2006/relationships/hyperlink" Target="https://www.digikey.ca/en/products/detail/apm-hexseal/RM3X12MM-2701/2063201" TargetMode="External"/><Relationship Id="rId1" Type="http://schemas.openxmlformats.org/officeDocument/2006/relationships/hyperlink" Target="https://www.digikey.ca/en/products/detail/adafruit-industries-llc/4785/13617529" TargetMode="External"/><Relationship Id="rId6" Type="http://schemas.openxmlformats.org/officeDocument/2006/relationships/hyperlink" Target="https://www.adafruit.com/product/2765" TargetMode="External"/><Relationship Id="rId11" Type="http://schemas.openxmlformats.org/officeDocument/2006/relationships/hyperlink" Target="https://www.homedepot.ca/product/paulin-1-4-inch-20-tee-nuts-4-prong-5-16-inch-barrel-length/1000129429" TargetMode="External"/><Relationship Id="rId5" Type="http://schemas.openxmlformats.org/officeDocument/2006/relationships/hyperlink" Target="https://www.adafruit.com/product/3246" TargetMode="External"/><Relationship Id="rId15" Type="http://schemas.openxmlformats.org/officeDocument/2006/relationships/hyperlink" Target="https://a.co/d/0B9sK8N" TargetMode="External"/><Relationship Id="rId10" Type="http://schemas.openxmlformats.org/officeDocument/2006/relationships/hyperlink" Target="https://www.primecables.ca/p-370661-cab-aud-260-all-35mm-18-inch-4c-trrs-male-to-male-28awg-ft4-cable-black?from_pla=google&amp;sku=383487&amp;gclid=Cj0KCQjwlPWgBhDHARIsAH2xdNfMGpZUepmaOf2Hr_B_V0mfR8CIVkyGKW8KV6w9lkSs7Rj3b4Tc1OwaAjC6EALw_wcB" TargetMode="External"/><Relationship Id="rId4" Type="http://schemas.openxmlformats.org/officeDocument/2006/relationships/hyperlink" Target="https://a.co/d/ftDJjYV" TargetMode="External"/><Relationship Id="rId9" Type="http://schemas.openxmlformats.org/officeDocument/2006/relationships/hyperlink" Target="https://a.co/d/1mQQYbU" TargetMode="External"/><Relationship Id="rId14" Type="http://schemas.openxmlformats.org/officeDocument/2006/relationships/hyperlink" Target="https://www.digikey.ca/en/products/detail/tensility-international-corp/10-02155/760660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i4QJhrz" TargetMode="External"/><Relationship Id="rId13" Type="http://schemas.openxmlformats.org/officeDocument/2006/relationships/hyperlink" Target="https://www.digikey.ca/en/products/detail/global-specialties/WK-3/5231342" TargetMode="External"/><Relationship Id="rId3" Type="http://schemas.openxmlformats.org/officeDocument/2006/relationships/hyperlink" Target="https://www.digikey.ca/en/products/detail/adafruit-industries-llc/3246/6193594" TargetMode="External"/><Relationship Id="rId7" Type="http://schemas.openxmlformats.org/officeDocument/2006/relationships/hyperlink" Target="https://a.co/d/0x1zLnq" TargetMode="External"/><Relationship Id="rId12" Type="http://schemas.openxmlformats.org/officeDocument/2006/relationships/hyperlink" Target="https://www.homedepot.ca/product/paulin-1-4-20-x-1-2-inch-hex-head-cap-screw-18-8-stainless-steel-unc/1000142251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digikey.ca/en/products/detail/adafruit-industries-llc/2765/6193582" TargetMode="External"/><Relationship Id="rId16" Type="http://schemas.openxmlformats.org/officeDocument/2006/relationships/hyperlink" Target="https://a.co/d/0B9sK8N" TargetMode="External"/><Relationship Id="rId1" Type="http://schemas.openxmlformats.org/officeDocument/2006/relationships/hyperlink" Target="https://www.digikey.ca/en/products/detail/adafruit-industries-llc/4785/13617529" TargetMode="External"/><Relationship Id="rId6" Type="http://schemas.openxmlformats.org/officeDocument/2006/relationships/hyperlink" Target="https://www.adafruit.com/product/2765" TargetMode="External"/><Relationship Id="rId11" Type="http://schemas.openxmlformats.org/officeDocument/2006/relationships/hyperlink" Target="https://www.homedepot.ca/product/paulin-1-4-inch-20-tee-nuts-4-prong-5-16-inch-barrel-length/1000129429" TargetMode="External"/><Relationship Id="rId5" Type="http://schemas.openxmlformats.org/officeDocument/2006/relationships/hyperlink" Target="https://www.adafruit.com/product/3246" TargetMode="External"/><Relationship Id="rId15" Type="http://schemas.openxmlformats.org/officeDocument/2006/relationships/hyperlink" Target="https://a.co/d/0B9sK8N" TargetMode="External"/><Relationship Id="rId10" Type="http://schemas.openxmlformats.org/officeDocument/2006/relationships/hyperlink" Target="https://www.primecables.ca/p-370661-cab-aud-260-all-35mm-18-inch-4c-trrs-male-to-male-28awg-ft4-cable-black?from_pla=google&amp;sku=383487&amp;gclid=Cj0KCQjwlPWgBhDHARIsAH2xdNfMGpZUepmaOf2Hr_B_V0mfR8CIVkyGKW8KV6w9lkSs7Rj3b4Tc1OwaAjC6EALw_wcB" TargetMode="External"/><Relationship Id="rId4" Type="http://schemas.openxmlformats.org/officeDocument/2006/relationships/hyperlink" Target="https://a.co/d/ftDJjYV" TargetMode="External"/><Relationship Id="rId9" Type="http://schemas.openxmlformats.org/officeDocument/2006/relationships/hyperlink" Target="https://a.co/d/1mQQYbU" TargetMode="External"/><Relationship Id="rId14" Type="http://schemas.openxmlformats.org/officeDocument/2006/relationships/hyperlink" Target="https://www.digikey.ca/en/products/detail/tensility-international-corp/10-02155/76066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sqref="A1:B1"/>
    </sheetView>
  </sheetViews>
  <sheetFormatPr defaultRowHeight="15"/>
  <cols>
    <col min="2" max="2" width="58.140625" customWidth="1"/>
    <col min="3" max="3" width="39.85546875" customWidth="1"/>
    <col min="4" max="4" width="4.42578125" bestFit="1" customWidth="1"/>
    <col min="5" max="5" width="13.855468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9" customWidth="1"/>
    <col min="10" max="10" width="12.7109375" customWidth="1"/>
    <col min="11" max="12" width="19.140625" customWidth="1"/>
    <col min="13" max="13" width="17.28515625" customWidth="1"/>
    <col min="14" max="14" width="89.85546875" bestFit="1" customWidth="1"/>
  </cols>
  <sheetData>
    <row r="1" spans="1:14" ht="34.5">
      <c r="A1" s="41" t="s">
        <v>88</v>
      </c>
      <c r="B1" s="41"/>
      <c r="C1" s="39"/>
      <c r="I1" s="33" t="s">
        <v>0</v>
      </c>
      <c r="J1" s="1" t="s">
        <v>1</v>
      </c>
      <c r="K1" s="2" t="s">
        <v>2</v>
      </c>
      <c r="L1" s="3" t="s">
        <v>3</v>
      </c>
    </row>
    <row r="2" spans="1:14" ht="19.5" thickBot="1">
      <c r="A2" s="11" t="s">
        <v>93</v>
      </c>
      <c r="C2" s="10" t="s">
        <v>72</v>
      </c>
      <c r="I2" s="20">
        <f>SUM(I5:I16,J18:J27)</f>
        <v>20.073920000000001</v>
      </c>
      <c r="J2" s="4">
        <f>SUM(J5:J16,J18:J27)</f>
        <v>38.760000000000005</v>
      </c>
      <c r="K2" s="14">
        <f>SUM(H18:H27)/60</f>
        <v>2.95</v>
      </c>
      <c r="L2" s="5">
        <f>SUM(E18:E22)</f>
        <v>35.1</v>
      </c>
    </row>
    <row r="3" spans="1:14" ht="16.5" thickBot="1">
      <c r="A3" s="44" t="s">
        <v>5</v>
      </c>
      <c r="B3" s="45"/>
    </row>
    <row r="4" spans="1:14" ht="15.75" thickBot="1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/>
      <c r="M4" s="6"/>
    </row>
    <row r="5" spans="1:14">
      <c r="B5" t="s">
        <v>30</v>
      </c>
      <c r="C5" t="s">
        <v>18</v>
      </c>
      <c r="D5">
        <v>1</v>
      </c>
      <c r="E5">
        <v>1</v>
      </c>
      <c r="F5" s="8">
        <v>3.84</v>
      </c>
      <c r="G5" s="17">
        <f t="shared" ref="G5:G14" si="0">IF(E5&gt;0,ROUNDUP(D5/E5,0),0)</f>
        <v>1</v>
      </c>
      <c r="H5" s="19">
        <f>IF(E5&gt;0,F5/E5,0)</f>
        <v>3.84</v>
      </c>
      <c r="I5" s="19">
        <f t="shared" ref="I5:I14" si="1">H5*D5</f>
        <v>3.84</v>
      </c>
      <c r="J5" s="18">
        <f>G5*F5</f>
        <v>3.84</v>
      </c>
      <c r="K5" s="7" t="s">
        <v>41</v>
      </c>
    </row>
    <row r="6" spans="1:14">
      <c r="B6" t="s">
        <v>31</v>
      </c>
      <c r="C6" t="s">
        <v>18</v>
      </c>
      <c r="D6">
        <v>1</v>
      </c>
      <c r="E6">
        <v>1</v>
      </c>
      <c r="F6" s="28">
        <v>2.16</v>
      </c>
      <c r="G6" s="17">
        <f t="shared" si="0"/>
        <v>1</v>
      </c>
      <c r="H6" s="12">
        <f t="shared" ref="H6:H14" si="2">IF(E6&gt;0,F6/E6,0)</f>
        <v>2.16</v>
      </c>
      <c r="I6" s="12">
        <f t="shared" si="1"/>
        <v>2.16</v>
      </c>
      <c r="J6" s="18">
        <f t="shared" ref="J6:J14" si="3">G6*F6</f>
        <v>2.16</v>
      </c>
      <c r="K6" s="7" t="s">
        <v>42</v>
      </c>
    </row>
    <row r="7" spans="1:14">
      <c r="B7" t="s">
        <v>32</v>
      </c>
      <c r="C7" t="s">
        <v>18</v>
      </c>
      <c r="D7">
        <v>1</v>
      </c>
      <c r="E7">
        <v>3</v>
      </c>
      <c r="F7" s="28">
        <v>3.6</v>
      </c>
      <c r="G7" s="17">
        <f t="shared" si="0"/>
        <v>1</v>
      </c>
      <c r="H7" s="12">
        <f t="shared" si="2"/>
        <v>1.2</v>
      </c>
      <c r="I7" s="12">
        <f t="shared" si="1"/>
        <v>1.2</v>
      </c>
      <c r="J7" s="18">
        <f t="shared" si="3"/>
        <v>3.6</v>
      </c>
      <c r="K7" s="7" t="s">
        <v>43</v>
      </c>
    </row>
    <row r="8" spans="1:14">
      <c r="B8" t="s">
        <v>63</v>
      </c>
      <c r="C8" t="s">
        <v>18</v>
      </c>
      <c r="D8">
        <v>0.5</v>
      </c>
      <c r="E8">
        <v>1</v>
      </c>
      <c r="F8" s="28">
        <v>6.8</v>
      </c>
      <c r="G8" s="17">
        <f t="shared" si="0"/>
        <v>1</v>
      </c>
      <c r="H8" s="12">
        <f t="shared" si="2"/>
        <v>6.8</v>
      </c>
      <c r="I8" s="12">
        <f t="shared" si="1"/>
        <v>3.4</v>
      </c>
      <c r="J8" s="18">
        <f t="shared" si="3"/>
        <v>6.8</v>
      </c>
      <c r="K8" s="7" t="s">
        <v>78</v>
      </c>
    </row>
    <row r="9" spans="1:14">
      <c r="B9" t="s">
        <v>69</v>
      </c>
      <c r="C9" t="s">
        <v>18</v>
      </c>
      <c r="D9">
        <v>1</v>
      </c>
      <c r="E9">
        <v>1</v>
      </c>
      <c r="F9" s="28">
        <v>0.72</v>
      </c>
      <c r="G9" s="17">
        <f t="shared" si="0"/>
        <v>1</v>
      </c>
      <c r="H9" s="12">
        <f t="shared" si="2"/>
        <v>0.72</v>
      </c>
      <c r="I9" s="12">
        <f t="shared" si="1"/>
        <v>0.72</v>
      </c>
      <c r="J9" s="18">
        <f t="shared" si="3"/>
        <v>0.72</v>
      </c>
      <c r="K9" s="7" t="s">
        <v>70</v>
      </c>
    </row>
    <row r="10" spans="1:14">
      <c r="B10" t="s">
        <v>33</v>
      </c>
      <c r="C10" t="s">
        <v>17</v>
      </c>
      <c r="D10">
        <v>8</v>
      </c>
      <c r="E10">
        <v>1000</v>
      </c>
      <c r="F10" s="29">
        <v>12.99</v>
      </c>
      <c r="G10" s="17">
        <f t="shared" si="0"/>
        <v>1</v>
      </c>
      <c r="H10" s="12">
        <f t="shared" si="2"/>
        <v>1.299E-2</v>
      </c>
      <c r="I10" s="12">
        <f t="shared" si="1"/>
        <v>0.10392</v>
      </c>
      <c r="J10" s="18">
        <f t="shared" si="3"/>
        <v>12.99</v>
      </c>
      <c r="K10" s="30" t="s">
        <v>54</v>
      </c>
    </row>
    <row r="11" spans="1:14">
      <c r="B11" t="s">
        <v>79</v>
      </c>
      <c r="C11" t="s">
        <v>17</v>
      </c>
      <c r="D11">
        <v>0</v>
      </c>
      <c r="E11">
        <v>100</v>
      </c>
      <c r="F11" s="31">
        <v>6.65</v>
      </c>
      <c r="G11" s="32">
        <f t="shared" si="0"/>
        <v>0</v>
      </c>
      <c r="H11" s="12">
        <f t="shared" si="2"/>
        <v>6.6500000000000004E-2</v>
      </c>
      <c r="I11" s="12">
        <f t="shared" si="1"/>
        <v>0</v>
      </c>
      <c r="J11" s="18">
        <f t="shared" si="3"/>
        <v>0</v>
      </c>
      <c r="K11" s="7" t="s">
        <v>67</v>
      </c>
    </row>
    <row r="12" spans="1:14">
      <c r="B12" t="s">
        <v>80</v>
      </c>
      <c r="C12" t="s">
        <v>17</v>
      </c>
      <c r="D12">
        <v>0</v>
      </c>
      <c r="E12">
        <v>1</v>
      </c>
      <c r="F12" s="31">
        <v>1.1100000000000001</v>
      </c>
      <c r="G12" s="32">
        <f t="shared" si="0"/>
        <v>0</v>
      </c>
      <c r="H12" s="12">
        <f t="shared" si="2"/>
        <v>1.1100000000000001</v>
      </c>
      <c r="I12" s="12">
        <f t="shared" si="1"/>
        <v>0</v>
      </c>
      <c r="J12" s="18">
        <f t="shared" si="3"/>
        <v>0</v>
      </c>
      <c r="K12" s="7" t="s">
        <v>66</v>
      </c>
    </row>
    <row r="13" spans="1:14">
      <c r="B13" t="s">
        <v>62</v>
      </c>
      <c r="C13" t="s">
        <v>17</v>
      </c>
      <c r="D13">
        <v>0</v>
      </c>
      <c r="E13">
        <v>1</v>
      </c>
      <c r="F13" s="28">
        <v>0.48</v>
      </c>
      <c r="G13" s="17">
        <f t="shared" si="0"/>
        <v>0</v>
      </c>
      <c r="H13" s="12">
        <f t="shared" si="2"/>
        <v>0.48</v>
      </c>
      <c r="I13" s="12">
        <f t="shared" si="1"/>
        <v>0</v>
      </c>
      <c r="J13" s="18">
        <f t="shared" si="3"/>
        <v>0</v>
      </c>
      <c r="K13" s="7" t="s">
        <v>71</v>
      </c>
    </row>
    <row r="14" spans="1:14">
      <c r="B14" t="s">
        <v>73</v>
      </c>
      <c r="C14" t="s">
        <v>74</v>
      </c>
      <c r="D14">
        <v>1</v>
      </c>
      <c r="E14">
        <v>1</v>
      </c>
      <c r="F14" s="28">
        <v>8</v>
      </c>
      <c r="G14" s="17">
        <f t="shared" si="0"/>
        <v>1</v>
      </c>
      <c r="H14" s="12">
        <f t="shared" si="2"/>
        <v>8</v>
      </c>
      <c r="I14" s="12">
        <f t="shared" si="1"/>
        <v>8</v>
      </c>
      <c r="J14" s="18">
        <f t="shared" si="3"/>
        <v>8</v>
      </c>
      <c r="K14" s="7"/>
    </row>
    <row r="15" spans="1:14" ht="15.75" thickBot="1">
      <c r="G15" s="17"/>
      <c r="H15" s="27"/>
      <c r="I15" s="27"/>
      <c r="J15" s="18"/>
    </row>
    <row r="16" spans="1:14" ht="15.75" thickBot="1">
      <c r="A16" s="46" t="s">
        <v>19</v>
      </c>
      <c r="B16" s="47"/>
      <c r="C16" s="21">
        <v>25</v>
      </c>
      <c r="F16" s="8"/>
      <c r="G16" s="8"/>
      <c r="H16" s="13"/>
      <c r="I16" s="13"/>
      <c r="N16" s="7"/>
    </row>
    <row r="17" spans="1:14" ht="15.75" thickBot="1">
      <c r="A17" t="s">
        <v>6</v>
      </c>
      <c r="B17" s="6" t="s">
        <v>20</v>
      </c>
      <c r="C17" s="15" t="s">
        <v>21</v>
      </c>
      <c r="D17" s="6" t="s">
        <v>9</v>
      </c>
      <c r="E17" s="6" t="s">
        <v>22</v>
      </c>
      <c r="F17" s="6" t="s">
        <v>23</v>
      </c>
      <c r="G17" s="6"/>
      <c r="H17" s="6" t="s">
        <v>24</v>
      </c>
      <c r="I17" s="6" t="s">
        <v>60</v>
      </c>
      <c r="J17" s="6" t="s">
        <v>61</v>
      </c>
      <c r="K17" s="6" t="s">
        <v>16</v>
      </c>
    </row>
    <row r="18" spans="1:14">
      <c r="B18" t="s">
        <v>91</v>
      </c>
      <c r="C18" t="s">
        <v>25</v>
      </c>
      <c r="D18">
        <v>1</v>
      </c>
      <c r="E18">
        <v>14.9</v>
      </c>
      <c r="F18">
        <v>127</v>
      </c>
      <c r="H18">
        <v>106</v>
      </c>
      <c r="I18" s="12">
        <f>(E18/1000)*$C$16</f>
        <v>0.3725</v>
      </c>
      <c r="J18" s="18">
        <f>I18*D18</f>
        <v>0.3725</v>
      </c>
    </row>
    <row r="19" spans="1:14">
      <c r="B19" t="s">
        <v>92</v>
      </c>
      <c r="C19" t="s">
        <v>25</v>
      </c>
      <c r="D19">
        <v>1</v>
      </c>
      <c r="E19">
        <v>10.6</v>
      </c>
      <c r="F19">
        <v>74</v>
      </c>
      <c r="H19">
        <v>67</v>
      </c>
      <c r="I19" s="12">
        <f t="shared" ref="I19:I27" si="4">(E19/1000)*$C$16</f>
        <v>0.26500000000000001</v>
      </c>
      <c r="J19" s="18">
        <f t="shared" ref="J19:J27" si="5">I19*D19</f>
        <v>0.26500000000000001</v>
      </c>
    </row>
    <row r="20" spans="1:14">
      <c r="B20" t="s">
        <v>34</v>
      </c>
      <c r="C20" t="s">
        <v>25</v>
      </c>
      <c r="D20">
        <v>1</v>
      </c>
      <c r="E20">
        <v>0.5</v>
      </c>
      <c r="F20">
        <v>4</v>
      </c>
      <c r="H20">
        <f t="shared" ref="H20:H26" si="6">F20*D20</f>
        <v>4</v>
      </c>
      <c r="I20" s="12">
        <f t="shared" si="4"/>
        <v>1.2500000000000001E-2</v>
      </c>
      <c r="J20" s="18">
        <f t="shared" si="5"/>
        <v>1.2500000000000001E-2</v>
      </c>
    </row>
    <row r="21" spans="1:14">
      <c r="B21" t="s">
        <v>35</v>
      </c>
      <c r="C21" t="s">
        <v>25</v>
      </c>
      <c r="D21">
        <v>0</v>
      </c>
      <c r="E21">
        <v>8.5</v>
      </c>
      <c r="F21">
        <v>54</v>
      </c>
      <c r="H21">
        <f t="shared" si="6"/>
        <v>0</v>
      </c>
      <c r="I21" s="12">
        <f t="shared" si="4"/>
        <v>0.21250000000000002</v>
      </c>
      <c r="J21" s="18">
        <f t="shared" si="5"/>
        <v>0</v>
      </c>
    </row>
    <row r="22" spans="1:14">
      <c r="B22" t="s">
        <v>55</v>
      </c>
      <c r="C22" t="s">
        <v>25</v>
      </c>
      <c r="D22">
        <v>0</v>
      </c>
      <c r="E22">
        <v>0.6</v>
      </c>
      <c r="F22">
        <v>8</v>
      </c>
      <c r="H22">
        <f t="shared" si="6"/>
        <v>0</v>
      </c>
      <c r="I22" s="12">
        <f t="shared" si="4"/>
        <v>1.4999999999999999E-2</v>
      </c>
      <c r="J22" s="18">
        <f t="shared" si="5"/>
        <v>0</v>
      </c>
    </row>
    <row r="23" spans="1:14">
      <c r="B23" t="s">
        <v>56</v>
      </c>
      <c r="C23" t="s">
        <v>25</v>
      </c>
      <c r="D23">
        <v>0</v>
      </c>
      <c r="E23">
        <v>1.7</v>
      </c>
      <c r="F23">
        <v>17</v>
      </c>
      <c r="H23">
        <f t="shared" si="6"/>
        <v>0</v>
      </c>
      <c r="I23" s="12">
        <f t="shared" si="4"/>
        <v>4.2499999999999996E-2</v>
      </c>
      <c r="J23" s="18">
        <f t="shared" si="5"/>
        <v>0</v>
      </c>
    </row>
    <row r="24" spans="1:14">
      <c r="B24" t="s">
        <v>57</v>
      </c>
      <c r="C24" t="s">
        <v>25</v>
      </c>
      <c r="D24">
        <v>0</v>
      </c>
      <c r="E24">
        <v>4.9000000000000004</v>
      </c>
      <c r="F24">
        <v>37</v>
      </c>
      <c r="H24">
        <f t="shared" si="6"/>
        <v>0</v>
      </c>
      <c r="I24" s="12">
        <f t="shared" si="4"/>
        <v>0.12250000000000001</v>
      </c>
      <c r="J24" s="18">
        <f t="shared" si="5"/>
        <v>0</v>
      </c>
    </row>
    <row r="25" spans="1:14">
      <c r="B25" t="s">
        <v>58</v>
      </c>
      <c r="C25" t="s">
        <v>25</v>
      </c>
      <c r="D25">
        <v>0</v>
      </c>
      <c r="E25">
        <v>1.5</v>
      </c>
      <c r="F25">
        <v>16</v>
      </c>
      <c r="H25">
        <f t="shared" si="6"/>
        <v>0</v>
      </c>
      <c r="I25" s="12">
        <f t="shared" si="4"/>
        <v>3.7499999999999999E-2</v>
      </c>
      <c r="J25" s="18">
        <f t="shared" si="5"/>
        <v>0</v>
      </c>
    </row>
    <row r="26" spans="1:14">
      <c r="B26" t="s">
        <v>59</v>
      </c>
      <c r="C26" t="s">
        <v>25</v>
      </c>
      <c r="D26">
        <v>0</v>
      </c>
      <c r="E26">
        <v>1</v>
      </c>
      <c r="F26">
        <v>10</v>
      </c>
      <c r="H26">
        <f t="shared" si="6"/>
        <v>0</v>
      </c>
      <c r="I26" s="12">
        <f t="shared" si="4"/>
        <v>2.5000000000000001E-2</v>
      </c>
      <c r="J26" s="18">
        <f t="shared" si="5"/>
        <v>0</v>
      </c>
    </row>
    <row r="27" spans="1:14" ht="15.75" thickBot="1">
      <c r="B27" s="10"/>
      <c r="I27" s="12">
        <f t="shared" si="4"/>
        <v>0</v>
      </c>
      <c r="J27" s="18">
        <f t="shared" si="5"/>
        <v>0</v>
      </c>
    </row>
    <row r="28" spans="1:14" ht="15.75" thickBot="1">
      <c r="A28" s="48" t="s">
        <v>26</v>
      </c>
      <c r="B28" s="49"/>
    </row>
    <row r="29" spans="1:14" ht="15.75" thickBot="1">
      <c r="A29" s="22" t="s">
        <v>6</v>
      </c>
      <c r="B29" s="23" t="s">
        <v>20</v>
      </c>
      <c r="C29" s="24"/>
      <c r="D29" s="24" t="s">
        <v>9</v>
      </c>
      <c r="E29" s="24"/>
      <c r="F29" s="24"/>
      <c r="G29" s="24"/>
      <c r="H29" s="24"/>
      <c r="I29" s="24"/>
      <c r="J29" s="24"/>
      <c r="K29" s="25"/>
    </row>
    <row r="30" spans="1:14" ht="15.75" thickBot="1">
      <c r="B30" s="10"/>
    </row>
    <row r="31" spans="1:14" ht="15.75" thickBot="1">
      <c r="A31" s="46" t="s">
        <v>27</v>
      </c>
      <c r="B31" s="47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>
      <c r="B32" t="s">
        <v>36</v>
      </c>
    </row>
    <row r="33" spans="1:14">
      <c r="B33" t="s">
        <v>37</v>
      </c>
    </row>
    <row r="34" spans="1:14">
      <c r="B34" t="s">
        <v>38</v>
      </c>
    </row>
    <row r="35" spans="1:14">
      <c r="B35" t="s">
        <v>39</v>
      </c>
    </row>
    <row r="36" spans="1:14">
      <c r="B36" t="s">
        <v>40</v>
      </c>
    </row>
    <row r="37" spans="1:14">
      <c r="B37" t="s">
        <v>75</v>
      </c>
      <c r="K37" s="7" t="s">
        <v>76</v>
      </c>
    </row>
    <row r="38" spans="1:14" ht="15.75" thickBot="1"/>
    <row r="39" spans="1:14" ht="15.75" thickBot="1">
      <c r="A39" s="42" t="s">
        <v>28</v>
      </c>
      <c r="B39" s="43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ht="15.75" thickBot="1">
      <c r="A40" s="16" t="s">
        <v>6</v>
      </c>
      <c r="B40" s="26" t="s">
        <v>29</v>
      </c>
      <c r="C40" s="6" t="s">
        <v>8</v>
      </c>
      <c r="D40" s="6" t="s">
        <v>9</v>
      </c>
      <c r="E40" s="6" t="s">
        <v>10</v>
      </c>
      <c r="F40" s="6" t="s">
        <v>11</v>
      </c>
      <c r="G40" s="6" t="s">
        <v>12</v>
      </c>
      <c r="H40" s="6" t="s">
        <v>13</v>
      </c>
      <c r="I40" s="6" t="s">
        <v>14</v>
      </c>
      <c r="J40" s="6" t="s">
        <v>15</v>
      </c>
      <c r="K40" s="16" t="s">
        <v>16</v>
      </c>
    </row>
    <row r="41" spans="1:14">
      <c r="B41" t="s">
        <v>45</v>
      </c>
      <c r="C41" t="s">
        <v>18</v>
      </c>
      <c r="D41">
        <v>1</v>
      </c>
      <c r="E41">
        <v>10</v>
      </c>
      <c r="F41" s="8">
        <v>11.31</v>
      </c>
      <c r="G41" s="17">
        <f>IF(E41&gt;0,ROUNDUP(D41/E41,0),0)</f>
        <v>1</v>
      </c>
      <c r="H41" s="19">
        <f t="shared" ref="H41:H48" si="7">IF(E41&gt;0,F41/E41,0)</f>
        <v>1.131</v>
      </c>
      <c r="I41" s="19">
        <f t="shared" ref="I41:I48" si="8">H41*D41</f>
        <v>1.131</v>
      </c>
      <c r="J41" s="18">
        <f t="shared" ref="J41:J48" si="9">G41*F41</f>
        <v>11.31</v>
      </c>
      <c r="K41" s="7" t="s">
        <v>44</v>
      </c>
    </row>
    <row r="42" spans="1:14">
      <c r="B42" t="s">
        <v>46</v>
      </c>
      <c r="C42" t="s">
        <v>18</v>
      </c>
      <c r="D42">
        <v>1</v>
      </c>
      <c r="E42">
        <v>1</v>
      </c>
      <c r="F42" s="8">
        <v>1.5</v>
      </c>
      <c r="G42" s="17">
        <f t="shared" ref="G42:G43" si="10">IF(E42&gt;0,ROUNDUP(D42/E42,0),0)</f>
        <v>1</v>
      </c>
      <c r="H42" s="19">
        <f t="shared" si="7"/>
        <v>1.5</v>
      </c>
      <c r="I42" s="19">
        <f t="shared" si="8"/>
        <v>1.5</v>
      </c>
      <c r="J42" s="18">
        <f t="shared" si="9"/>
        <v>1.5</v>
      </c>
      <c r="K42" s="7" t="s">
        <v>47</v>
      </c>
    </row>
    <row r="43" spans="1:14">
      <c r="B43" t="s">
        <v>30</v>
      </c>
      <c r="C43" t="s">
        <v>18</v>
      </c>
      <c r="D43">
        <v>1</v>
      </c>
      <c r="E43">
        <v>1</v>
      </c>
      <c r="F43" s="8">
        <v>2.5</v>
      </c>
      <c r="G43" s="17">
        <f t="shared" si="10"/>
        <v>1</v>
      </c>
      <c r="H43" s="19">
        <f t="shared" si="7"/>
        <v>2.5</v>
      </c>
      <c r="I43" s="19">
        <f t="shared" si="8"/>
        <v>2.5</v>
      </c>
      <c r="J43" s="18">
        <f t="shared" si="9"/>
        <v>2.5</v>
      </c>
      <c r="K43" s="7" t="s">
        <v>48</v>
      </c>
    </row>
    <row r="44" spans="1:14">
      <c r="B44" t="s">
        <v>49</v>
      </c>
      <c r="C44" t="s">
        <v>18</v>
      </c>
      <c r="D44">
        <v>1</v>
      </c>
      <c r="E44">
        <v>6</v>
      </c>
      <c r="F44" s="31">
        <v>22.99</v>
      </c>
      <c r="G44" s="17">
        <f t="shared" ref="G44:G48" si="11">IF(E44&gt;0,ROUNDUP(D44/E44,0),0)</f>
        <v>1</v>
      </c>
      <c r="H44" s="19">
        <f t="shared" si="7"/>
        <v>3.8316666666666666</v>
      </c>
      <c r="I44" s="19">
        <f t="shared" si="8"/>
        <v>3.8316666666666666</v>
      </c>
      <c r="J44" s="18">
        <f t="shared" si="9"/>
        <v>22.99</v>
      </c>
      <c r="K44" s="7" t="s">
        <v>50</v>
      </c>
    </row>
    <row r="45" spans="1:14">
      <c r="B45" t="s">
        <v>52</v>
      </c>
      <c r="C45" t="s">
        <v>18</v>
      </c>
      <c r="D45">
        <v>10</v>
      </c>
      <c r="E45">
        <v>560</v>
      </c>
      <c r="F45" s="31">
        <v>18.989999999999998</v>
      </c>
      <c r="G45" s="32">
        <f t="shared" si="11"/>
        <v>1</v>
      </c>
      <c r="H45" s="12">
        <f t="shared" si="7"/>
        <v>3.391071428571428E-2</v>
      </c>
      <c r="I45" s="12">
        <f t="shared" si="8"/>
        <v>0.33910714285714283</v>
      </c>
      <c r="J45" s="18">
        <f t="shared" si="9"/>
        <v>18.989999999999998</v>
      </c>
      <c r="K45" s="7" t="s">
        <v>51</v>
      </c>
    </row>
    <row r="46" spans="1:14">
      <c r="B46" t="s">
        <v>52</v>
      </c>
      <c r="C46" t="s">
        <v>18</v>
      </c>
      <c r="D46">
        <v>10</v>
      </c>
      <c r="E46">
        <v>70</v>
      </c>
      <c r="F46" s="31">
        <v>6.6</v>
      </c>
      <c r="G46" s="17">
        <f t="shared" si="11"/>
        <v>1</v>
      </c>
      <c r="H46" s="34">
        <f t="shared" si="7"/>
        <v>9.4285714285714278E-2</v>
      </c>
      <c r="I46" s="34">
        <f t="shared" si="8"/>
        <v>0.94285714285714284</v>
      </c>
      <c r="J46" s="18">
        <f t="shared" si="9"/>
        <v>6.6</v>
      </c>
      <c r="K46" s="7" t="s">
        <v>77</v>
      </c>
    </row>
    <row r="47" spans="1:14">
      <c r="B47" t="s">
        <v>64</v>
      </c>
      <c r="C47" t="s">
        <v>18</v>
      </c>
      <c r="D47">
        <v>0.5</v>
      </c>
      <c r="E47">
        <v>1</v>
      </c>
      <c r="F47" s="31">
        <v>2.89</v>
      </c>
      <c r="G47" s="32">
        <f t="shared" si="11"/>
        <v>1</v>
      </c>
      <c r="H47" s="12">
        <f t="shared" si="7"/>
        <v>2.89</v>
      </c>
      <c r="I47" s="12">
        <f t="shared" si="8"/>
        <v>1.4450000000000001</v>
      </c>
      <c r="J47" s="18">
        <f t="shared" si="9"/>
        <v>2.89</v>
      </c>
      <c r="K47" s="7" t="s">
        <v>68</v>
      </c>
    </row>
    <row r="48" spans="1:14">
      <c r="B48" t="s">
        <v>65</v>
      </c>
      <c r="C48" t="s">
        <v>17</v>
      </c>
      <c r="D48">
        <v>4</v>
      </c>
      <c r="E48">
        <v>340</v>
      </c>
      <c r="F48" s="28">
        <v>22.14</v>
      </c>
      <c r="G48" s="17">
        <f t="shared" si="11"/>
        <v>1</v>
      </c>
      <c r="H48" s="12">
        <f t="shared" si="7"/>
        <v>6.511764705882353E-2</v>
      </c>
      <c r="I48" s="12">
        <f t="shared" si="8"/>
        <v>0.26047058823529412</v>
      </c>
      <c r="J48" s="18">
        <f t="shared" si="9"/>
        <v>22.14</v>
      </c>
      <c r="K48" s="7" t="s">
        <v>53</v>
      </c>
    </row>
  </sheetData>
  <mergeCells count="6">
    <mergeCell ref="A1:B1"/>
    <mergeCell ref="A39:B39"/>
    <mergeCell ref="A3:B3"/>
    <mergeCell ref="A16:B16"/>
    <mergeCell ref="A28:B28"/>
    <mergeCell ref="A31:B31"/>
  </mergeCells>
  <hyperlinks>
    <hyperlink ref="K7" r:id="rId1" xr:uid="{A278B03D-0EBC-414B-AE24-B57FB1162F10}"/>
    <hyperlink ref="K5" r:id="rId2" xr:uid="{2BDEC5B6-9C5C-4DF3-B048-251F8DB1F9AA}"/>
    <hyperlink ref="K6" r:id="rId3" xr:uid="{D2382A15-9AC3-4E43-BA16-A9ED529FF8B4}"/>
    <hyperlink ref="K41" r:id="rId4" xr:uid="{8EA31219-66A1-4A67-834C-6655B274B7A0}"/>
    <hyperlink ref="K42" r:id="rId5" xr:uid="{96DE242E-188A-4B6A-88C9-4BD647E2C8E7}"/>
    <hyperlink ref="K43" r:id="rId6" xr:uid="{329487A5-33CB-43A8-87AE-830E4120192A}"/>
    <hyperlink ref="K44" r:id="rId7" xr:uid="{16A0E09E-B43B-4E47-BAEC-BC8E323B3AA9}"/>
    <hyperlink ref="K45" r:id="rId8" xr:uid="{E89D88CD-90CE-4A6F-8E68-5C51E1C2BD35}"/>
    <hyperlink ref="K10" r:id="rId9" xr:uid="{2E8C7422-36E6-4344-A182-F218C084F9E9}"/>
    <hyperlink ref="K47" r:id="rId10" location="sku383491 " xr:uid="{78075580-FCB1-472A-B19F-C78FD2B8257C}"/>
    <hyperlink ref="K13" r:id="rId11" xr:uid="{46A12388-0439-42C4-9F35-824318D34603}"/>
    <hyperlink ref="K37" r:id="rId12" xr:uid="{B0336E92-9552-45FA-A8B4-4F1203D569EF}"/>
    <hyperlink ref="K46" r:id="rId13" xr:uid="{32428D7E-B19C-4BFB-8938-896432583B54}"/>
    <hyperlink ref="K8" r:id="rId14" xr:uid="{A0CEBAA1-D859-4153-8E21-3C39C635C208}"/>
    <hyperlink ref="K48" r:id="rId15" xr:uid="{6635064D-C9CA-415A-9952-F9C05894ABE2}"/>
    <hyperlink ref="K12" r:id="rId16" xr:uid="{6C723921-38D4-4AA8-85E0-326D2023B051}"/>
    <hyperlink ref="K11" r:id="rId17" xr:uid="{E192B2DB-D727-4BAB-9EAB-D6C63DD3F01E}"/>
  </hyperlinks>
  <printOptions gridLines="1"/>
  <pageMargins left="0.23622047244094491" right="0.23622047244094491" top="0.74803149606299213" bottom="0.74803149606299213" header="0.31496062992125984" footer="0.31496062992125984"/>
  <pageSetup paperSize="5" scale="70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86AF-25ED-4D75-86BF-922E411B1CAB}">
  <dimension ref="A1:P48"/>
  <sheetViews>
    <sheetView workbookViewId="0">
      <selection activeCell="C1" sqref="C1"/>
    </sheetView>
  </sheetViews>
  <sheetFormatPr defaultRowHeight="15"/>
  <cols>
    <col min="2" max="2" width="58.140625" customWidth="1"/>
    <col min="3" max="3" width="37.28515625" bestFit="1" customWidth="1"/>
    <col min="4" max="4" width="9.42578125" customWidth="1"/>
    <col min="5" max="5" width="4.42578125" bestFit="1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9" customWidth="1"/>
    <col min="11" max="12" width="12.7109375" customWidth="1"/>
    <col min="13" max="14" width="19.140625" customWidth="1"/>
    <col min="15" max="15" width="17.28515625" customWidth="1"/>
    <col min="16" max="16" width="89.85546875" bestFit="1" customWidth="1"/>
  </cols>
  <sheetData>
    <row r="1" spans="1:16" ht="34.5">
      <c r="A1" s="41" t="s">
        <v>88</v>
      </c>
      <c r="B1" s="41"/>
      <c r="C1" s="40" t="s">
        <v>89</v>
      </c>
      <c r="D1" s="35"/>
      <c r="E1" t="s">
        <v>84</v>
      </c>
      <c r="I1" s="37" t="s">
        <v>85</v>
      </c>
      <c r="J1" s="33" t="s">
        <v>86</v>
      </c>
      <c r="K1" s="1" t="s">
        <v>1</v>
      </c>
      <c r="L1" s="38" t="s">
        <v>87</v>
      </c>
      <c r="M1" s="2" t="s">
        <v>2</v>
      </c>
      <c r="N1" s="3" t="s">
        <v>3</v>
      </c>
    </row>
    <row r="2" spans="1:16" ht="19.5" thickBot="1">
      <c r="A2" s="11" t="s">
        <v>4</v>
      </c>
      <c r="C2" s="10" t="s">
        <v>72</v>
      </c>
      <c r="D2" s="10"/>
      <c r="E2">
        <v>2</v>
      </c>
      <c r="I2" s="18">
        <f>J2/$E$2</f>
        <v>15.74892</v>
      </c>
      <c r="J2" s="20">
        <f>SUM(J5:J16,K18:K27)</f>
        <v>31.49784</v>
      </c>
      <c r="K2" s="4">
        <f>SUM(K5:K16,K18:K27)</f>
        <v>45.480000000000004</v>
      </c>
      <c r="L2" s="4">
        <f>K2/E2</f>
        <v>22.740000000000002</v>
      </c>
      <c r="M2" s="14">
        <f>SUM(I18:I27)/60</f>
        <v>2.95</v>
      </c>
      <c r="N2" s="5">
        <f>SUM(F18:F22)</f>
        <v>35.1</v>
      </c>
    </row>
    <row r="3" spans="1:16" ht="16.5" thickBot="1">
      <c r="A3" s="44" t="s">
        <v>5</v>
      </c>
      <c r="B3" s="45"/>
    </row>
    <row r="4" spans="1:16" ht="15.75" thickBot="1">
      <c r="A4" s="6" t="s">
        <v>6</v>
      </c>
      <c r="B4" s="6" t="s">
        <v>7</v>
      </c>
      <c r="C4" s="6" t="s">
        <v>8</v>
      </c>
      <c r="D4" s="6" t="s">
        <v>83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/>
      <c r="M4" s="6" t="s">
        <v>16</v>
      </c>
      <c r="N4" s="6"/>
      <c r="O4" s="6"/>
    </row>
    <row r="5" spans="1:16">
      <c r="B5" t="s">
        <v>30</v>
      </c>
      <c r="C5" t="s">
        <v>18</v>
      </c>
      <c r="D5">
        <v>1</v>
      </c>
      <c r="E5">
        <f>D5*$E$2</f>
        <v>2</v>
      </c>
      <c r="F5">
        <v>1</v>
      </c>
      <c r="G5" s="8">
        <v>3.84</v>
      </c>
      <c r="H5" s="17">
        <f>IF(F5&gt;0,ROUNDUP(E5/F5,0),0)</f>
        <v>2</v>
      </c>
      <c r="I5" s="19">
        <f>IF(F5&gt;0,G5/F5,0)</f>
        <v>3.84</v>
      </c>
      <c r="J5" s="19">
        <f>I5*E5</f>
        <v>7.68</v>
      </c>
      <c r="K5" s="18">
        <f>H5*G5</f>
        <v>7.68</v>
      </c>
      <c r="L5" s="18"/>
      <c r="M5" s="7" t="s">
        <v>41</v>
      </c>
    </row>
    <row r="6" spans="1:16">
      <c r="B6" t="s">
        <v>31</v>
      </c>
      <c r="C6" t="s">
        <v>18</v>
      </c>
      <c r="D6">
        <v>1</v>
      </c>
      <c r="E6">
        <f t="shared" ref="E6:E14" si="0">D6*$E$2</f>
        <v>2</v>
      </c>
      <c r="F6">
        <v>1</v>
      </c>
      <c r="G6" s="28">
        <v>2.16</v>
      </c>
      <c r="H6" s="17">
        <f t="shared" ref="H6:H14" si="1">IF(F6&gt;0,ROUNDUP(E6/F6,0),0)</f>
        <v>2</v>
      </c>
      <c r="I6" s="12">
        <f t="shared" ref="I6:I14" si="2">IF(F6&gt;0,G6/F6,0)</f>
        <v>2.16</v>
      </c>
      <c r="J6" s="19">
        <f t="shared" ref="J6:J13" si="3">I6*E6</f>
        <v>4.32</v>
      </c>
      <c r="K6" s="18">
        <f t="shared" ref="K6:K14" si="4">H6*G6</f>
        <v>4.32</v>
      </c>
      <c r="L6" s="18"/>
      <c r="M6" s="7" t="s">
        <v>42</v>
      </c>
    </row>
    <row r="7" spans="1:16">
      <c r="B7" t="s">
        <v>32</v>
      </c>
      <c r="C7" t="s">
        <v>18</v>
      </c>
      <c r="D7">
        <v>1</v>
      </c>
      <c r="E7">
        <f t="shared" si="0"/>
        <v>2</v>
      </c>
      <c r="F7">
        <v>3</v>
      </c>
      <c r="G7" s="28">
        <v>3.6</v>
      </c>
      <c r="H7" s="17">
        <f t="shared" si="1"/>
        <v>1</v>
      </c>
      <c r="I7" s="12">
        <f t="shared" si="2"/>
        <v>1.2</v>
      </c>
      <c r="J7" s="19">
        <f t="shared" si="3"/>
        <v>2.4</v>
      </c>
      <c r="K7" s="18">
        <f t="shared" si="4"/>
        <v>3.6</v>
      </c>
      <c r="L7" s="18"/>
      <c r="M7" s="7" t="s">
        <v>43</v>
      </c>
    </row>
    <row r="8" spans="1:16">
      <c r="B8" t="s">
        <v>63</v>
      </c>
      <c r="C8" t="s">
        <v>18</v>
      </c>
      <c r="D8">
        <v>0.5</v>
      </c>
      <c r="E8">
        <f t="shared" si="0"/>
        <v>1</v>
      </c>
      <c r="F8">
        <v>1</v>
      </c>
      <c r="G8" s="28">
        <v>6.8</v>
      </c>
      <c r="H8" s="17">
        <f t="shared" si="1"/>
        <v>1</v>
      </c>
      <c r="I8" s="12">
        <f t="shared" si="2"/>
        <v>6.8</v>
      </c>
      <c r="J8" s="19">
        <f t="shared" si="3"/>
        <v>6.8</v>
      </c>
      <c r="K8" s="18">
        <f t="shared" si="4"/>
        <v>6.8</v>
      </c>
      <c r="L8" s="18"/>
      <c r="M8" s="7" t="s">
        <v>78</v>
      </c>
    </row>
    <row r="9" spans="1:16">
      <c r="B9" t="s">
        <v>69</v>
      </c>
      <c r="C9" t="s">
        <v>18</v>
      </c>
      <c r="D9">
        <v>1</v>
      </c>
      <c r="E9">
        <f t="shared" si="0"/>
        <v>2</v>
      </c>
      <c r="F9">
        <v>1</v>
      </c>
      <c r="G9" s="28">
        <v>0.72</v>
      </c>
      <c r="H9" s="17">
        <f t="shared" si="1"/>
        <v>2</v>
      </c>
      <c r="I9" s="12">
        <f t="shared" si="2"/>
        <v>0.72</v>
      </c>
      <c r="J9" s="19">
        <f t="shared" si="3"/>
        <v>1.44</v>
      </c>
      <c r="K9" s="18">
        <f t="shared" si="4"/>
        <v>1.44</v>
      </c>
      <c r="L9" s="18"/>
      <c r="M9" s="7" t="s">
        <v>70</v>
      </c>
    </row>
    <row r="10" spans="1:16">
      <c r="B10" t="s">
        <v>33</v>
      </c>
      <c r="C10" t="s">
        <v>17</v>
      </c>
      <c r="D10">
        <v>8</v>
      </c>
      <c r="E10">
        <f t="shared" si="0"/>
        <v>16</v>
      </c>
      <c r="F10">
        <v>1000</v>
      </c>
      <c r="G10" s="29">
        <v>12.99</v>
      </c>
      <c r="H10" s="17">
        <f t="shared" si="1"/>
        <v>1</v>
      </c>
      <c r="I10" s="12">
        <f t="shared" si="2"/>
        <v>1.299E-2</v>
      </c>
      <c r="J10" s="19">
        <f t="shared" si="3"/>
        <v>0.20784</v>
      </c>
      <c r="K10" s="18">
        <f t="shared" si="4"/>
        <v>12.99</v>
      </c>
      <c r="L10" s="18"/>
      <c r="M10" s="30" t="s">
        <v>54</v>
      </c>
    </row>
    <row r="11" spans="1:16">
      <c r="B11" t="s">
        <v>79</v>
      </c>
      <c r="C11" t="s">
        <v>17</v>
      </c>
      <c r="D11">
        <v>0</v>
      </c>
      <c r="E11">
        <f t="shared" si="0"/>
        <v>0</v>
      </c>
      <c r="F11">
        <v>100</v>
      </c>
      <c r="G11" s="31">
        <v>6.65</v>
      </c>
      <c r="H11" s="17">
        <f t="shared" si="1"/>
        <v>0</v>
      </c>
      <c r="I11" s="12">
        <f t="shared" si="2"/>
        <v>6.6500000000000004E-2</v>
      </c>
      <c r="J11" s="19">
        <f t="shared" si="3"/>
        <v>0</v>
      </c>
      <c r="K11" s="18">
        <f t="shared" si="4"/>
        <v>0</v>
      </c>
      <c r="L11" s="18"/>
      <c r="M11" s="7" t="s">
        <v>67</v>
      </c>
    </row>
    <row r="12" spans="1:16">
      <c r="B12" t="s">
        <v>80</v>
      </c>
      <c r="C12" t="s">
        <v>17</v>
      </c>
      <c r="D12">
        <v>0</v>
      </c>
      <c r="E12">
        <f t="shared" si="0"/>
        <v>0</v>
      </c>
      <c r="F12">
        <v>1</v>
      </c>
      <c r="G12" s="31">
        <v>1.1100000000000001</v>
      </c>
      <c r="H12" s="17">
        <f t="shared" si="1"/>
        <v>0</v>
      </c>
      <c r="I12" s="12">
        <f t="shared" si="2"/>
        <v>1.1100000000000001</v>
      </c>
      <c r="J12" s="19">
        <f t="shared" si="3"/>
        <v>0</v>
      </c>
      <c r="K12" s="18">
        <f t="shared" si="4"/>
        <v>0</v>
      </c>
      <c r="L12" s="18"/>
      <c r="M12" s="7" t="s">
        <v>66</v>
      </c>
    </row>
    <row r="13" spans="1:16">
      <c r="B13" t="s">
        <v>62</v>
      </c>
      <c r="C13" t="s">
        <v>17</v>
      </c>
      <c r="D13">
        <v>0</v>
      </c>
      <c r="E13">
        <f t="shared" si="0"/>
        <v>0</v>
      </c>
      <c r="F13">
        <v>1</v>
      </c>
      <c r="G13" s="28">
        <v>0.48</v>
      </c>
      <c r="H13" s="17">
        <f t="shared" si="1"/>
        <v>0</v>
      </c>
      <c r="I13" s="12">
        <f t="shared" si="2"/>
        <v>0.48</v>
      </c>
      <c r="J13" s="19">
        <f t="shared" si="3"/>
        <v>0</v>
      </c>
      <c r="K13" s="18">
        <f t="shared" si="4"/>
        <v>0</v>
      </c>
      <c r="L13" s="18"/>
      <c r="M13" s="7" t="s">
        <v>71</v>
      </c>
    </row>
    <row r="14" spans="1:16">
      <c r="B14" t="s">
        <v>73</v>
      </c>
      <c r="C14" t="s">
        <v>74</v>
      </c>
      <c r="D14">
        <f>1/E2</f>
        <v>0.5</v>
      </c>
      <c r="E14">
        <f t="shared" si="0"/>
        <v>1</v>
      </c>
      <c r="F14">
        <v>1</v>
      </c>
      <c r="G14" s="28">
        <v>8</v>
      </c>
      <c r="H14" s="17">
        <f t="shared" si="1"/>
        <v>1</v>
      </c>
      <c r="I14" s="12">
        <f t="shared" si="2"/>
        <v>8</v>
      </c>
      <c r="J14" s="19">
        <f>I14*E14</f>
        <v>8</v>
      </c>
      <c r="K14" s="18">
        <f t="shared" si="4"/>
        <v>8</v>
      </c>
      <c r="L14" s="18"/>
      <c r="M14" s="7"/>
    </row>
    <row r="15" spans="1:16" ht="15.75" thickBot="1">
      <c r="H15" s="17"/>
      <c r="I15" s="27"/>
      <c r="J15" s="27"/>
      <c r="K15" s="18"/>
      <c r="L15" s="18"/>
    </row>
    <row r="16" spans="1:16" ht="15.75" thickBot="1">
      <c r="A16" s="46" t="s">
        <v>19</v>
      </c>
      <c r="B16" s="47"/>
      <c r="C16" s="21">
        <v>25</v>
      </c>
      <c r="D16" s="36"/>
      <c r="G16" s="8"/>
      <c r="H16" s="8"/>
      <c r="I16" s="13"/>
      <c r="J16" s="13"/>
      <c r="P16" s="7"/>
    </row>
    <row r="17" spans="1:16" ht="15.75" thickBot="1">
      <c r="A17" t="s">
        <v>6</v>
      </c>
      <c r="B17" s="6" t="s">
        <v>20</v>
      </c>
      <c r="C17" s="15" t="s">
        <v>21</v>
      </c>
      <c r="D17" s="15"/>
      <c r="E17" s="6" t="s">
        <v>9</v>
      </c>
      <c r="F17" s="6" t="s">
        <v>22</v>
      </c>
      <c r="G17" s="6" t="s">
        <v>23</v>
      </c>
      <c r="H17" s="6"/>
      <c r="I17" s="6" t="s">
        <v>24</v>
      </c>
      <c r="J17" s="6" t="s">
        <v>60</v>
      </c>
      <c r="K17" s="6" t="s">
        <v>61</v>
      </c>
      <c r="L17" s="6"/>
      <c r="M17" s="6" t="s">
        <v>16</v>
      </c>
    </row>
    <row r="18" spans="1:16">
      <c r="B18" t="s">
        <v>81</v>
      </c>
      <c r="C18" t="s">
        <v>25</v>
      </c>
      <c r="E18">
        <v>1</v>
      </c>
      <c r="F18">
        <v>14.9</v>
      </c>
      <c r="G18">
        <v>127</v>
      </c>
      <c r="I18">
        <v>106</v>
      </c>
      <c r="J18" s="12">
        <f>(F18/1000)*$C$16</f>
        <v>0.3725</v>
      </c>
      <c r="K18" s="18">
        <f>J18*E18</f>
        <v>0.3725</v>
      </c>
      <c r="L18" s="18"/>
    </row>
    <row r="19" spans="1:16">
      <c r="B19" t="s">
        <v>82</v>
      </c>
      <c r="C19" t="s">
        <v>25</v>
      </c>
      <c r="E19">
        <v>1</v>
      </c>
      <c r="F19">
        <v>10.6</v>
      </c>
      <c r="G19">
        <v>74</v>
      </c>
      <c r="I19">
        <v>67</v>
      </c>
      <c r="J19" s="12">
        <f t="shared" ref="J19:J27" si="5">(F19/1000)*$C$16</f>
        <v>0.26500000000000001</v>
      </c>
      <c r="K19" s="18">
        <f t="shared" ref="K19:K27" si="6">J19*E19</f>
        <v>0.26500000000000001</v>
      </c>
      <c r="L19" s="18"/>
    </row>
    <row r="20" spans="1:16">
      <c r="B20" t="s">
        <v>34</v>
      </c>
      <c r="C20" t="s">
        <v>25</v>
      </c>
      <c r="E20">
        <v>1</v>
      </c>
      <c r="F20">
        <v>0.5</v>
      </c>
      <c r="G20">
        <v>4</v>
      </c>
      <c r="I20">
        <f t="shared" ref="I20:I26" si="7">G20*E20</f>
        <v>4</v>
      </c>
      <c r="J20" s="12">
        <f t="shared" si="5"/>
        <v>1.2500000000000001E-2</v>
      </c>
      <c r="K20" s="18">
        <f t="shared" si="6"/>
        <v>1.2500000000000001E-2</v>
      </c>
      <c r="L20" s="18"/>
    </row>
    <row r="21" spans="1:16">
      <c r="B21" t="s">
        <v>35</v>
      </c>
      <c r="C21" t="s">
        <v>25</v>
      </c>
      <c r="E21">
        <v>0</v>
      </c>
      <c r="F21">
        <v>8.5</v>
      </c>
      <c r="G21">
        <v>54</v>
      </c>
      <c r="I21">
        <f t="shared" si="7"/>
        <v>0</v>
      </c>
      <c r="J21" s="12">
        <f t="shared" si="5"/>
        <v>0.21250000000000002</v>
      </c>
      <c r="K21" s="18">
        <f t="shared" si="6"/>
        <v>0</v>
      </c>
      <c r="L21" s="18"/>
    </row>
    <row r="22" spans="1:16">
      <c r="B22" t="s">
        <v>55</v>
      </c>
      <c r="C22" t="s">
        <v>25</v>
      </c>
      <c r="E22">
        <v>0</v>
      </c>
      <c r="F22">
        <v>0.6</v>
      </c>
      <c r="G22">
        <v>8</v>
      </c>
      <c r="I22">
        <f t="shared" si="7"/>
        <v>0</v>
      </c>
      <c r="J22" s="12">
        <f t="shared" si="5"/>
        <v>1.4999999999999999E-2</v>
      </c>
      <c r="K22" s="18">
        <f t="shared" si="6"/>
        <v>0</v>
      </c>
      <c r="L22" s="18"/>
    </row>
    <row r="23" spans="1:16">
      <c r="B23" t="s">
        <v>56</v>
      </c>
      <c r="C23" t="s">
        <v>25</v>
      </c>
      <c r="E23">
        <v>0</v>
      </c>
      <c r="F23">
        <v>1.7</v>
      </c>
      <c r="G23">
        <v>17</v>
      </c>
      <c r="I23">
        <f t="shared" si="7"/>
        <v>0</v>
      </c>
      <c r="J23" s="12">
        <f t="shared" si="5"/>
        <v>4.2499999999999996E-2</v>
      </c>
      <c r="K23" s="18">
        <f t="shared" si="6"/>
        <v>0</v>
      </c>
      <c r="L23" s="18"/>
    </row>
    <row r="24" spans="1:16">
      <c r="B24" t="s">
        <v>57</v>
      </c>
      <c r="C24" t="s">
        <v>25</v>
      </c>
      <c r="E24">
        <v>0</v>
      </c>
      <c r="F24">
        <v>4.9000000000000004</v>
      </c>
      <c r="G24">
        <v>37</v>
      </c>
      <c r="I24">
        <f t="shared" si="7"/>
        <v>0</v>
      </c>
      <c r="J24" s="12">
        <f t="shared" si="5"/>
        <v>0.12250000000000001</v>
      </c>
      <c r="K24" s="18">
        <f t="shared" si="6"/>
        <v>0</v>
      </c>
      <c r="L24" s="18"/>
    </row>
    <row r="25" spans="1:16">
      <c r="B25" t="s">
        <v>58</v>
      </c>
      <c r="C25" t="s">
        <v>25</v>
      </c>
      <c r="E25">
        <v>0</v>
      </c>
      <c r="F25">
        <v>1.5</v>
      </c>
      <c r="G25">
        <v>16</v>
      </c>
      <c r="I25">
        <f t="shared" si="7"/>
        <v>0</v>
      </c>
      <c r="J25" s="12">
        <f t="shared" si="5"/>
        <v>3.7499999999999999E-2</v>
      </c>
      <c r="K25" s="18">
        <f t="shared" si="6"/>
        <v>0</v>
      </c>
      <c r="L25" s="18"/>
    </row>
    <row r="26" spans="1:16">
      <c r="B26" t="s">
        <v>59</v>
      </c>
      <c r="C26" t="s">
        <v>25</v>
      </c>
      <c r="E26">
        <v>0</v>
      </c>
      <c r="F26">
        <v>1</v>
      </c>
      <c r="G26">
        <v>10</v>
      </c>
      <c r="I26">
        <f t="shared" si="7"/>
        <v>0</v>
      </c>
      <c r="J26" s="12">
        <f t="shared" si="5"/>
        <v>2.5000000000000001E-2</v>
      </c>
      <c r="K26" s="18">
        <f t="shared" si="6"/>
        <v>0</v>
      </c>
      <c r="L26" s="18"/>
    </row>
    <row r="27" spans="1:16" ht="15.75" thickBot="1">
      <c r="B27" s="10"/>
      <c r="J27" s="12">
        <f t="shared" si="5"/>
        <v>0</v>
      </c>
      <c r="K27" s="18">
        <f t="shared" si="6"/>
        <v>0</v>
      </c>
      <c r="L27" s="18"/>
    </row>
    <row r="28" spans="1:16" ht="15.75" thickBot="1">
      <c r="A28" s="48" t="s">
        <v>26</v>
      </c>
      <c r="B28" s="49"/>
    </row>
    <row r="29" spans="1:16" ht="15.75" thickBot="1">
      <c r="A29" s="22" t="s">
        <v>6</v>
      </c>
      <c r="B29" s="23" t="s">
        <v>20</v>
      </c>
      <c r="C29" s="24"/>
      <c r="D29" s="24"/>
      <c r="E29" s="24" t="s">
        <v>9</v>
      </c>
      <c r="F29" s="24"/>
      <c r="G29" s="24"/>
      <c r="H29" s="24"/>
      <c r="I29" s="24"/>
      <c r="J29" s="24"/>
      <c r="K29" s="24"/>
      <c r="L29" s="24"/>
      <c r="M29" s="25"/>
    </row>
    <row r="30" spans="1:16" ht="15.75" thickBot="1">
      <c r="B30" s="10"/>
    </row>
    <row r="31" spans="1:16" ht="15.75" thickBot="1">
      <c r="A31" s="46" t="s">
        <v>27</v>
      </c>
      <c r="B31" s="47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B32" t="s">
        <v>36</v>
      </c>
    </row>
    <row r="33" spans="1:16">
      <c r="B33" t="s">
        <v>37</v>
      </c>
    </row>
    <row r="34" spans="1:16">
      <c r="B34" t="s">
        <v>38</v>
      </c>
    </row>
    <row r="35" spans="1:16">
      <c r="B35" t="s">
        <v>39</v>
      </c>
    </row>
    <row r="36" spans="1:16">
      <c r="B36" t="s">
        <v>40</v>
      </c>
    </row>
    <row r="37" spans="1:16">
      <c r="B37" t="s">
        <v>75</v>
      </c>
      <c r="M37" s="7" t="s">
        <v>76</v>
      </c>
    </row>
    <row r="38" spans="1:16" ht="15.75" thickBot="1"/>
    <row r="39" spans="1:16" ht="15.75" thickBot="1">
      <c r="A39" s="42" t="s">
        <v>28</v>
      </c>
      <c r="B39" s="43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5.75" thickBot="1">
      <c r="A40" s="16" t="s">
        <v>6</v>
      </c>
      <c r="B40" s="26" t="s">
        <v>29</v>
      </c>
      <c r="C40" s="6" t="s">
        <v>8</v>
      </c>
      <c r="D40" s="6"/>
      <c r="E40" s="6" t="s">
        <v>9</v>
      </c>
      <c r="F40" s="6" t="s">
        <v>10</v>
      </c>
      <c r="G40" s="6" t="s">
        <v>11</v>
      </c>
      <c r="H40" s="6" t="s">
        <v>12</v>
      </c>
      <c r="I40" s="6" t="s">
        <v>13</v>
      </c>
      <c r="J40" s="6" t="s">
        <v>14</v>
      </c>
      <c r="K40" s="6" t="s">
        <v>15</v>
      </c>
      <c r="L40" s="6"/>
      <c r="M40" s="16" t="s">
        <v>16</v>
      </c>
    </row>
    <row r="41" spans="1:16">
      <c r="B41" t="s">
        <v>45</v>
      </c>
      <c r="C41" t="s">
        <v>18</v>
      </c>
      <c r="E41">
        <v>1</v>
      </c>
      <c r="F41">
        <v>10</v>
      </c>
      <c r="G41" s="8">
        <v>11.31</v>
      </c>
      <c r="H41" s="17">
        <f>IF(F41&gt;0,ROUNDUP(E41/F41,0),0)</f>
        <v>1</v>
      </c>
      <c r="I41" s="19">
        <f t="shared" ref="I41:I48" si="8">IF(F41&gt;0,G41/F41,0)</f>
        <v>1.131</v>
      </c>
      <c r="J41" s="19">
        <f t="shared" ref="J41:J48" si="9">I41*E41</f>
        <v>1.131</v>
      </c>
      <c r="K41" s="18">
        <f t="shared" ref="K41:K48" si="10">H41*G41</f>
        <v>11.31</v>
      </c>
      <c r="L41" s="18"/>
      <c r="M41" s="7" t="s">
        <v>44</v>
      </c>
    </row>
    <row r="42" spans="1:16">
      <c r="B42" t="s">
        <v>46</v>
      </c>
      <c r="C42" t="s">
        <v>18</v>
      </c>
      <c r="E42">
        <v>1</v>
      </c>
      <c r="F42">
        <v>1</v>
      </c>
      <c r="G42" s="8">
        <v>1.5</v>
      </c>
      <c r="H42" s="17">
        <f t="shared" ref="H42:H48" si="11">IF(F42&gt;0,ROUNDUP(E42/F42,0),0)</f>
        <v>1</v>
      </c>
      <c r="I42" s="19">
        <f t="shared" si="8"/>
        <v>1.5</v>
      </c>
      <c r="J42" s="19">
        <f t="shared" si="9"/>
        <v>1.5</v>
      </c>
      <c r="K42" s="18">
        <f t="shared" si="10"/>
        <v>1.5</v>
      </c>
      <c r="L42" s="18"/>
      <c r="M42" s="7" t="s">
        <v>47</v>
      </c>
    </row>
    <row r="43" spans="1:16">
      <c r="B43" t="s">
        <v>30</v>
      </c>
      <c r="C43" t="s">
        <v>18</v>
      </c>
      <c r="E43">
        <v>1</v>
      </c>
      <c r="F43">
        <v>1</v>
      </c>
      <c r="G43" s="8">
        <v>2.5</v>
      </c>
      <c r="H43" s="17">
        <f t="shared" si="11"/>
        <v>1</v>
      </c>
      <c r="I43" s="19">
        <f t="shared" si="8"/>
        <v>2.5</v>
      </c>
      <c r="J43" s="19">
        <f t="shared" si="9"/>
        <v>2.5</v>
      </c>
      <c r="K43" s="18">
        <f t="shared" si="10"/>
        <v>2.5</v>
      </c>
      <c r="L43" s="18"/>
      <c r="M43" s="7" t="s">
        <v>48</v>
      </c>
    </row>
    <row r="44" spans="1:16">
      <c r="B44" t="s">
        <v>49</v>
      </c>
      <c r="C44" t="s">
        <v>18</v>
      </c>
      <c r="E44">
        <v>1</v>
      </c>
      <c r="F44">
        <v>6</v>
      </c>
      <c r="G44" s="31">
        <v>22.99</v>
      </c>
      <c r="H44" s="17">
        <f t="shared" si="11"/>
        <v>1</v>
      </c>
      <c r="I44" s="19">
        <f t="shared" si="8"/>
        <v>3.8316666666666666</v>
      </c>
      <c r="J44" s="19">
        <f t="shared" si="9"/>
        <v>3.8316666666666666</v>
      </c>
      <c r="K44" s="18">
        <f t="shared" si="10"/>
        <v>22.99</v>
      </c>
      <c r="L44" s="18"/>
      <c r="M44" s="7" t="s">
        <v>50</v>
      </c>
    </row>
    <row r="45" spans="1:16">
      <c r="B45" t="s">
        <v>52</v>
      </c>
      <c r="C45" t="s">
        <v>18</v>
      </c>
      <c r="E45">
        <v>10</v>
      </c>
      <c r="F45">
        <v>560</v>
      </c>
      <c r="G45" s="31">
        <v>18.989999999999998</v>
      </c>
      <c r="H45" s="32">
        <f t="shared" si="11"/>
        <v>1</v>
      </c>
      <c r="I45" s="12">
        <f t="shared" si="8"/>
        <v>3.391071428571428E-2</v>
      </c>
      <c r="J45" s="12">
        <f t="shared" si="9"/>
        <v>0.33910714285714283</v>
      </c>
      <c r="K45" s="18">
        <f t="shared" si="10"/>
        <v>18.989999999999998</v>
      </c>
      <c r="L45" s="18"/>
      <c r="M45" s="7" t="s">
        <v>51</v>
      </c>
    </row>
    <row r="46" spans="1:16">
      <c r="B46" t="s">
        <v>52</v>
      </c>
      <c r="C46" t="s">
        <v>18</v>
      </c>
      <c r="E46">
        <v>10</v>
      </c>
      <c r="F46">
        <v>70</v>
      </c>
      <c r="G46" s="31">
        <v>6.6</v>
      </c>
      <c r="H46" s="17">
        <f t="shared" si="11"/>
        <v>1</v>
      </c>
      <c r="I46" s="34">
        <f t="shared" si="8"/>
        <v>9.4285714285714278E-2</v>
      </c>
      <c r="J46" s="34">
        <f t="shared" si="9"/>
        <v>0.94285714285714284</v>
      </c>
      <c r="K46" s="18">
        <f t="shared" si="10"/>
        <v>6.6</v>
      </c>
      <c r="L46" s="18"/>
      <c r="M46" s="7" t="s">
        <v>77</v>
      </c>
    </row>
    <row r="47" spans="1:16">
      <c r="B47" t="s">
        <v>64</v>
      </c>
      <c r="C47" t="s">
        <v>18</v>
      </c>
      <c r="E47">
        <v>0.5</v>
      </c>
      <c r="F47">
        <v>1</v>
      </c>
      <c r="G47" s="31">
        <v>2.89</v>
      </c>
      <c r="H47" s="32">
        <f t="shared" si="11"/>
        <v>1</v>
      </c>
      <c r="I47" s="12">
        <f t="shared" si="8"/>
        <v>2.89</v>
      </c>
      <c r="J47" s="12">
        <f t="shared" si="9"/>
        <v>1.4450000000000001</v>
      </c>
      <c r="K47" s="18">
        <f t="shared" si="10"/>
        <v>2.89</v>
      </c>
      <c r="L47" s="18"/>
      <c r="M47" s="7" t="s">
        <v>68</v>
      </c>
    </row>
    <row r="48" spans="1:16">
      <c r="B48" t="s">
        <v>65</v>
      </c>
      <c r="C48" t="s">
        <v>17</v>
      </c>
      <c r="E48">
        <v>4</v>
      </c>
      <c r="F48">
        <v>340</v>
      </c>
      <c r="G48" s="28">
        <v>22.14</v>
      </c>
      <c r="H48" s="17">
        <f t="shared" si="11"/>
        <v>1</v>
      </c>
      <c r="I48" s="12">
        <f t="shared" si="8"/>
        <v>6.511764705882353E-2</v>
      </c>
      <c r="J48" s="12">
        <f t="shared" si="9"/>
        <v>0.26047058823529412</v>
      </c>
      <c r="K48" s="18">
        <f t="shared" si="10"/>
        <v>22.14</v>
      </c>
      <c r="L48" s="18"/>
      <c r="M48" s="7" t="s">
        <v>53</v>
      </c>
    </row>
  </sheetData>
  <mergeCells count="6">
    <mergeCell ref="A1:B1"/>
    <mergeCell ref="A39:B39"/>
    <mergeCell ref="A3:B3"/>
    <mergeCell ref="A16:B16"/>
    <mergeCell ref="A28:B28"/>
    <mergeCell ref="A31:B31"/>
  </mergeCells>
  <hyperlinks>
    <hyperlink ref="M7" r:id="rId1" xr:uid="{F83932C9-ABA3-436B-8331-0D22DF6B6E87}"/>
    <hyperlink ref="M5" r:id="rId2" xr:uid="{617A2577-EFB3-4B6A-A1AD-4834D5AC9979}"/>
    <hyperlink ref="M6" r:id="rId3" xr:uid="{33BDE328-B9D9-49ED-8767-92354B04D0FB}"/>
    <hyperlink ref="M41" r:id="rId4" xr:uid="{63C8D418-5D01-4487-AF94-886A64177E05}"/>
    <hyperlink ref="M42" r:id="rId5" xr:uid="{DC78EE19-F5F7-489C-A26D-1EA87E7E0666}"/>
    <hyperlink ref="M43" r:id="rId6" xr:uid="{839D8EC2-FC65-4DBC-81F5-46AFBE87AE69}"/>
    <hyperlink ref="M44" r:id="rId7" xr:uid="{CE04E55D-02CB-42D0-86C4-7D40BE8634E8}"/>
    <hyperlink ref="M45" r:id="rId8" xr:uid="{3D22D660-AB1C-421C-B703-60C60504D8FB}"/>
    <hyperlink ref="M10" r:id="rId9" xr:uid="{35CBC09A-DDAF-4687-A64D-F1A3B2CB3DDB}"/>
    <hyperlink ref="M47" r:id="rId10" location="sku383491 " xr:uid="{B41E80B9-5BD1-490C-9CA5-E1B69E789406}"/>
    <hyperlink ref="M13" r:id="rId11" xr:uid="{CFE93AD9-8109-4377-AF6F-D839A19E921D}"/>
    <hyperlink ref="M37" r:id="rId12" xr:uid="{DAED4488-3E3A-49B4-9480-0771FEA7DC48}"/>
    <hyperlink ref="M46" r:id="rId13" xr:uid="{ADEA4E6D-C907-4E51-8D04-DE79A052A78E}"/>
    <hyperlink ref="M8" r:id="rId14" xr:uid="{F8318785-7174-4398-BC8D-498DA01FBAE6}"/>
    <hyperlink ref="M48" r:id="rId15" xr:uid="{C70D2316-AE51-4147-98DD-B860E51DF169}"/>
    <hyperlink ref="M12" r:id="rId16" xr:uid="{8742A6F6-3825-47EC-8161-F737A7277688}"/>
    <hyperlink ref="M11" r:id="rId17" xr:uid="{56B0C901-1DEC-4162-85EE-39F4108F98CD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DC38-D489-46C8-96A5-D7DCE603423B}">
  <dimension ref="A1:P47"/>
  <sheetViews>
    <sheetView workbookViewId="0">
      <selection sqref="A1:B1"/>
    </sheetView>
  </sheetViews>
  <sheetFormatPr defaultRowHeight="15"/>
  <cols>
    <col min="2" max="2" width="58.140625" customWidth="1"/>
    <col min="3" max="3" width="37.28515625" bestFit="1" customWidth="1"/>
    <col min="4" max="4" width="9.42578125" customWidth="1"/>
    <col min="5" max="5" width="4.42578125" bestFit="1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9" customWidth="1"/>
    <col min="11" max="12" width="12.7109375" customWidth="1"/>
    <col min="13" max="14" width="19.140625" customWidth="1"/>
    <col min="15" max="15" width="17.28515625" customWidth="1"/>
    <col min="16" max="16" width="89.85546875" bestFit="1" customWidth="1"/>
  </cols>
  <sheetData>
    <row r="1" spans="1:16" ht="34.5">
      <c r="A1" s="41" t="s">
        <v>88</v>
      </c>
      <c r="B1" s="41"/>
      <c r="C1" s="40" t="s">
        <v>90</v>
      </c>
      <c r="D1" s="35"/>
      <c r="E1" t="s">
        <v>84</v>
      </c>
      <c r="I1" s="37" t="s">
        <v>85</v>
      </c>
      <c r="J1" s="33" t="s">
        <v>86</v>
      </c>
      <c r="K1" s="1" t="s">
        <v>1</v>
      </c>
      <c r="L1" s="38" t="s">
        <v>87</v>
      </c>
      <c r="M1" s="2" t="s">
        <v>2</v>
      </c>
      <c r="N1" s="3" t="s">
        <v>3</v>
      </c>
    </row>
    <row r="2" spans="1:16" ht="19.5" thickBot="1">
      <c r="A2" s="11" t="s">
        <v>4</v>
      </c>
      <c r="C2" s="10" t="s">
        <v>72</v>
      </c>
      <c r="D2" s="10"/>
      <c r="E2">
        <v>6</v>
      </c>
      <c r="I2" s="18">
        <f>J2/$E$2</f>
        <v>12.865586666666667</v>
      </c>
      <c r="J2" s="20">
        <f>SUM(J5:J15,K17:K26)</f>
        <v>77.193520000000007</v>
      </c>
      <c r="K2" s="4">
        <f>SUM(K5:K15,K17:K26)</f>
        <v>89.56</v>
      </c>
      <c r="L2" s="4">
        <f>K2/E2</f>
        <v>14.926666666666668</v>
      </c>
      <c r="M2" s="14">
        <f>SUM(I17:I26)/60</f>
        <v>2.95</v>
      </c>
      <c r="N2" s="5">
        <f>SUM(F17:F21)</f>
        <v>35.1</v>
      </c>
    </row>
    <row r="3" spans="1:16" ht="16.5" thickBot="1">
      <c r="A3" s="44" t="s">
        <v>5</v>
      </c>
      <c r="B3" s="45"/>
    </row>
    <row r="4" spans="1:16" ht="15.75" thickBot="1">
      <c r="A4" s="6" t="s">
        <v>6</v>
      </c>
      <c r="B4" s="6" t="s">
        <v>7</v>
      </c>
      <c r="C4" s="6" t="s">
        <v>8</v>
      </c>
      <c r="D4" s="6" t="s">
        <v>83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/>
      <c r="M4" s="6" t="s">
        <v>16</v>
      </c>
      <c r="N4" s="6"/>
      <c r="O4" s="6"/>
    </row>
    <row r="5" spans="1:16">
      <c r="B5" t="s">
        <v>30</v>
      </c>
      <c r="C5" t="s">
        <v>18</v>
      </c>
      <c r="D5">
        <v>1</v>
      </c>
      <c r="E5">
        <f>D5*$E$2</f>
        <v>6</v>
      </c>
      <c r="F5">
        <v>1</v>
      </c>
      <c r="G5" s="8">
        <v>3.84</v>
      </c>
      <c r="H5" s="17">
        <f>IF(F5&gt;0,ROUNDUP(E5/F5,0),0)</f>
        <v>6</v>
      </c>
      <c r="I5" s="19">
        <f>IF(F5&gt;0,G5/F5,0)</f>
        <v>3.84</v>
      </c>
      <c r="J5" s="19">
        <f>I5*E5</f>
        <v>23.04</v>
      </c>
      <c r="K5" s="18">
        <f>H5*G5</f>
        <v>23.04</v>
      </c>
      <c r="L5" s="18"/>
      <c r="M5" s="7" t="s">
        <v>41</v>
      </c>
    </row>
    <row r="6" spans="1:16">
      <c r="B6" t="s">
        <v>31</v>
      </c>
      <c r="C6" t="s">
        <v>18</v>
      </c>
      <c r="D6">
        <v>1</v>
      </c>
      <c r="E6">
        <f t="shared" ref="E6:E13" si="0">D6*$E$2</f>
        <v>6</v>
      </c>
      <c r="F6">
        <v>1</v>
      </c>
      <c r="G6" s="28">
        <v>2.16</v>
      </c>
      <c r="H6" s="17">
        <f t="shared" ref="H6:H13" si="1">IF(F6&gt;0,ROUNDUP(E6/F6,0),0)</f>
        <v>6</v>
      </c>
      <c r="I6" s="12">
        <f t="shared" ref="I6:I10" si="2">IF(F6&gt;0,G6/F6,0)</f>
        <v>2.16</v>
      </c>
      <c r="J6" s="19">
        <f t="shared" ref="J6:J10" si="3">I6*E6</f>
        <v>12.96</v>
      </c>
      <c r="K6" s="18">
        <f t="shared" ref="K6:K10" si="4">H6*G6</f>
        <v>12.96</v>
      </c>
      <c r="L6" s="18"/>
      <c r="M6" s="7" t="s">
        <v>42</v>
      </c>
    </row>
    <row r="7" spans="1:16">
      <c r="B7" t="s">
        <v>32</v>
      </c>
      <c r="C7" t="s">
        <v>18</v>
      </c>
      <c r="D7">
        <v>1</v>
      </c>
      <c r="E7">
        <f t="shared" si="0"/>
        <v>6</v>
      </c>
      <c r="F7">
        <v>3</v>
      </c>
      <c r="G7" s="28">
        <v>3.6</v>
      </c>
      <c r="H7" s="17">
        <f t="shared" si="1"/>
        <v>2</v>
      </c>
      <c r="I7" s="12">
        <f t="shared" si="2"/>
        <v>1.2</v>
      </c>
      <c r="J7" s="19">
        <f t="shared" si="3"/>
        <v>7.1999999999999993</v>
      </c>
      <c r="K7" s="18">
        <f t="shared" si="4"/>
        <v>7.2</v>
      </c>
      <c r="L7" s="18"/>
      <c r="M7" s="7" t="s">
        <v>43</v>
      </c>
    </row>
    <row r="8" spans="1:16">
      <c r="B8" t="s">
        <v>63</v>
      </c>
      <c r="C8" t="s">
        <v>18</v>
      </c>
      <c r="D8">
        <v>0.5</v>
      </c>
      <c r="E8">
        <f t="shared" si="0"/>
        <v>3</v>
      </c>
      <c r="F8">
        <v>1</v>
      </c>
      <c r="G8" s="28">
        <v>6.8</v>
      </c>
      <c r="H8" s="17">
        <f t="shared" si="1"/>
        <v>3</v>
      </c>
      <c r="I8" s="12">
        <f t="shared" si="2"/>
        <v>6.8</v>
      </c>
      <c r="J8" s="19">
        <f t="shared" si="3"/>
        <v>20.399999999999999</v>
      </c>
      <c r="K8" s="18">
        <f t="shared" si="4"/>
        <v>20.399999999999999</v>
      </c>
      <c r="L8" s="18"/>
      <c r="M8" s="7" t="s">
        <v>78</v>
      </c>
    </row>
    <row r="9" spans="1:16">
      <c r="B9" t="s">
        <v>69</v>
      </c>
      <c r="C9" t="s">
        <v>18</v>
      </c>
      <c r="D9">
        <v>1</v>
      </c>
      <c r="E9">
        <f t="shared" si="0"/>
        <v>6</v>
      </c>
      <c r="F9">
        <v>1</v>
      </c>
      <c r="G9" s="28">
        <v>0.72</v>
      </c>
      <c r="H9" s="17">
        <f t="shared" si="1"/>
        <v>6</v>
      </c>
      <c r="I9" s="12">
        <f t="shared" si="2"/>
        <v>0.72</v>
      </c>
      <c r="J9" s="19">
        <f t="shared" si="3"/>
        <v>4.32</v>
      </c>
      <c r="K9" s="18">
        <f t="shared" si="4"/>
        <v>4.32</v>
      </c>
      <c r="L9" s="18"/>
      <c r="M9" s="7" t="s">
        <v>70</v>
      </c>
    </row>
    <row r="10" spans="1:16">
      <c r="B10" t="s">
        <v>33</v>
      </c>
      <c r="C10" t="s">
        <v>17</v>
      </c>
      <c r="D10">
        <v>8</v>
      </c>
      <c r="E10">
        <f t="shared" si="0"/>
        <v>48</v>
      </c>
      <c r="F10">
        <v>1000</v>
      </c>
      <c r="G10" s="29">
        <v>12.99</v>
      </c>
      <c r="H10" s="17">
        <f t="shared" si="1"/>
        <v>1</v>
      </c>
      <c r="I10" s="12">
        <f t="shared" si="2"/>
        <v>1.299E-2</v>
      </c>
      <c r="J10" s="19">
        <f t="shared" si="3"/>
        <v>0.62351999999999996</v>
      </c>
      <c r="K10" s="18">
        <f t="shared" si="4"/>
        <v>12.99</v>
      </c>
      <c r="L10" s="18"/>
      <c r="M10" s="30" t="s">
        <v>54</v>
      </c>
    </row>
    <row r="11" spans="1:16">
      <c r="B11" t="s">
        <v>65</v>
      </c>
      <c r="C11" t="s">
        <v>17</v>
      </c>
      <c r="D11">
        <v>0</v>
      </c>
      <c r="E11">
        <f t="shared" si="0"/>
        <v>0</v>
      </c>
      <c r="F11">
        <v>340</v>
      </c>
      <c r="G11" s="28">
        <v>22.14</v>
      </c>
      <c r="H11" s="17">
        <f t="shared" si="1"/>
        <v>0</v>
      </c>
      <c r="I11" s="12">
        <f t="shared" ref="I11:I13" si="5">IF(F11&gt;0,G11/F11,0)</f>
        <v>6.511764705882353E-2</v>
      </c>
      <c r="J11" s="19">
        <f t="shared" ref="J11:J13" si="6">I11*E11</f>
        <v>0</v>
      </c>
      <c r="K11" s="18">
        <f t="shared" ref="K11:K13" si="7">H11*G11</f>
        <v>0</v>
      </c>
      <c r="L11" s="18"/>
      <c r="M11" s="7" t="s">
        <v>53</v>
      </c>
    </row>
    <row r="12" spans="1:16">
      <c r="B12" t="s">
        <v>62</v>
      </c>
      <c r="C12" t="s">
        <v>17</v>
      </c>
      <c r="D12">
        <v>0</v>
      </c>
      <c r="E12">
        <f t="shared" si="0"/>
        <v>0</v>
      </c>
      <c r="F12">
        <v>1</v>
      </c>
      <c r="G12" s="28">
        <v>0.48</v>
      </c>
      <c r="H12" s="17">
        <f t="shared" si="1"/>
        <v>0</v>
      </c>
      <c r="I12" s="12">
        <f t="shared" si="5"/>
        <v>0.48</v>
      </c>
      <c r="J12" s="19">
        <f t="shared" si="6"/>
        <v>0</v>
      </c>
      <c r="K12" s="18">
        <f t="shared" si="7"/>
        <v>0</v>
      </c>
      <c r="L12" s="18"/>
      <c r="M12" s="7" t="s">
        <v>71</v>
      </c>
    </row>
    <row r="13" spans="1:16">
      <c r="B13" t="s">
        <v>73</v>
      </c>
      <c r="C13" t="s">
        <v>74</v>
      </c>
      <c r="D13">
        <f>1/E2</f>
        <v>0.16666666666666666</v>
      </c>
      <c r="E13">
        <f t="shared" si="0"/>
        <v>1</v>
      </c>
      <c r="F13">
        <v>1</v>
      </c>
      <c r="G13" s="28">
        <v>8</v>
      </c>
      <c r="H13" s="17">
        <f t="shared" si="1"/>
        <v>1</v>
      </c>
      <c r="I13" s="12">
        <f t="shared" si="5"/>
        <v>8</v>
      </c>
      <c r="J13" s="19">
        <f t="shared" si="6"/>
        <v>8</v>
      </c>
      <c r="K13" s="18">
        <f t="shared" si="7"/>
        <v>8</v>
      </c>
      <c r="L13" s="18"/>
      <c r="M13" s="7"/>
    </row>
    <row r="14" spans="1:16" ht="15.75" thickBot="1">
      <c r="H14" s="17"/>
      <c r="I14" s="27"/>
      <c r="J14" s="27"/>
      <c r="K14" s="18"/>
      <c r="L14" s="18"/>
    </row>
    <row r="15" spans="1:16" ht="15.75" thickBot="1">
      <c r="A15" s="46" t="s">
        <v>19</v>
      </c>
      <c r="B15" s="47"/>
      <c r="C15" s="21">
        <v>25</v>
      </c>
      <c r="D15" s="36"/>
      <c r="G15" s="8"/>
      <c r="H15" s="8"/>
      <c r="I15" s="13"/>
      <c r="J15" s="13"/>
      <c r="P15" s="7"/>
    </row>
    <row r="16" spans="1:16" ht="15.75" thickBot="1">
      <c r="A16" t="s">
        <v>6</v>
      </c>
      <c r="B16" s="6" t="s">
        <v>20</v>
      </c>
      <c r="C16" s="15" t="s">
        <v>21</v>
      </c>
      <c r="D16" s="15"/>
      <c r="E16" s="6" t="s">
        <v>9</v>
      </c>
      <c r="F16" s="6" t="s">
        <v>22</v>
      </c>
      <c r="G16" s="6" t="s">
        <v>23</v>
      </c>
      <c r="H16" s="6"/>
      <c r="I16" s="6" t="s">
        <v>24</v>
      </c>
      <c r="J16" s="6" t="s">
        <v>60</v>
      </c>
      <c r="K16" s="6" t="s">
        <v>61</v>
      </c>
      <c r="L16" s="6"/>
      <c r="M16" s="6" t="s">
        <v>16</v>
      </c>
    </row>
    <row r="17" spans="1:16">
      <c r="B17" t="s">
        <v>81</v>
      </c>
      <c r="C17" t="s">
        <v>25</v>
      </c>
      <c r="E17">
        <v>1</v>
      </c>
      <c r="F17">
        <v>14.9</v>
      </c>
      <c r="G17">
        <v>127</v>
      </c>
      <c r="I17">
        <v>106</v>
      </c>
      <c r="J17" s="12">
        <f>(F17/1000)*$C$15</f>
        <v>0.3725</v>
      </c>
      <c r="K17" s="18">
        <f>J17*E17</f>
        <v>0.3725</v>
      </c>
      <c r="L17" s="18"/>
    </row>
    <row r="18" spans="1:16">
      <c r="B18" t="s">
        <v>82</v>
      </c>
      <c r="C18" t="s">
        <v>25</v>
      </c>
      <c r="E18">
        <v>1</v>
      </c>
      <c r="F18">
        <v>10.6</v>
      </c>
      <c r="G18">
        <v>74</v>
      </c>
      <c r="I18">
        <v>67</v>
      </c>
      <c r="J18" s="12">
        <f t="shared" ref="J18:J26" si="8">(F18/1000)*$C$15</f>
        <v>0.26500000000000001</v>
      </c>
      <c r="K18" s="18">
        <f t="shared" ref="K18:K26" si="9">J18*E18</f>
        <v>0.26500000000000001</v>
      </c>
      <c r="L18" s="18"/>
    </row>
    <row r="19" spans="1:16">
      <c r="B19" t="s">
        <v>34</v>
      </c>
      <c r="C19" t="s">
        <v>25</v>
      </c>
      <c r="E19">
        <v>1</v>
      </c>
      <c r="F19">
        <v>0.5</v>
      </c>
      <c r="G19">
        <v>4</v>
      </c>
      <c r="I19">
        <f t="shared" ref="I19:I25" si="10">G19*E19</f>
        <v>4</v>
      </c>
      <c r="J19" s="12">
        <f t="shared" si="8"/>
        <v>1.2500000000000001E-2</v>
      </c>
      <c r="K19" s="18">
        <f t="shared" si="9"/>
        <v>1.2500000000000001E-2</v>
      </c>
      <c r="L19" s="18"/>
    </row>
    <row r="20" spans="1:16">
      <c r="B20" t="s">
        <v>35</v>
      </c>
      <c r="C20" t="s">
        <v>25</v>
      </c>
      <c r="E20">
        <v>0</v>
      </c>
      <c r="F20">
        <v>8.5</v>
      </c>
      <c r="G20">
        <v>54</v>
      </c>
      <c r="I20">
        <f t="shared" si="10"/>
        <v>0</v>
      </c>
      <c r="J20" s="12">
        <f t="shared" si="8"/>
        <v>0.21250000000000002</v>
      </c>
      <c r="K20" s="18">
        <f t="shared" si="9"/>
        <v>0</v>
      </c>
      <c r="L20" s="18"/>
    </row>
    <row r="21" spans="1:16">
      <c r="B21" t="s">
        <v>55</v>
      </c>
      <c r="C21" t="s">
        <v>25</v>
      </c>
      <c r="E21">
        <v>0</v>
      </c>
      <c r="F21">
        <v>0.6</v>
      </c>
      <c r="G21">
        <v>8</v>
      </c>
      <c r="I21">
        <f t="shared" si="10"/>
        <v>0</v>
      </c>
      <c r="J21" s="12">
        <f t="shared" si="8"/>
        <v>1.4999999999999999E-2</v>
      </c>
      <c r="K21" s="18">
        <f t="shared" si="9"/>
        <v>0</v>
      </c>
      <c r="L21" s="18"/>
    </row>
    <row r="22" spans="1:16">
      <c r="B22" t="s">
        <v>56</v>
      </c>
      <c r="C22" t="s">
        <v>25</v>
      </c>
      <c r="E22">
        <v>0</v>
      </c>
      <c r="F22">
        <v>1.7</v>
      </c>
      <c r="G22">
        <v>17</v>
      </c>
      <c r="I22">
        <f t="shared" si="10"/>
        <v>0</v>
      </c>
      <c r="J22" s="12">
        <f t="shared" si="8"/>
        <v>4.2499999999999996E-2</v>
      </c>
      <c r="K22" s="18">
        <f t="shared" si="9"/>
        <v>0</v>
      </c>
      <c r="L22" s="18"/>
    </row>
    <row r="23" spans="1:16">
      <c r="B23" t="s">
        <v>57</v>
      </c>
      <c r="C23" t="s">
        <v>25</v>
      </c>
      <c r="E23">
        <v>0</v>
      </c>
      <c r="F23">
        <v>4.9000000000000004</v>
      </c>
      <c r="G23">
        <v>37</v>
      </c>
      <c r="I23">
        <f t="shared" si="10"/>
        <v>0</v>
      </c>
      <c r="J23" s="12">
        <f t="shared" si="8"/>
        <v>0.12250000000000001</v>
      </c>
      <c r="K23" s="18">
        <f t="shared" si="9"/>
        <v>0</v>
      </c>
      <c r="L23" s="18"/>
    </row>
    <row r="24" spans="1:16">
      <c r="B24" t="s">
        <v>58</v>
      </c>
      <c r="C24" t="s">
        <v>25</v>
      </c>
      <c r="E24">
        <v>0</v>
      </c>
      <c r="F24">
        <v>1.5</v>
      </c>
      <c r="G24">
        <v>16</v>
      </c>
      <c r="I24">
        <f t="shared" si="10"/>
        <v>0</v>
      </c>
      <c r="J24" s="12">
        <f t="shared" si="8"/>
        <v>3.7499999999999999E-2</v>
      </c>
      <c r="K24" s="18">
        <f t="shared" si="9"/>
        <v>0</v>
      </c>
      <c r="L24" s="18"/>
    </row>
    <row r="25" spans="1:16">
      <c r="B25" t="s">
        <v>59</v>
      </c>
      <c r="C25" t="s">
        <v>25</v>
      </c>
      <c r="E25">
        <v>0</v>
      </c>
      <c r="F25">
        <v>1</v>
      </c>
      <c r="G25">
        <v>10</v>
      </c>
      <c r="I25">
        <f t="shared" si="10"/>
        <v>0</v>
      </c>
      <c r="J25" s="12">
        <f t="shared" si="8"/>
        <v>2.5000000000000001E-2</v>
      </c>
      <c r="K25" s="18">
        <f t="shared" si="9"/>
        <v>0</v>
      </c>
      <c r="L25" s="18"/>
    </row>
    <row r="26" spans="1:16" ht="15.75" thickBot="1">
      <c r="B26" s="10"/>
      <c r="J26" s="12">
        <f t="shared" si="8"/>
        <v>0</v>
      </c>
      <c r="K26" s="18">
        <f t="shared" si="9"/>
        <v>0</v>
      </c>
      <c r="L26" s="18"/>
    </row>
    <row r="27" spans="1:16" ht="15.75" thickBot="1">
      <c r="A27" s="48" t="s">
        <v>26</v>
      </c>
      <c r="B27" s="49"/>
    </row>
    <row r="28" spans="1:16" ht="15.75" thickBot="1">
      <c r="A28" s="22" t="s">
        <v>6</v>
      </c>
      <c r="B28" s="23" t="s">
        <v>20</v>
      </c>
      <c r="C28" s="24"/>
      <c r="D28" s="24"/>
      <c r="E28" s="24" t="s">
        <v>9</v>
      </c>
      <c r="F28" s="24"/>
      <c r="G28" s="24"/>
      <c r="H28" s="24"/>
      <c r="I28" s="24"/>
      <c r="J28" s="24"/>
      <c r="K28" s="24"/>
      <c r="L28" s="24"/>
      <c r="M28" s="25"/>
    </row>
    <row r="29" spans="1:16" ht="15.75" thickBot="1">
      <c r="B29" s="10"/>
    </row>
    <row r="30" spans="1:16" ht="15.75" thickBot="1">
      <c r="A30" s="46" t="s">
        <v>27</v>
      </c>
      <c r="B30" s="47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B31" t="s">
        <v>36</v>
      </c>
    </row>
    <row r="32" spans="1:16">
      <c r="B32" t="s">
        <v>37</v>
      </c>
    </row>
    <row r="33" spans="1:16">
      <c r="B33" t="s">
        <v>38</v>
      </c>
    </row>
    <row r="34" spans="1:16">
      <c r="B34" t="s">
        <v>39</v>
      </c>
    </row>
    <row r="35" spans="1:16">
      <c r="B35" t="s">
        <v>40</v>
      </c>
    </row>
    <row r="36" spans="1:16">
      <c r="B36" t="s">
        <v>75</v>
      </c>
      <c r="M36" s="7" t="s">
        <v>76</v>
      </c>
    </row>
    <row r="37" spans="1:16" ht="15.75" thickBot="1"/>
    <row r="38" spans="1:16" ht="15.75" thickBot="1">
      <c r="A38" s="42" t="s">
        <v>28</v>
      </c>
      <c r="B38" s="43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5.75" thickBot="1">
      <c r="A39" s="16" t="s">
        <v>6</v>
      </c>
      <c r="B39" s="26" t="s">
        <v>29</v>
      </c>
      <c r="C39" s="6" t="s">
        <v>8</v>
      </c>
      <c r="D39" s="6"/>
      <c r="E39" s="6" t="s">
        <v>9</v>
      </c>
      <c r="F39" s="6" t="s">
        <v>10</v>
      </c>
      <c r="G39" s="6" t="s">
        <v>11</v>
      </c>
      <c r="H39" s="6" t="s">
        <v>12</v>
      </c>
      <c r="I39" s="6" t="s">
        <v>13</v>
      </c>
      <c r="J39" s="6" t="s">
        <v>14</v>
      </c>
      <c r="K39" s="6" t="s">
        <v>15</v>
      </c>
      <c r="L39" s="6"/>
      <c r="M39" s="16" t="s">
        <v>16</v>
      </c>
    </row>
    <row r="40" spans="1:16">
      <c r="B40" t="s">
        <v>45</v>
      </c>
      <c r="C40" t="s">
        <v>18</v>
      </c>
      <c r="E40">
        <v>1</v>
      </c>
      <c r="F40">
        <v>10</v>
      </c>
      <c r="G40" s="8">
        <v>11.31</v>
      </c>
      <c r="H40" s="17">
        <f>IF(F40&gt;0,ROUNDUP(E40/F40,0),0)</f>
        <v>1</v>
      </c>
      <c r="I40" s="19">
        <f t="shared" ref="I40:I47" si="11">IF(F40&gt;0,G40/F40,0)</f>
        <v>1.131</v>
      </c>
      <c r="J40" s="19">
        <f t="shared" ref="J40:J47" si="12">I40*E40</f>
        <v>1.131</v>
      </c>
      <c r="K40" s="18">
        <f t="shared" ref="K40:K47" si="13">H40*G40</f>
        <v>11.31</v>
      </c>
      <c r="L40" s="18"/>
      <c r="M40" s="7" t="s">
        <v>44</v>
      </c>
    </row>
    <row r="41" spans="1:16">
      <c r="B41" t="s">
        <v>46</v>
      </c>
      <c r="C41" t="s">
        <v>18</v>
      </c>
      <c r="E41">
        <v>1</v>
      </c>
      <c r="F41">
        <v>1</v>
      </c>
      <c r="G41" s="8">
        <v>1.5</v>
      </c>
      <c r="H41" s="17">
        <f t="shared" ref="H41:H47" si="14">IF(F41&gt;0,ROUNDUP(E41/F41,0),0)</f>
        <v>1</v>
      </c>
      <c r="I41" s="19">
        <f t="shared" si="11"/>
        <v>1.5</v>
      </c>
      <c r="J41" s="19">
        <f t="shared" si="12"/>
        <v>1.5</v>
      </c>
      <c r="K41" s="18">
        <f t="shared" si="13"/>
        <v>1.5</v>
      </c>
      <c r="L41" s="18"/>
      <c r="M41" s="7" t="s">
        <v>47</v>
      </c>
    </row>
    <row r="42" spans="1:16">
      <c r="B42" t="s">
        <v>30</v>
      </c>
      <c r="C42" t="s">
        <v>18</v>
      </c>
      <c r="E42">
        <v>1</v>
      </c>
      <c r="F42">
        <v>1</v>
      </c>
      <c r="G42" s="8">
        <v>2.5</v>
      </c>
      <c r="H42" s="17">
        <f t="shared" si="14"/>
        <v>1</v>
      </c>
      <c r="I42" s="19">
        <f t="shared" si="11"/>
        <v>2.5</v>
      </c>
      <c r="J42" s="19">
        <f t="shared" si="12"/>
        <v>2.5</v>
      </c>
      <c r="K42" s="18">
        <f t="shared" si="13"/>
        <v>2.5</v>
      </c>
      <c r="L42" s="18"/>
      <c r="M42" s="7" t="s">
        <v>48</v>
      </c>
    </row>
    <row r="43" spans="1:16">
      <c r="B43" t="s">
        <v>49</v>
      </c>
      <c r="C43" t="s">
        <v>18</v>
      </c>
      <c r="E43">
        <v>1</v>
      </c>
      <c r="F43">
        <v>6</v>
      </c>
      <c r="G43" s="31">
        <v>22.99</v>
      </c>
      <c r="H43" s="17">
        <f t="shared" si="14"/>
        <v>1</v>
      </c>
      <c r="I43" s="19">
        <f t="shared" si="11"/>
        <v>3.8316666666666666</v>
      </c>
      <c r="J43" s="19">
        <f t="shared" si="12"/>
        <v>3.8316666666666666</v>
      </c>
      <c r="K43" s="18">
        <f t="shared" si="13"/>
        <v>22.99</v>
      </c>
      <c r="L43" s="18"/>
      <c r="M43" s="7" t="s">
        <v>50</v>
      </c>
    </row>
    <row r="44" spans="1:16">
      <c r="B44" t="s">
        <v>52</v>
      </c>
      <c r="C44" t="s">
        <v>18</v>
      </c>
      <c r="E44">
        <v>10</v>
      </c>
      <c r="F44">
        <v>560</v>
      </c>
      <c r="G44" s="31">
        <v>18.989999999999998</v>
      </c>
      <c r="H44" s="32">
        <f t="shared" si="14"/>
        <v>1</v>
      </c>
      <c r="I44" s="12">
        <f t="shared" si="11"/>
        <v>3.391071428571428E-2</v>
      </c>
      <c r="J44" s="12">
        <f t="shared" si="12"/>
        <v>0.33910714285714283</v>
      </c>
      <c r="K44" s="18">
        <f t="shared" si="13"/>
        <v>18.989999999999998</v>
      </c>
      <c r="L44" s="18"/>
      <c r="M44" s="7" t="s">
        <v>51</v>
      </c>
    </row>
    <row r="45" spans="1:16">
      <c r="B45" t="s">
        <v>52</v>
      </c>
      <c r="C45" t="s">
        <v>18</v>
      </c>
      <c r="E45">
        <v>10</v>
      </c>
      <c r="F45">
        <v>70</v>
      </c>
      <c r="G45" s="31">
        <v>6.6</v>
      </c>
      <c r="H45" s="17">
        <f t="shared" si="14"/>
        <v>1</v>
      </c>
      <c r="I45" s="34">
        <f t="shared" si="11"/>
        <v>9.4285714285714278E-2</v>
      </c>
      <c r="J45" s="34">
        <f t="shared" si="12"/>
        <v>0.94285714285714284</v>
      </c>
      <c r="K45" s="18">
        <f t="shared" si="13"/>
        <v>6.6</v>
      </c>
      <c r="L45" s="18"/>
      <c r="M45" s="7" t="s">
        <v>77</v>
      </c>
    </row>
    <row r="46" spans="1:16">
      <c r="B46" t="s">
        <v>64</v>
      </c>
      <c r="C46" t="s">
        <v>18</v>
      </c>
      <c r="E46">
        <v>0.5</v>
      </c>
      <c r="F46">
        <v>1</v>
      </c>
      <c r="G46" s="31">
        <v>2.89</v>
      </c>
      <c r="H46" s="32">
        <f t="shared" si="14"/>
        <v>1</v>
      </c>
      <c r="I46" s="12">
        <f t="shared" si="11"/>
        <v>2.89</v>
      </c>
      <c r="J46" s="12">
        <f t="shared" si="12"/>
        <v>1.4450000000000001</v>
      </c>
      <c r="K46" s="18">
        <f t="shared" si="13"/>
        <v>2.89</v>
      </c>
      <c r="L46" s="18"/>
      <c r="M46" s="7" t="s">
        <v>68</v>
      </c>
    </row>
    <row r="47" spans="1:16">
      <c r="B47" t="s">
        <v>65</v>
      </c>
      <c r="C47" t="s">
        <v>17</v>
      </c>
      <c r="E47">
        <v>4</v>
      </c>
      <c r="F47">
        <v>340</v>
      </c>
      <c r="G47" s="28">
        <v>22.14</v>
      </c>
      <c r="H47" s="17">
        <f t="shared" si="14"/>
        <v>1</v>
      </c>
      <c r="I47" s="12">
        <f t="shared" si="11"/>
        <v>6.511764705882353E-2</v>
      </c>
      <c r="J47" s="12">
        <f t="shared" si="12"/>
        <v>0.26047058823529412</v>
      </c>
      <c r="K47" s="18">
        <f t="shared" si="13"/>
        <v>22.14</v>
      </c>
      <c r="L47" s="18"/>
      <c r="M47" s="7" t="s">
        <v>53</v>
      </c>
    </row>
  </sheetData>
  <mergeCells count="6">
    <mergeCell ref="A1:B1"/>
    <mergeCell ref="A38:B38"/>
    <mergeCell ref="A3:B3"/>
    <mergeCell ref="A15:B15"/>
    <mergeCell ref="A27:B27"/>
    <mergeCell ref="A30:B30"/>
  </mergeCells>
  <hyperlinks>
    <hyperlink ref="M7" r:id="rId1" xr:uid="{87BB23B0-563E-439B-9C96-DB6B10989B96}"/>
    <hyperlink ref="M5" r:id="rId2" xr:uid="{4CB5BEE0-0D40-4242-BDFF-21D47337B130}"/>
    <hyperlink ref="M6" r:id="rId3" xr:uid="{95F91F90-FCBF-4018-9180-A1FDE328C761}"/>
    <hyperlink ref="M40" r:id="rId4" xr:uid="{AA9F31E0-7E3A-4C68-A71E-3AA6C7B3E465}"/>
    <hyperlink ref="M41" r:id="rId5" xr:uid="{AE0E5B31-5ABE-4A98-A464-246CBFFC0C4B}"/>
    <hyperlink ref="M42" r:id="rId6" xr:uid="{06AF82E8-50D4-4506-AFA9-B3B03FE0BABC}"/>
    <hyperlink ref="M43" r:id="rId7" xr:uid="{0711C234-CECB-465B-9DD8-369D47DB0DB2}"/>
    <hyperlink ref="M44" r:id="rId8" xr:uid="{90EE3C34-EFDD-411D-88AB-6A97A16A45A5}"/>
    <hyperlink ref="M10" r:id="rId9" xr:uid="{55F4D4FD-3311-4D93-A5C4-C68F5EB92146}"/>
    <hyperlink ref="M46" r:id="rId10" location="sku383491 " xr:uid="{8EF5D6BA-85A2-46BF-901E-2D5F4FDAEE76}"/>
    <hyperlink ref="M12" r:id="rId11" xr:uid="{4B746381-AA26-4963-BD28-8B11FCB6C9BF}"/>
    <hyperlink ref="M36" r:id="rId12" xr:uid="{4C861192-AE9E-40C4-88EC-FE940D556F62}"/>
    <hyperlink ref="M45" r:id="rId13" xr:uid="{BF9EE3EF-6267-4FD5-82F8-6EF62C16A51E}"/>
    <hyperlink ref="M8" r:id="rId14" xr:uid="{92BFD8B3-259C-465F-8228-91EC798053C0}"/>
    <hyperlink ref="M47" r:id="rId15" xr:uid="{7634398B-CCC0-4F52-AD49-5FFB9E172F9F}"/>
    <hyperlink ref="M11" r:id="rId16" xr:uid="{CAB5F623-6778-4761-A78C-A551E093E4DC}"/>
  </hyperlinks>
  <pageMargins left="0.7" right="0.7" top="0.75" bottom="0.75" header="0.3" footer="0.3"/>
  <pageSetup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9F0FC9-8356-4C94-8835-D8F7030D4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72c39c84-b0a3-45a2-a38c-ff46bb47f11f"/>
    <ds:schemaRef ds:uri="http://www.w3.org/XML/1998/namespace"/>
    <ds:schemaRef ds:uri="http://schemas.microsoft.com/office/infopath/2007/PartnerControls"/>
    <ds:schemaRef ds:uri="cf9f6c1f-8ad0-4eb8-bb2b-fb0b622a341e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BOM</vt:lpstr>
      <vt:lpstr>BOM x2</vt:lpstr>
      <vt:lpstr>BOM x6</vt:lpstr>
      <vt:lpstr>BOM!Print_Area</vt:lpstr>
      <vt:lpstr>BOM!Print_Titles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cp:lastPrinted>2023-05-16T14:33:10Z</cp:lastPrinted>
  <dcterms:created xsi:type="dcterms:W3CDTF">2021-04-20T01:54:08Z</dcterms:created>
  <dcterms:modified xsi:type="dcterms:W3CDTF">2023-05-16T14:33:43Z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