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5 ATP Joysticks/1B - Joystick - Mini/GitHub v0.9/Cedar_Mini_Joystick/Documentation/"/>
    </mc:Choice>
  </mc:AlternateContent>
  <xr:revisionPtr revIDLastSave="13" documentId="8_{E254BBE7-73FC-405C-B312-C48C0E4A8CBB}" xr6:coauthVersionLast="47" xr6:coauthVersionMax="47" xr10:uidLastSave="{61CDDCF3-666F-440D-A75A-EFC0DA16F8B3}"/>
  <bookViews>
    <workbookView xWindow="-120" yWindow="-120" windowWidth="29040" windowHeight="15840" xr2:uid="{00000000-000D-0000-FFFF-FFFF00000000}"/>
  </bookViews>
  <sheets>
    <sheet name="BOM" sheetId="1" r:id="rId1"/>
    <sheet name="BOM (2)" sheetId="2" r:id="rId2"/>
    <sheet name="BOM (5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J6" i="3" s="1"/>
  <c r="E6" i="3"/>
  <c r="H6" i="3" s="1"/>
  <c r="K6" i="3" s="1"/>
  <c r="K7" i="3"/>
  <c r="K8" i="3"/>
  <c r="K9" i="3"/>
  <c r="K10" i="3"/>
  <c r="K11" i="3"/>
  <c r="K12" i="3"/>
  <c r="K13" i="3"/>
  <c r="K14" i="3"/>
  <c r="K15" i="3"/>
  <c r="K16" i="3"/>
  <c r="K17" i="3"/>
  <c r="K18" i="3"/>
  <c r="J7" i="3"/>
  <c r="J8" i="3"/>
  <c r="J9" i="3"/>
  <c r="J10" i="3"/>
  <c r="J11" i="3"/>
  <c r="J12" i="3"/>
  <c r="J13" i="3"/>
  <c r="J14" i="3"/>
  <c r="J15" i="3"/>
  <c r="J16" i="3"/>
  <c r="J17" i="3"/>
  <c r="J18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7" i="3"/>
  <c r="H8" i="3"/>
  <c r="H9" i="3"/>
  <c r="H10" i="3"/>
  <c r="H11" i="3"/>
  <c r="H12" i="3"/>
  <c r="H13" i="3"/>
  <c r="H14" i="3"/>
  <c r="H15" i="3"/>
  <c r="H16" i="3"/>
  <c r="H17" i="3"/>
  <c r="H18" i="3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E6" i="2"/>
  <c r="E19" i="3"/>
  <c r="J19" i="3" s="1"/>
  <c r="E18" i="3"/>
  <c r="E17" i="3"/>
  <c r="E16" i="3"/>
  <c r="D19" i="2"/>
  <c r="E19" i="2" s="1"/>
  <c r="E16" i="2"/>
  <c r="E17" i="2"/>
  <c r="E18" i="2"/>
  <c r="E23" i="2"/>
  <c r="J23" i="2" s="1"/>
  <c r="H19" i="1"/>
  <c r="I19" i="1" s="1"/>
  <c r="G19" i="1"/>
  <c r="J19" i="1" s="1"/>
  <c r="H18" i="1"/>
  <c r="I18" i="1" s="1"/>
  <c r="G18" i="1"/>
  <c r="J18" i="1" s="1"/>
  <c r="H17" i="1"/>
  <c r="I17" i="1" s="1"/>
  <c r="G17" i="1"/>
  <c r="J17" i="1" s="1"/>
  <c r="H16" i="1"/>
  <c r="I16" i="1" s="1"/>
  <c r="G16" i="1"/>
  <c r="J16" i="1" s="1"/>
  <c r="G20" i="1"/>
  <c r="J20" i="1" s="1"/>
  <c r="H20" i="1"/>
  <c r="I20" i="1" s="1"/>
  <c r="H19" i="3" l="1"/>
  <c r="K19" i="3" s="1"/>
  <c r="I23" i="2"/>
  <c r="H45" i="1"/>
  <c r="I45" i="1" s="1"/>
  <c r="G45" i="1"/>
  <c r="J45" i="1" s="1"/>
  <c r="E15" i="3"/>
  <c r="E15" i="2"/>
  <c r="J15" i="1"/>
  <c r="H15" i="1"/>
  <c r="I15" i="1" s="1"/>
  <c r="E7" i="3" l="1"/>
  <c r="E7" i="2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E24" i="2"/>
  <c r="I24" i="2" s="1"/>
  <c r="E25" i="2"/>
  <c r="I25" i="2" s="1"/>
  <c r="E26" i="2"/>
  <c r="I26" i="2" s="1"/>
  <c r="E24" i="3"/>
  <c r="I24" i="3" s="1"/>
  <c r="E25" i="3"/>
  <c r="I25" i="3" s="1"/>
  <c r="E26" i="3"/>
  <c r="J26" i="3" s="1"/>
  <c r="E23" i="3"/>
  <c r="J23" i="3" s="1"/>
  <c r="E8" i="3"/>
  <c r="E9" i="3"/>
  <c r="E10" i="3"/>
  <c r="E11" i="3"/>
  <c r="E12" i="3"/>
  <c r="E13" i="3"/>
  <c r="E14" i="3"/>
  <c r="E12" i="2"/>
  <c r="I44" i="3"/>
  <c r="J44" i="3" s="1"/>
  <c r="H44" i="3"/>
  <c r="K44" i="3" s="1"/>
  <c r="I43" i="3"/>
  <c r="J43" i="3" s="1"/>
  <c r="H43" i="3"/>
  <c r="K43" i="3" s="1"/>
  <c r="I42" i="3"/>
  <c r="J42" i="3" s="1"/>
  <c r="H42" i="3"/>
  <c r="K42" i="3" s="1"/>
  <c r="I41" i="3"/>
  <c r="J41" i="3" s="1"/>
  <c r="H41" i="3"/>
  <c r="K41" i="3" s="1"/>
  <c r="J28" i="3"/>
  <c r="J27" i="3"/>
  <c r="I5" i="3"/>
  <c r="E5" i="3"/>
  <c r="H5" i="3" s="1"/>
  <c r="K5" i="3" s="1"/>
  <c r="N2" i="3"/>
  <c r="E8" i="2"/>
  <c r="E9" i="2"/>
  <c r="E10" i="2"/>
  <c r="E11" i="2"/>
  <c r="E13" i="2"/>
  <c r="E14" i="2"/>
  <c r="E5" i="2"/>
  <c r="J5" i="2" s="1"/>
  <c r="I44" i="2"/>
  <c r="J44" i="2" s="1"/>
  <c r="H44" i="2"/>
  <c r="K44" i="2" s="1"/>
  <c r="I43" i="2"/>
  <c r="J43" i="2" s="1"/>
  <c r="H43" i="2"/>
  <c r="K43" i="2" s="1"/>
  <c r="I42" i="2"/>
  <c r="J42" i="2" s="1"/>
  <c r="H42" i="2"/>
  <c r="K42" i="2" s="1"/>
  <c r="I41" i="2"/>
  <c r="J41" i="2" s="1"/>
  <c r="H41" i="2"/>
  <c r="K41" i="2" s="1"/>
  <c r="J28" i="2"/>
  <c r="J27" i="2"/>
  <c r="I5" i="2"/>
  <c r="N2" i="2"/>
  <c r="G43" i="1"/>
  <c r="J43" i="1" s="1"/>
  <c r="H43" i="1"/>
  <c r="I43" i="1" s="1"/>
  <c r="G42" i="1"/>
  <c r="J42" i="1" s="1"/>
  <c r="G44" i="1"/>
  <c r="J44" i="1" s="1"/>
  <c r="H44" i="1"/>
  <c r="I44" i="1" s="1"/>
  <c r="H42" i="1"/>
  <c r="I42" i="1" s="1"/>
  <c r="H6" i="1"/>
  <c r="I6" i="1" s="1"/>
  <c r="G6" i="1"/>
  <c r="J6" i="1" s="1"/>
  <c r="G14" i="1"/>
  <c r="J14" i="1" s="1"/>
  <c r="H14" i="1"/>
  <c r="I14" i="1" s="1"/>
  <c r="I24" i="1"/>
  <c r="I25" i="1"/>
  <c r="I26" i="1"/>
  <c r="I27" i="1"/>
  <c r="I28" i="1"/>
  <c r="H24" i="1"/>
  <c r="H25" i="1"/>
  <c r="H26" i="1"/>
  <c r="I23" i="1"/>
  <c r="H23" i="1"/>
  <c r="H41" i="1"/>
  <c r="I41" i="1" s="1"/>
  <c r="G41" i="1"/>
  <c r="J41" i="1" s="1"/>
  <c r="I23" i="3" l="1"/>
  <c r="J24" i="3"/>
  <c r="J25" i="3"/>
  <c r="M2" i="2"/>
  <c r="I26" i="3"/>
  <c r="M2" i="3" s="1"/>
  <c r="J25" i="2"/>
  <c r="J24" i="2"/>
  <c r="J26" i="2"/>
  <c r="H5" i="2"/>
  <c r="K5" i="2" s="1"/>
  <c r="J5" i="3"/>
  <c r="G13" i="1"/>
  <c r="J13" i="1" s="1"/>
  <c r="H13" i="1"/>
  <c r="I13" i="1" s="1"/>
  <c r="G11" i="1"/>
  <c r="J11" i="1" s="1"/>
  <c r="J2" i="3" l="1"/>
  <c r="I2" i="3" s="1"/>
  <c r="K2" i="2"/>
  <c r="L2" i="2" s="1"/>
  <c r="J2" i="2"/>
  <c r="I2" i="2" s="1"/>
  <c r="K2" i="3"/>
  <c r="L2" i="3" s="1"/>
  <c r="G7" i="1"/>
  <c r="J7" i="1" s="1"/>
  <c r="G8" i="1"/>
  <c r="J8" i="1" s="1"/>
  <c r="G9" i="1"/>
  <c r="J9" i="1" s="1"/>
  <c r="G10" i="1"/>
  <c r="J10" i="1" s="1"/>
  <c r="G12" i="1"/>
  <c r="J12" i="1" s="1"/>
  <c r="G5" i="1"/>
  <c r="J5" i="1" s="1"/>
  <c r="H5" i="1"/>
  <c r="J2" i="1" l="1"/>
  <c r="K2" i="1"/>
  <c r="L2" i="1"/>
  <c r="I5" i="1" l="1"/>
  <c r="I2" i="1" s="1"/>
</calcChain>
</file>

<file path=xl/sharedStrings.xml><?xml version="1.0" encoding="utf-8"?>
<sst xmlns="http://schemas.openxmlformats.org/spreadsheetml/2006/main" count="341" uniqueCount="82">
  <si>
    <t>Unit Cost</t>
  </si>
  <si>
    <t>Total Cost</t>
  </si>
  <si>
    <t>Total Print time (hr)</t>
  </si>
  <si>
    <t>Total filament (g)</t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</si>
  <si>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</si>
  <si>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</si>
  <si>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</si>
  <si>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</si>
  <si>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</si>
  <si>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</si>
  <si>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</si>
  <si>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</si>
  <si>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</si>
  <si>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</si>
  <si>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</si>
  <si>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</si>
  <si>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Mechanical</t>
  </si>
  <si>
    <t>Electrical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</si>
  <si>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</si>
  <si>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</si>
  <si>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</si>
  <si>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</si>
  <si>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</si>
  <si>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</si>
  <si>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</si>
  <si>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</si>
  <si>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Custom Printed Circuit Board (PCB)</t>
  </si>
  <si>
    <t>Tools for Assembly</t>
  </si>
  <si>
    <t>Alternatives (if there are other sources for some parts link them below)</t>
  </si>
  <si>
    <t>Part and description</t>
  </si>
  <si>
    <t>Cedar Mini Joystick</t>
  </si>
  <si>
    <t>Slide switch, right angle</t>
  </si>
  <si>
    <t>Right angle female header, 5 position</t>
  </si>
  <si>
    <t>3.5 mm mono jack, panel mount</t>
  </si>
  <si>
    <t xml:space="preserve">https://www.digikey.ca/en/products/detail/cui-devices/MJ-3502/281321 </t>
  </si>
  <si>
    <t xml:space="preserve">https://www.digikey.ca/en/products/detail/c-k/OS102011MA1QS1/1981431 </t>
  </si>
  <si>
    <t xml:space="preserve">https://www.digikey.ca/en/products/detail/sullins-connector-solutions/PPTC051LGBN-RC/775899 </t>
  </si>
  <si>
    <t>Female header, 7 position, single row, 0.100"</t>
  </si>
  <si>
    <t xml:space="preserve">https://www.digikey.ca/en/products/detail/sullins-connector-solutions/PPTC071LFBN-RC/810146 </t>
  </si>
  <si>
    <t>#4 Metal Screw, 3/8″ Length, 100 pack</t>
  </si>
  <si>
    <t xml:space="preserve">https://a.co/d/523bJeL </t>
  </si>
  <si>
    <t>Enclosure bottom</t>
  </si>
  <si>
    <t>Enclosure top</t>
  </si>
  <si>
    <t>3D PCB</t>
  </si>
  <si>
    <t xml:space="preserve">Slide switch </t>
  </si>
  <si>
    <t xml:space="preserve">https://www.digikey.ca/en/products/detail/cnc-tech/3122-24-1-0500-007-1-TS/16396741 </t>
  </si>
  <si>
    <t>Wire, 1 foot, colour 1</t>
  </si>
  <si>
    <t>Wire, 1 foot, colour 2</t>
  </si>
  <si>
    <t xml:space="preserve">https://www.digikey.ca/en/products/detail/cnc-tech/1569-26-1-0500-003-1-TS/15853701 </t>
  </si>
  <si>
    <t>#4 Metal Screw, 3/8″ Length (if building more than one, link below)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</si>
  <si>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V0.9</t>
    </r>
  </si>
  <si>
    <t xml:space="preserve">https://www.digikey.ca/en/products/detail/serpac/6005/307599 </t>
  </si>
  <si>
    <t>Last Updated: 2023-June-22</t>
  </si>
  <si>
    <t>USB-C cable, 3 feet</t>
  </si>
  <si>
    <t xml:space="preserve">https://a.co/d/97Y71JT </t>
  </si>
  <si>
    <t>USB-C cable, 6 feet, 5 pack</t>
  </si>
  <si>
    <t>USB-C cable, 6 ft (can buy this locally)</t>
  </si>
  <si>
    <t>USB-C cable, 6 feet, 2 pack</t>
  </si>
  <si>
    <t xml:space="preserve">https://www.amazon.ca/dp/B089VXPHDH?_encoding=UTF8&amp;psc=1&amp;ref_=cm_sw_r_cp_ud_dp_GGTEDME4PM2P27SG86P7 </t>
  </si>
  <si>
    <t xml:space="preserve">https://a.co/d/6UE2og9 </t>
  </si>
  <si>
    <t xml:space="preserve">https://a.co/d/b3qG7jC </t>
  </si>
  <si>
    <t>Number of joysticks:</t>
  </si>
  <si>
    <t>QTY per</t>
  </si>
  <si>
    <t>Cost of materials for 2</t>
  </si>
  <si>
    <t>Total Cost Each</t>
  </si>
  <si>
    <t>Adafruit QT Py SAMD21</t>
  </si>
  <si>
    <t xml:space="preserve">https://www.digikey.ca/en/products/detail/adafruit-industries-llc/4600/13543375 </t>
  </si>
  <si>
    <t>Ziptie</t>
  </si>
  <si>
    <t xml:space="preserve">https://www.digikey.ca/en/products/detail/te-connectivity/2-604771-9/2259327 </t>
  </si>
  <si>
    <t>Zip tie</t>
  </si>
  <si>
    <t xml:space="preserve">https://www.digikey.ca/en/products/detail/heyco-products-corporation/13123B/15791902 </t>
  </si>
  <si>
    <t>Joystick (PS2)</t>
  </si>
  <si>
    <t>(Optional for mount) M3x12mm screw x2</t>
  </si>
  <si>
    <t xml:space="preserve">https://www.digikey.ca/en/products/detail/apm-hexseal/RM3X12MM-2701/2063201 </t>
  </si>
  <si>
    <t>(Optional for mount) Tee nut</t>
  </si>
  <si>
    <t xml:space="preserve">https://www.homedepot.ca/product/paulin-1-4-inch-20-tee-nuts-4-prong-5-16-inch-barrel-length/1000129429 </t>
  </si>
  <si>
    <t>Digikey shipping (if spending less than $100)</t>
  </si>
  <si>
    <t>Shipping</t>
  </si>
  <si>
    <t xml:space="preserve">https://www.digikey.ca/en/products/detail/cvilux-usa/DH-20M50053/13177348 </t>
  </si>
  <si>
    <t>M3 hex nut x2</t>
  </si>
  <si>
    <t>Last Updated: 2023-June-30</t>
  </si>
  <si>
    <t xml:space="preserve">https://www.digikey.ca/en/products/detail/keystone-electronics/4708/4499301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</si>
</sst>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44" fontId="0" fillId="6" borderId="3" xfId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44" fontId="3" fillId="6" borderId="0" xfId="0" applyNumberFormat="1" applyFont="1" applyFill="1"/>
    <xf numFmtId="1" fontId="0" fillId="0" borderId="0" xfId="1" applyNumberFormat="1" applyFont="1"/>
    <xf numFmtId="44" fontId="0" fillId="0" borderId="0" xfId="0" applyNumberFormat="1"/>
    <xf numFmtId="44" fontId="0" fillId="6" borderId="8" xfId="1" applyFont="1" applyFill="1" applyBorder="1"/>
    <xf numFmtId="44" fontId="0" fillId="9" borderId="0" xfId="0" applyNumberFormat="1" applyFill="1"/>
    <xf numFmtId="44" fontId="0" fillId="8" borderId="9" xfId="1" applyFont="1" applyFill="1" applyBorder="1"/>
    <xf numFmtId="0" fontId="0" fillId="0" borderId="5" xfId="0" applyBorder="1"/>
    <xf numFmtId="0" fontId="3" fillId="0" borderId="12" xfId="0" applyFont="1" applyBorder="1"/>
    <xf numFmtId="0" fontId="0" fillId="0" borderId="12" xfId="0" applyBorder="1"/>
    <xf numFmtId="44" fontId="3" fillId="6" borderId="12" xfId="0" applyNumberFormat="1" applyFont="1" applyFill="1" applyBorder="1"/>
    <xf numFmtId="0" fontId="0" fillId="0" borderId="9" xfId="0" applyBorder="1"/>
    <xf numFmtId="0" fontId="0" fillId="8" borderId="6" xfId="0" applyFill="1" applyBorder="1"/>
    <xf numFmtId="44" fontId="0" fillId="0" borderId="0" xfId="1" applyFont="1" applyFill="1" applyBorder="1"/>
    <xf numFmtId="165" fontId="0" fillId="0" borderId="0" xfId="0" applyNumberFormat="1"/>
    <xf numFmtId="0" fontId="0" fillId="9" borderId="3" xfId="0" applyFill="1" applyBorder="1" applyAlignment="1">
      <alignment wrapText="1"/>
    </xf>
    <xf numFmtId="0" fontId="2" fillId="2" borderId="3" xfId="2" applyFont="1" applyBorder="1"/>
    <xf numFmtId="0" fontId="3" fillId="3" borderId="3" xfId="3" applyFont="1" applyBorder="1"/>
    <xf numFmtId="0" fontId="2" fillId="4" borderId="3" xfId="4" applyFont="1" applyBorder="1"/>
    <xf numFmtId="44" fontId="0" fillId="9" borderId="3" xfId="0" applyNumberFormat="1" applyFill="1" applyBorder="1"/>
    <xf numFmtId="164" fontId="4" fillId="2" borderId="3" xfId="2" applyNumberFormat="1" applyBorder="1"/>
    <xf numFmtId="2" fontId="10" fillId="3" borderId="3" xfId="3" applyNumberFormat="1" applyFont="1" applyBorder="1"/>
    <xf numFmtId="0" fontId="4" fillId="4" borderId="3" xfId="4" applyBorder="1"/>
    <xf numFmtId="0" fontId="0" fillId="9" borderId="3" xfId="0" applyFill="1" applyBorder="1"/>
    <xf numFmtId="0" fontId="2" fillId="10" borderId="3" xfId="0" applyFont="1" applyFill="1" applyBorder="1"/>
    <xf numFmtId="44" fontId="2" fillId="10" borderId="3" xfId="0" applyNumberFormat="1" applyFont="1" applyFill="1" applyBorder="1"/>
    <xf numFmtId="1" fontId="0" fillId="0" borderId="0" xfId="1" applyNumberFormat="1" applyFont="1" applyFill="1"/>
    <xf numFmtId="0" fontId="6" fillId="0" borderId="0" xfId="5" applyFill="1"/>
    <xf numFmtId="44" fontId="0" fillId="0" borderId="0" xfId="1" applyFont="1" applyFill="1"/>
    <xf numFmtId="1" fontId="0" fillId="0" borderId="0" xfId="1" applyNumberFormat="1" applyFont="1" applyFill="1" applyBorder="1"/>
    <xf numFmtId="44" fontId="0" fillId="6" borderId="0" xfId="1" applyFont="1" applyFill="1" applyBorder="1"/>
    <xf numFmtId="44" fontId="0" fillId="0" borderId="0" xfId="1" applyFont="1" applyAlignment="1">
      <alignment horizontal="center"/>
    </xf>
    <xf numFmtId="0" fontId="7" fillId="5" borderId="5" xfId="0" applyFont="1" applyFill="1" applyBorder="1"/>
    <xf numFmtId="0" fontId="7" fillId="5" borderId="9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0" fillId="5" borderId="5" xfId="0" applyFill="1" applyBorder="1"/>
    <xf numFmtId="0" fontId="0" fillId="5" borderId="9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erpac/6005/307599" TargetMode="External"/><Relationship Id="rId13" Type="http://schemas.openxmlformats.org/officeDocument/2006/relationships/hyperlink" Target="https://www.digikey.ca/en/products/detail/adafruit-industries-llc/4600/13543375" TargetMode="External"/><Relationship Id="rId18" Type="http://schemas.openxmlformats.org/officeDocument/2006/relationships/hyperlink" Target="https://www.digikey.ca/en/products/detail/cvilux-usa/DH-20M50053/13177348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digikey.ca/en/products/detail/cnc-tech/1569-26-1-0500-003-1-TS/15853701" TargetMode="External"/><Relationship Id="rId12" Type="http://schemas.openxmlformats.org/officeDocument/2006/relationships/hyperlink" Target="https://a.co/d/b3qG7jC" TargetMode="External"/><Relationship Id="rId17" Type="http://schemas.openxmlformats.org/officeDocument/2006/relationships/hyperlink" Target="https://www.digikey.ca/en/products/detail/apm-hexseal/RM3X12MM-2701/2063201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homedepot.ca/product/paulin-1-4-inch-20-tee-nuts-4-prong-5-16-inch-barrel-length/100012942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cnc-tech/3122-24-1-0500-007-1-TS/16396741" TargetMode="External"/><Relationship Id="rId11" Type="http://schemas.openxmlformats.org/officeDocument/2006/relationships/hyperlink" Target="https://a.co/d/6UE2og9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digikey.ca/en/products/detail/heyco-products-corporation/13123B/15791902" TargetMode="External"/><Relationship Id="rId10" Type="http://schemas.openxmlformats.org/officeDocument/2006/relationships/hyperlink" Target="https://www.amazon.ca/dp/B089VXPHDH?_encoding=UTF8&amp;psc=1&amp;ref_=cm_sw_r_cp_ud_dp_GGTEDME4PM2P27SG86P7" TargetMode="External"/><Relationship Id="rId19" Type="http://schemas.openxmlformats.org/officeDocument/2006/relationships/hyperlink" Target="https://www.digikey.ca/en/products/detail/keystone-electronics/4708/4499301" TargetMode="External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a.co/d/97Y71JT" TargetMode="External"/><Relationship Id="rId14" Type="http://schemas.openxmlformats.org/officeDocument/2006/relationships/hyperlink" Target="https://www.digikey.ca/en/products/detail/te-connectivity/2-604771-9/22593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97Y71JT" TargetMode="External"/><Relationship Id="rId13" Type="http://schemas.openxmlformats.org/officeDocument/2006/relationships/hyperlink" Target="https://www.digikey.ca/en/products/detail/adafruit-industries-llc/4600/13543375" TargetMode="External"/><Relationship Id="rId18" Type="http://schemas.openxmlformats.org/officeDocument/2006/relationships/hyperlink" Target="https://www.digikey.ca/en/products/detail/keystone-electronics/4708/4499301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digikey.ca/en/products/detail/cnc-tech/1569-26-1-0500-003-1-TS/15853701" TargetMode="External"/><Relationship Id="rId12" Type="http://schemas.openxmlformats.org/officeDocument/2006/relationships/hyperlink" Target="https://a.co/d/523bJeL" TargetMode="External"/><Relationship Id="rId17" Type="http://schemas.openxmlformats.org/officeDocument/2006/relationships/hyperlink" Target="https://www.digikey.ca/en/products/detail/cvilux-usa/DH-20M50053/13177348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cnc-tech/3122-24-1-0500-007-1-TS/16396741" TargetMode="External"/><Relationship Id="rId11" Type="http://schemas.openxmlformats.org/officeDocument/2006/relationships/hyperlink" Target="https://a.co/d/b3qG7jC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homedepot.ca/product/paulin-1-4-inch-20-tee-nuts-4-prong-5-16-inch-barrel-length/1000129429" TargetMode="External"/><Relationship Id="rId10" Type="http://schemas.openxmlformats.org/officeDocument/2006/relationships/hyperlink" Target="https://a.co/d/6UE2og9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www.amazon.ca/dp/B089VXPHDH?_encoding=UTF8&amp;psc=1&amp;ref_=cm_sw_r_cp_ud_dp_GGTEDME4PM2P27SG86P7" TargetMode="External"/><Relationship Id="rId14" Type="http://schemas.openxmlformats.org/officeDocument/2006/relationships/hyperlink" Target="https://www.digikey.ca/en/products/detail/te-connectivity/2-604771-9/22593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97Y71JT" TargetMode="External"/><Relationship Id="rId13" Type="http://schemas.openxmlformats.org/officeDocument/2006/relationships/hyperlink" Target="https://www.digikey.ca/en/products/detail/adafruit-industries-llc/4600/13543375" TargetMode="External"/><Relationship Id="rId18" Type="http://schemas.openxmlformats.org/officeDocument/2006/relationships/hyperlink" Target="https://www.digikey.ca/en/products/detail/keystone-electronics/4708/4499301" TargetMode="External"/><Relationship Id="rId3" Type="http://schemas.openxmlformats.org/officeDocument/2006/relationships/hyperlink" Target="https://www.digikey.ca/en/products/detail/sullins-connector-solutions/PPTC051LGBN-RC/775899" TargetMode="External"/><Relationship Id="rId7" Type="http://schemas.openxmlformats.org/officeDocument/2006/relationships/hyperlink" Target="https://www.digikey.ca/en/products/detail/cnc-tech/1569-26-1-0500-003-1-TS/15853701" TargetMode="External"/><Relationship Id="rId12" Type="http://schemas.openxmlformats.org/officeDocument/2006/relationships/hyperlink" Target="https://a.co/d/523bJeL" TargetMode="External"/><Relationship Id="rId17" Type="http://schemas.openxmlformats.org/officeDocument/2006/relationships/hyperlink" Target="https://www.digikey.ca/en/products/detail/cvilux-usa/DH-20M50053/13177348" TargetMode="External"/><Relationship Id="rId2" Type="http://schemas.openxmlformats.org/officeDocument/2006/relationships/hyperlink" Target="https://www.digikey.ca/en/products/detail/c-k/OS102011MA1QS1/1981431" TargetMode="External"/><Relationship Id="rId16" Type="http://schemas.openxmlformats.org/officeDocument/2006/relationships/hyperlink" Target="https://www.digikey.ca/en/products/detail/apm-hexseal/RM3X12MM-2701/2063201" TargetMode="External"/><Relationship Id="rId1" Type="http://schemas.openxmlformats.org/officeDocument/2006/relationships/hyperlink" Target="https://www.digikey.ca/en/products/detail/cui-devices/MJ-3502/281321" TargetMode="External"/><Relationship Id="rId6" Type="http://schemas.openxmlformats.org/officeDocument/2006/relationships/hyperlink" Target="https://www.digikey.ca/en/products/detail/cnc-tech/3122-24-1-0500-007-1-TS/16396741" TargetMode="External"/><Relationship Id="rId11" Type="http://schemas.openxmlformats.org/officeDocument/2006/relationships/hyperlink" Target="https://a.co/d/b3qG7jC" TargetMode="External"/><Relationship Id="rId5" Type="http://schemas.openxmlformats.org/officeDocument/2006/relationships/hyperlink" Target="https://a.co/d/523bJeL" TargetMode="External"/><Relationship Id="rId15" Type="http://schemas.openxmlformats.org/officeDocument/2006/relationships/hyperlink" Target="https://www.homedepot.ca/product/paulin-1-4-inch-20-tee-nuts-4-prong-5-16-inch-barrel-length/1000129429" TargetMode="External"/><Relationship Id="rId10" Type="http://schemas.openxmlformats.org/officeDocument/2006/relationships/hyperlink" Target="https://a.co/d/6UE2og9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digikey.ca/en/products/detail/sullins-connector-solutions/PPTC071LFBN-RC/810146" TargetMode="External"/><Relationship Id="rId9" Type="http://schemas.openxmlformats.org/officeDocument/2006/relationships/hyperlink" Target="https://www.amazon.ca/dp/B089VXPHDH?_encoding=UTF8&amp;psc=1&amp;ref_=cm_sw_r_cp_ud_dp_GGTEDME4PM2P27SG86P7" TargetMode="External"/><Relationship Id="rId14" Type="http://schemas.openxmlformats.org/officeDocument/2006/relationships/hyperlink" Target="https://www.digikey.ca/en/products/detail/te-connectivity/2-604771-9/22593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zoomScaleNormal="100" workbookViewId="0">
      <selection activeCell="B1" sqref="B1"/>
    </sheetView>
  </sheetViews>
  <sheetFormatPr defaultRowHeight="15" x14ac:dyDescent="0.25"/>
  <cols>
    <col min="2" max="2" width="60.140625" customWidth="1"/>
    <col min="3" max="3" width="37.28515625" bestFit="1" customWidth="1"/>
    <col min="4" max="4" width="4.42578125" bestFit="1" customWidth="1"/>
    <col min="5" max="5" width="13.855468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3" ht="35.25" x14ac:dyDescent="0.5">
      <c r="A1" s="1" t="s">
        <v>30</v>
      </c>
      <c r="I1" s="20" t="s">
        <v>0</v>
      </c>
      <c r="J1" s="2" t="s">
        <v>1</v>
      </c>
      <c r="K1" s="3" t="s">
        <v>2</v>
      </c>
      <c r="L1" s="4" t="s">
        <v>3</v>
      </c>
    </row>
    <row r="2" spans="1:13" ht="19.5" thickBot="1" x14ac:dyDescent="0.35">
      <c r="A2" s="12" t="s">
        <v>50</v>
      </c>
      <c r="C2" s="11" t="s">
        <v>80</v>
      </c>
      <c r="I2" s="25">
        <f>SUM(I5:I20,I23:I28)</f>
        <v>42.736500000000007</v>
      </c>
      <c r="J2" s="5">
        <f>SUM(J5:J21,I23:I28)</f>
        <v>64.327500000000001</v>
      </c>
      <c r="K2" s="16">
        <f>SUM(H23:H27)/60</f>
        <v>4.8833333333333337</v>
      </c>
      <c r="L2" s="6">
        <f>SUM(E23:E27)</f>
        <v>40.700000000000003</v>
      </c>
    </row>
    <row r="3" spans="1:13" ht="16.5" thickBot="1" x14ac:dyDescent="0.3">
      <c r="A3" s="52" t="s">
        <v>4</v>
      </c>
      <c r="B3" s="53"/>
    </row>
    <row r="4" spans="1:13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7"/>
      <c r="M4" s="7"/>
    </row>
    <row r="5" spans="1:13" x14ac:dyDescent="0.25">
      <c r="B5" t="s">
        <v>71</v>
      </c>
      <c r="C5" t="s">
        <v>17</v>
      </c>
      <c r="D5">
        <v>1</v>
      </c>
      <c r="E5">
        <v>10</v>
      </c>
      <c r="F5" s="9">
        <v>23.99</v>
      </c>
      <c r="G5" s="22">
        <f>IF(E5&gt;0,ROUNDUP(D5/E5,0),0)</f>
        <v>1</v>
      </c>
      <c r="H5" s="24">
        <f>IF(E5&gt;0,F5/E5,0)</f>
        <v>2.399</v>
      </c>
      <c r="I5" s="24">
        <f>H5*D5</f>
        <v>2.399</v>
      </c>
      <c r="J5" s="23">
        <f>G5*F5</f>
        <v>23.99</v>
      </c>
      <c r="K5" s="8" t="s">
        <v>58</v>
      </c>
    </row>
    <row r="6" spans="1:13" x14ac:dyDescent="0.25">
      <c r="B6" t="s">
        <v>56</v>
      </c>
      <c r="C6" t="s">
        <v>17</v>
      </c>
      <c r="D6">
        <v>1</v>
      </c>
      <c r="E6">
        <v>1</v>
      </c>
      <c r="F6" s="9">
        <v>3.18</v>
      </c>
      <c r="G6" s="22">
        <f>IF(E6&gt;0,ROUNDUP(D6/E6,0),0)</f>
        <v>1</v>
      </c>
      <c r="H6" s="24">
        <f>IF(E6&gt;0,F6/E6,0)</f>
        <v>3.18</v>
      </c>
      <c r="I6" s="24">
        <f>H6*D6</f>
        <v>3.18</v>
      </c>
      <c r="J6" s="23">
        <f>G6*F6</f>
        <v>3.18</v>
      </c>
      <c r="K6" s="8" t="s">
        <v>78</v>
      </c>
    </row>
    <row r="7" spans="1:13" x14ac:dyDescent="0.25">
      <c r="B7" t="s">
        <v>65</v>
      </c>
      <c r="C7" t="s">
        <v>17</v>
      </c>
      <c r="D7">
        <v>1</v>
      </c>
      <c r="E7">
        <v>1</v>
      </c>
      <c r="F7" s="48">
        <v>10.79</v>
      </c>
      <c r="G7" s="46">
        <f t="shared" ref="G7:G20" si="0">IF(E7&gt;0,ROUNDUP(D7/E7,0),0)</f>
        <v>1</v>
      </c>
      <c r="H7" s="24">
        <f t="shared" ref="H7:H12" si="1">IF(E7&gt;0,F7/E7,0)</f>
        <v>10.79</v>
      </c>
      <c r="I7" s="24">
        <f t="shared" ref="I7:I12" si="2">H7*D7</f>
        <v>10.79</v>
      </c>
      <c r="J7" s="23">
        <f t="shared" ref="J7:J20" si="3">G7*F7</f>
        <v>10.79</v>
      </c>
      <c r="K7" s="47" t="s">
        <v>66</v>
      </c>
    </row>
    <row r="8" spans="1:13" x14ac:dyDescent="0.25">
      <c r="B8" t="s">
        <v>33</v>
      </c>
      <c r="C8" t="s">
        <v>17</v>
      </c>
      <c r="D8">
        <v>3</v>
      </c>
      <c r="E8">
        <v>1</v>
      </c>
      <c r="F8" s="9">
        <v>2.3199999999999998</v>
      </c>
      <c r="G8" s="22">
        <f t="shared" si="0"/>
        <v>3</v>
      </c>
      <c r="H8" s="24">
        <f t="shared" si="1"/>
        <v>2.3199999999999998</v>
      </c>
      <c r="I8" s="24">
        <f t="shared" si="2"/>
        <v>6.9599999999999991</v>
      </c>
      <c r="J8" s="23">
        <f t="shared" si="3"/>
        <v>6.9599999999999991</v>
      </c>
      <c r="K8" s="8" t="s">
        <v>34</v>
      </c>
    </row>
    <row r="9" spans="1:13" x14ac:dyDescent="0.25">
      <c r="B9" t="s">
        <v>31</v>
      </c>
      <c r="C9" t="s">
        <v>17</v>
      </c>
      <c r="D9">
        <v>1</v>
      </c>
      <c r="E9">
        <v>1</v>
      </c>
      <c r="F9" s="33">
        <v>0.75</v>
      </c>
      <c r="G9" s="22">
        <f t="shared" si="0"/>
        <v>1</v>
      </c>
      <c r="H9" s="24">
        <f t="shared" si="1"/>
        <v>0.75</v>
      </c>
      <c r="I9" s="24">
        <f t="shared" si="2"/>
        <v>0.75</v>
      </c>
      <c r="J9" s="23">
        <f t="shared" si="3"/>
        <v>0.75</v>
      </c>
      <c r="K9" s="8" t="s">
        <v>35</v>
      </c>
    </row>
    <row r="10" spans="1:13" x14ac:dyDescent="0.25">
      <c r="B10" t="s">
        <v>32</v>
      </c>
      <c r="C10" t="s">
        <v>17</v>
      </c>
      <c r="D10">
        <v>1</v>
      </c>
      <c r="E10">
        <v>1</v>
      </c>
      <c r="F10" s="33">
        <v>0.93</v>
      </c>
      <c r="G10" s="22">
        <f t="shared" si="0"/>
        <v>1</v>
      </c>
      <c r="H10" s="24">
        <f t="shared" si="1"/>
        <v>0.93</v>
      </c>
      <c r="I10" s="24">
        <f t="shared" si="2"/>
        <v>0.93</v>
      </c>
      <c r="J10" s="23">
        <f t="shared" si="3"/>
        <v>0.93</v>
      </c>
      <c r="K10" s="8" t="s">
        <v>36</v>
      </c>
    </row>
    <row r="11" spans="1:13" x14ac:dyDescent="0.25">
      <c r="B11" t="s">
        <v>37</v>
      </c>
      <c r="C11" t="s">
        <v>17</v>
      </c>
      <c r="D11">
        <v>2</v>
      </c>
      <c r="E11">
        <v>1</v>
      </c>
      <c r="F11" s="33">
        <v>0.85</v>
      </c>
      <c r="G11" s="22">
        <f t="shared" si="0"/>
        <v>2</v>
      </c>
      <c r="H11" s="24">
        <f t="shared" si="1"/>
        <v>0.85</v>
      </c>
      <c r="I11" s="24">
        <f t="shared" si="2"/>
        <v>1.7</v>
      </c>
      <c r="J11" s="23">
        <f t="shared" si="3"/>
        <v>1.7</v>
      </c>
      <c r="K11" s="8" t="s">
        <v>38</v>
      </c>
    </row>
    <row r="12" spans="1:13" x14ac:dyDescent="0.25">
      <c r="B12" t="s">
        <v>49</v>
      </c>
      <c r="C12" t="s">
        <v>16</v>
      </c>
      <c r="D12">
        <v>8</v>
      </c>
      <c r="E12">
        <v>1</v>
      </c>
      <c r="F12" s="33">
        <v>0.6</v>
      </c>
      <c r="G12" s="46">
        <f t="shared" si="0"/>
        <v>8</v>
      </c>
      <c r="H12" s="24">
        <f t="shared" si="1"/>
        <v>0.6</v>
      </c>
      <c r="I12" s="24">
        <f t="shared" si="2"/>
        <v>4.8</v>
      </c>
      <c r="J12" s="23">
        <f t="shared" si="3"/>
        <v>4.8</v>
      </c>
      <c r="K12" s="47" t="s">
        <v>51</v>
      </c>
    </row>
    <row r="13" spans="1:13" x14ac:dyDescent="0.25">
      <c r="B13" t="s">
        <v>46</v>
      </c>
      <c r="C13" t="s">
        <v>17</v>
      </c>
      <c r="D13">
        <v>1</v>
      </c>
      <c r="E13">
        <v>1</v>
      </c>
      <c r="F13" s="33">
        <v>0.7</v>
      </c>
      <c r="G13" s="22">
        <f t="shared" si="0"/>
        <v>1</v>
      </c>
      <c r="H13" s="14">
        <f t="shared" ref="H13:H20" si="4">IF(E13&gt;0,F13/E13,0)</f>
        <v>0.7</v>
      </c>
      <c r="I13" s="14">
        <f t="shared" ref="I13:I20" si="5">H13*D13</f>
        <v>0.7</v>
      </c>
      <c r="J13" s="23">
        <f t="shared" si="3"/>
        <v>0.7</v>
      </c>
      <c r="K13" s="8" t="s">
        <v>45</v>
      </c>
    </row>
    <row r="14" spans="1:13" x14ac:dyDescent="0.25">
      <c r="B14" t="s">
        <v>47</v>
      </c>
      <c r="C14" t="s">
        <v>17</v>
      </c>
      <c r="D14">
        <v>1</v>
      </c>
      <c r="E14">
        <v>1</v>
      </c>
      <c r="F14" s="33">
        <v>0.72</v>
      </c>
      <c r="G14" s="22">
        <f t="shared" si="0"/>
        <v>1</v>
      </c>
      <c r="H14" s="14">
        <f t="shared" si="4"/>
        <v>0.72</v>
      </c>
      <c r="I14" s="14">
        <f t="shared" si="5"/>
        <v>0.72</v>
      </c>
      <c r="J14" s="23">
        <f t="shared" si="3"/>
        <v>0.72</v>
      </c>
      <c r="K14" s="8" t="s">
        <v>48</v>
      </c>
    </row>
    <row r="15" spans="1:13" x14ac:dyDescent="0.25">
      <c r="B15" t="s">
        <v>67</v>
      </c>
      <c r="C15" t="s">
        <v>16</v>
      </c>
      <c r="D15">
        <v>1</v>
      </c>
      <c r="E15">
        <v>1</v>
      </c>
      <c r="F15" s="33">
        <v>0.25</v>
      </c>
      <c r="G15" s="22">
        <v>1</v>
      </c>
      <c r="H15" s="14">
        <f t="shared" si="4"/>
        <v>0.25</v>
      </c>
      <c r="I15" s="14">
        <f t="shared" si="5"/>
        <v>0.25</v>
      </c>
      <c r="J15" s="23">
        <f t="shared" si="3"/>
        <v>0.25</v>
      </c>
      <c r="K15" s="8" t="s">
        <v>68</v>
      </c>
    </row>
    <row r="16" spans="1:13" x14ac:dyDescent="0.25">
      <c r="B16" t="s">
        <v>79</v>
      </c>
      <c r="C16" t="s">
        <v>16</v>
      </c>
      <c r="D16">
        <v>2</v>
      </c>
      <c r="E16">
        <v>1</v>
      </c>
      <c r="F16" s="33">
        <v>0.27</v>
      </c>
      <c r="G16" s="49">
        <f t="shared" ref="G16:G19" si="6">IF(E16&gt;0,ROUNDUP(D16/E16,0),0)</f>
        <v>2</v>
      </c>
      <c r="H16" s="14">
        <f t="shared" si="4"/>
        <v>0.27</v>
      </c>
      <c r="I16" s="14">
        <f t="shared" si="5"/>
        <v>0.54</v>
      </c>
      <c r="J16" s="23">
        <f t="shared" si="3"/>
        <v>0.54</v>
      </c>
      <c r="K16" s="8" t="s">
        <v>81</v>
      </c>
    </row>
    <row r="17" spans="1:14" x14ac:dyDescent="0.25">
      <c r="B17" t="s">
        <v>72</v>
      </c>
      <c r="C17" t="s">
        <v>16</v>
      </c>
      <c r="D17">
        <v>0</v>
      </c>
      <c r="E17">
        <v>1</v>
      </c>
      <c r="F17" s="33">
        <v>1.1100000000000001</v>
      </c>
      <c r="G17" s="49">
        <f t="shared" si="6"/>
        <v>0</v>
      </c>
      <c r="H17" s="14">
        <f t="shared" si="4"/>
        <v>1.1100000000000001</v>
      </c>
      <c r="I17" s="14">
        <f t="shared" si="5"/>
        <v>0</v>
      </c>
      <c r="J17" s="23">
        <f t="shared" si="3"/>
        <v>0</v>
      </c>
      <c r="K17" s="8" t="s">
        <v>73</v>
      </c>
    </row>
    <row r="18" spans="1:14" x14ac:dyDescent="0.25">
      <c r="B18" t="s">
        <v>74</v>
      </c>
      <c r="C18" t="s">
        <v>16</v>
      </c>
      <c r="D18">
        <v>0</v>
      </c>
      <c r="E18">
        <v>1</v>
      </c>
      <c r="F18" s="51">
        <v>0.48</v>
      </c>
      <c r="G18" s="22">
        <f t="shared" si="6"/>
        <v>0</v>
      </c>
      <c r="H18" s="14">
        <f t="shared" si="4"/>
        <v>0.48</v>
      </c>
      <c r="I18" s="14">
        <f t="shared" si="5"/>
        <v>0</v>
      </c>
      <c r="J18" s="23">
        <f t="shared" si="3"/>
        <v>0</v>
      </c>
      <c r="K18" s="8" t="s">
        <v>75</v>
      </c>
    </row>
    <row r="19" spans="1:14" x14ac:dyDescent="0.25">
      <c r="B19" t="s">
        <v>76</v>
      </c>
      <c r="C19" t="s">
        <v>77</v>
      </c>
      <c r="D19">
        <v>1</v>
      </c>
      <c r="E19">
        <v>1</v>
      </c>
      <c r="F19" s="51">
        <v>8</v>
      </c>
      <c r="G19" s="22">
        <f t="shared" si="6"/>
        <v>1</v>
      </c>
      <c r="H19" s="14">
        <f t="shared" si="4"/>
        <v>8</v>
      </c>
      <c r="I19" s="14">
        <f t="shared" si="5"/>
        <v>8</v>
      </c>
      <c r="J19" s="23">
        <f t="shared" si="3"/>
        <v>8</v>
      </c>
      <c r="K19" s="8"/>
    </row>
    <row r="20" spans="1:14" ht="15.75" thickBot="1" x14ac:dyDescent="0.3">
      <c r="C20" s="18"/>
      <c r="G20" s="22">
        <f t="shared" si="0"/>
        <v>0</v>
      </c>
      <c r="H20" s="14">
        <f t="shared" si="4"/>
        <v>0</v>
      </c>
      <c r="I20" s="14">
        <f t="shared" si="5"/>
        <v>0</v>
      </c>
      <c r="J20" s="23">
        <f t="shared" si="3"/>
        <v>0</v>
      </c>
    </row>
    <row r="21" spans="1:14" ht="15.75" thickBot="1" x14ac:dyDescent="0.3">
      <c r="A21" s="54" t="s">
        <v>18</v>
      </c>
      <c r="B21" s="55"/>
      <c r="C21" s="26">
        <v>25</v>
      </c>
      <c r="F21" s="9"/>
      <c r="G21" s="9"/>
      <c r="H21" s="15"/>
      <c r="I21" s="15"/>
      <c r="N21" s="8"/>
    </row>
    <row r="22" spans="1:14" ht="15.75" thickBot="1" x14ac:dyDescent="0.3">
      <c r="A22" t="s">
        <v>5</v>
      </c>
      <c r="B22" s="7" t="s">
        <v>19</v>
      </c>
      <c r="C22" s="17" t="s">
        <v>20</v>
      </c>
      <c r="D22" s="7" t="s">
        <v>8</v>
      </c>
      <c r="E22" s="7" t="s">
        <v>21</v>
      </c>
      <c r="F22" s="7" t="s">
        <v>22</v>
      </c>
      <c r="G22" s="7"/>
      <c r="H22" s="7" t="s">
        <v>23</v>
      </c>
      <c r="I22" s="13" t="s">
        <v>24</v>
      </c>
      <c r="K22" s="7" t="s">
        <v>15</v>
      </c>
    </row>
    <row r="23" spans="1:14" x14ac:dyDescent="0.25">
      <c r="B23" t="s">
        <v>41</v>
      </c>
      <c r="C23" t="s">
        <v>25</v>
      </c>
      <c r="D23">
        <v>1</v>
      </c>
      <c r="E23">
        <v>20.2</v>
      </c>
      <c r="F23">
        <v>149</v>
      </c>
      <c r="H23">
        <f>F23*D23</f>
        <v>149</v>
      </c>
      <c r="I23" s="14">
        <f>(D23*E23/1000)*$C$21</f>
        <v>0.505</v>
      </c>
    </row>
    <row r="24" spans="1:14" x14ac:dyDescent="0.25">
      <c r="B24" t="s">
        <v>42</v>
      </c>
      <c r="C24" t="s">
        <v>25</v>
      </c>
      <c r="D24">
        <v>1</v>
      </c>
      <c r="E24" s="34">
        <v>11.9</v>
      </c>
      <c r="F24">
        <v>79</v>
      </c>
      <c r="H24">
        <f t="shared" ref="H24:H26" si="7">F24*D24</f>
        <v>79</v>
      </c>
      <c r="I24" s="14">
        <f t="shared" ref="I24:I28" si="8">(D24*E24/1000)*$C$21</f>
        <v>0.29750000000000004</v>
      </c>
    </row>
    <row r="25" spans="1:14" x14ac:dyDescent="0.25">
      <c r="B25" t="s">
        <v>43</v>
      </c>
      <c r="C25" t="s">
        <v>25</v>
      </c>
      <c r="D25">
        <v>1</v>
      </c>
      <c r="E25" s="34">
        <v>8</v>
      </c>
      <c r="F25">
        <v>57</v>
      </c>
      <c r="H25">
        <f t="shared" si="7"/>
        <v>57</v>
      </c>
      <c r="I25" s="14">
        <f t="shared" si="8"/>
        <v>0.2</v>
      </c>
    </row>
    <row r="26" spans="1:14" x14ac:dyDescent="0.25">
      <c r="B26" t="s">
        <v>44</v>
      </c>
      <c r="C26" t="s">
        <v>25</v>
      </c>
      <c r="D26">
        <v>1</v>
      </c>
      <c r="E26">
        <v>0.6</v>
      </c>
      <c r="F26">
        <v>8</v>
      </c>
      <c r="H26">
        <f t="shared" si="7"/>
        <v>8</v>
      </c>
      <c r="I26" s="14">
        <f t="shared" si="8"/>
        <v>1.4999999999999999E-2</v>
      </c>
    </row>
    <row r="27" spans="1:14" x14ac:dyDescent="0.25">
      <c r="I27" s="14">
        <f t="shared" si="8"/>
        <v>0</v>
      </c>
    </row>
    <row r="28" spans="1:14" ht="15.75" thickBot="1" x14ac:dyDescent="0.3">
      <c r="B28" s="11"/>
      <c r="I28" s="14">
        <f t="shared" si="8"/>
        <v>0</v>
      </c>
    </row>
    <row r="29" spans="1:14" ht="15.75" thickBot="1" x14ac:dyDescent="0.3">
      <c r="A29" s="56" t="s">
        <v>26</v>
      </c>
      <c r="B29" s="57"/>
      <c r="I29" s="21"/>
    </row>
    <row r="30" spans="1:14" ht="15.75" thickBot="1" x14ac:dyDescent="0.3">
      <c r="A30" s="27" t="s">
        <v>5</v>
      </c>
      <c r="B30" s="28" t="s">
        <v>19</v>
      </c>
      <c r="C30" s="29"/>
      <c r="D30" s="29" t="s">
        <v>8</v>
      </c>
      <c r="E30" s="29"/>
      <c r="F30" s="29"/>
      <c r="G30" s="29"/>
      <c r="H30" s="29"/>
      <c r="I30" s="30"/>
      <c r="J30" s="29"/>
      <c r="K30" s="31"/>
    </row>
    <row r="31" spans="1:14" ht="15.75" thickBot="1" x14ac:dyDescent="0.3">
      <c r="B31" s="11"/>
      <c r="I31" s="21"/>
    </row>
    <row r="32" spans="1:14" ht="15.75" thickBot="1" x14ac:dyDescent="0.3">
      <c r="A32" s="54" t="s">
        <v>27</v>
      </c>
      <c r="B32" s="5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8" spans="1:14" ht="15.75" thickBot="1" x14ac:dyDescent="0.3"/>
    <row r="39" spans="1:14" ht="15.75" thickBot="1" x14ac:dyDescent="0.3">
      <c r="A39" s="58" t="s">
        <v>28</v>
      </c>
      <c r="B39" s="5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thickBot="1" x14ac:dyDescent="0.3">
      <c r="A40" s="19" t="s">
        <v>5</v>
      </c>
      <c r="B40" s="32" t="s">
        <v>29</v>
      </c>
      <c r="C40" s="7" t="s">
        <v>7</v>
      </c>
      <c r="D40" s="7" t="s">
        <v>8</v>
      </c>
      <c r="E40" s="7" t="s">
        <v>9</v>
      </c>
      <c r="F40" s="7" t="s">
        <v>10</v>
      </c>
      <c r="G40" s="7" t="s">
        <v>11</v>
      </c>
      <c r="H40" s="7" t="s">
        <v>12</v>
      </c>
      <c r="I40" s="7" t="s">
        <v>13</v>
      </c>
      <c r="J40" s="7" t="s">
        <v>14</v>
      </c>
      <c r="K40" s="19" t="s">
        <v>15</v>
      </c>
    </row>
    <row r="41" spans="1:14" x14ac:dyDescent="0.25">
      <c r="B41" t="s">
        <v>39</v>
      </c>
      <c r="C41" t="s">
        <v>17</v>
      </c>
      <c r="D41">
        <v>8</v>
      </c>
      <c r="E41">
        <v>100</v>
      </c>
      <c r="F41" s="33">
        <v>9.3000000000000007</v>
      </c>
      <c r="G41" s="22">
        <f>IF(E41&gt;0,ROUNDUP(D41/E41,0),0)</f>
        <v>1</v>
      </c>
      <c r="H41" s="24">
        <f>IF(E41&gt;0,F41/E41,0)</f>
        <v>9.3000000000000013E-2</v>
      </c>
      <c r="I41" s="24">
        <f>H41*D41</f>
        <v>0.74400000000000011</v>
      </c>
      <c r="J41" s="23">
        <f>G41*F41</f>
        <v>9.3000000000000007</v>
      </c>
      <c r="K41" s="8" t="s">
        <v>40</v>
      </c>
    </row>
    <row r="42" spans="1:14" x14ac:dyDescent="0.25">
      <c r="B42" t="s">
        <v>53</v>
      </c>
      <c r="C42" t="s">
        <v>17</v>
      </c>
      <c r="D42">
        <v>1</v>
      </c>
      <c r="E42">
        <v>1</v>
      </c>
      <c r="F42" s="33">
        <v>9.5</v>
      </c>
      <c r="G42" s="22">
        <f t="shared" ref="G42:G45" si="9">IF(E42&gt;0,ROUNDUP(D42/E42,0),0)</f>
        <v>1</v>
      </c>
      <c r="H42" s="24">
        <f>IF(E42&gt;0,F42/E42,0)</f>
        <v>9.5</v>
      </c>
      <c r="I42" s="24">
        <f>H42*D42</f>
        <v>9.5</v>
      </c>
      <c r="J42" s="23">
        <f>G42*F42</f>
        <v>9.5</v>
      </c>
      <c r="K42" s="8" t="s">
        <v>54</v>
      </c>
    </row>
    <row r="43" spans="1:14" x14ac:dyDescent="0.25">
      <c r="B43" t="s">
        <v>57</v>
      </c>
      <c r="C43" t="s">
        <v>17</v>
      </c>
      <c r="D43">
        <v>1</v>
      </c>
      <c r="E43">
        <v>2</v>
      </c>
      <c r="F43" s="33">
        <v>12.99</v>
      </c>
      <c r="G43" s="22">
        <f t="shared" ref="G43" si="10">IF(E43&gt;0,ROUNDUP(D43/E43,0),0)</f>
        <v>1</v>
      </c>
      <c r="H43" s="24">
        <f>IF(E43&gt;0,F43/E43,0)</f>
        <v>6.4950000000000001</v>
      </c>
      <c r="I43" s="24">
        <f>H43*D43</f>
        <v>6.4950000000000001</v>
      </c>
      <c r="J43" s="23">
        <f>G43*F43</f>
        <v>12.99</v>
      </c>
      <c r="K43" s="8" t="s">
        <v>59</v>
      </c>
    </row>
    <row r="44" spans="1:14" x14ac:dyDescent="0.25">
      <c r="B44" t="s">
        <v>55</v>
      </c>
      <c r="C44" t="s">
        <v>17</v>
      </c>
      <c r="D44">
        <v>1</v>
      </c>
      <c r="E44">
        <v>5</v>
      </c>
      <c r="F44" s="33">
        <v>19.989999999999998</v>
      </c>
      <c r="G44" s="22">
        <f t="shared" si="9"/>
        <v>1</v>
      </c>
      <c r="H44" s="24">
        <f>IF(E44&gt;0,F44/E44,0)</f>
        <v>3.9979999999999998</v>
      </c>
      <c r="I44" s="24">
        <f>H44*D44</f>
        <v>3.9979999999999998</v>
      </c>
      <c r="J44" s="23">
        <f>G44*F44</f>
        <v>19.989999999999998</v>
      </c>
      <c r="K44" s="8" t="s">
        <v>60</v>
      </c>
    </row>
    <row r="45" spans="1:14" x14ac:dyDescent="0.25">
      <c r="B45" t="s">
        <v>69</v>
      </c>
      <c r="C45" t="s">
        <v>16</v>
      </c>
      <c r="D45">
        <v>1</v>
      </c>
      <c r="E45">
        <v>1</v>
      </c>
      <c r="F45" s="33">
        <v>0.15</v>
      </c>
      <c r="G45" s="49">
        <f t="shared" si="9"/>
        <v>1</v>
      </c>
      <c r="H45" s="50">
        <f>IF(E45&gt;0,F45/E45,0)</f>
        <v>0.15</v>
      </c>
      <c r="I45" s="50">
        <f>H45*D45</f>
        <v>0.15</v>
      </c>
      <c r="J45" s="23">
        <f>G45*F45</f>
        <v>0.15</v>
      </c>
      <c r="K45" s="8" t="s">
        <v>70</v>
      </c>
    </row>
  </sheetData>
  <mergeCells count="5">
    <mergeCell ref="A3:B3"/>
    <mergeCell ref="A21:B21"/>
    <mergeCell ref="A29:B29"/>
    <mergeCell ref="A32:B32"/>
    <mergeCell ref="A39:B39"/>
  </mergeCells>
  <hyperlinks>
    <hyperlink ref="K8" r:id="rId1" xr:uid="{E3DEF1DD-6029-4056-B3FB-98F7C207AE92}"/>
    <hyperlink ref="K9" r:id="rId2" xr:uid="{0F3D00AF-9352-4DAE-BB11-3DEED1DEE812}"/>
    <hyperlink ref="K10" r:id="rId3" xr:uid="{E168B8A8-09F8-4BC7-BE4A-BAB88B85CE77}"/>
    <hyperlink ref="K11" r:id="rId4" xr:uid="{AB8B4906-0100-475A-A810-6553B6BAE213}"/>
    <hyperlink ref="K41" r:id="rId5" xr:uid="{28C384D9-3092-4894-99A6-3A08F0266E61}"/>
    <hyperlink ref="K13" r:id="rId6" xr:uid="{3DF9DD6F-6633-40A4-9BD7-4BF77974D58C}"/>
    <hyperlink ref="K14" r:id="rId7" xr:uid="{38308223-4A9E-459D-9944-DEF5BE3680A4}"/>
    <hyperlink ref="K12" r:id="rId8" xr:uid="{24F7BAAE-E59B-4ED5-A1CD-50F90C951085}"/>
    <hyperlink ref="K42" r:id="rId9" xr:uid="{34965F44-DF18-4E43-80C4-2AADE880F8C3}"/>
    <hyperlink ref="K5" r:id="rId10" xr:uid="{149EAE72-EE50-40F8-8D53-3054C66B3F0A}"/>
    <hyperlink ref="K43" r:id="rId11" xr:uid="{4A847862-4FA8-4495-834C-EA245D2D4277}"/>
    <hyperlink ref="K44" r:id="rId12" xr:uid="{A2F8BAFA-5753-4446-8CF2-9D687763C1DA}"/>
    <hyperlink ref="K7" r:id="rId13" xr:uid="{3FAEE428-9FB1-46C9-91A7-274E1BB75FA5}"/>
    <hyperlink ref="K15" r:id="rId14" xr:uid="{14CF58C7-290C-4B13-ABF3-8C043918B96D}"/>
    <hyperlink ref="K45" r:id="rId15" xr:uid="{3A99E3B6-C86E-49FB-A5B2-A920C0568C23}"/>
    <hyperlink ref="K18" r:id="rId16" xr:uid="{742A2295-AAD6-42F4-B819-8BDFE53DA400}"/>
    <hyperlink ref="K17" r:id="rId17" xr:uid="{077D6F57-CE43-4517-9725-BAC63E5846CB}"/>
    <hyperlink ref="K6" r:id="rId18" xr:uid="{E1E74B8C-B5B9-4715-9878-46584B5F0BB3}"/>
    <hyperlink ref="K16" r:id="rId19" xr:uid="{14CC92AF-C0C8-4296-9E58-10FFCC20ABF4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D6DE-856F-4FDE-898B-9C661E55648B}">
  <dimension ref="A1:O44"/>
  <sheetViews>
    <sheetView workbookViewId="0">
      <selection activeCell="L17" sqref="L17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5.25" x14ac:dyDescent="0.5">
      <c r="A1" s="1" t="s">
        <v>30</v>
      </c>
      <c r="E1" t="s">
        <v>61</v>
      </c>
      <c r="I1" s="43" t="s">
        <v>0</v>
      </c>
      <c r="J1" s="35" t="s">
        <v>63</v>
      </c>
      <c r="K1" s="36" t="s">
        <v>1</v>
      </c>
      <c r="L1" s="44" t="s">
        <v>64</v>
      </c>
      <c r="M1" s="37" t="s">
        <v>2</v>
      </c>
      <c r="N1" s="38" t="s">
        <v>3</v>
      </c>
    </row>
    <row r="2" spans="1:14" ht="19.5" thickBot="1" x14ac:dyDescent="0.35">
      <c r="A2" s="12" t="s">
        <v>50</v>
      </c>
      <c r="C2" s="11" t="s">
        <v>52</v>
      </c>
      <c r="E2">
        <v>2</v>
      </c>
      <c r="I2" s="39">
        <f>J2/E2</f>
        <v>34.672999999999995</v>
      </c>
      <c r="J2" s="39">
        <f>SUM(J5:J20,J23:J28)</f>
        <v>69.345999999999989</v>
      </c>
      <c r="K2" s="40">
        <f>SUM(K5:K21,J23:J28)</f>
        <v>96.35</v>
      </c>
      <c r="L2" s="45">
        <f>K2/E2</f>
        <v>48.174999999999997</v>
      </c>
      <c r="M2" s="41">
        <f>SUM(I23:I27)/60</f>
        <v>9.6999999999999993</v>
      </c>
      <c r="N2" s="42">
        <f>SUM(F23:F27)</f>
        <v>40.400000000000006</v>
      </c>
    </row>
    <row r="3" spans="1:14" ht="16.5" thickBot="1" x14ac:dyDescent="0.3">
      <c r="A3" s="52" t="s">
        <v>4</v>
      </c>
      <c r="B3" s="53"/>
    </row>
    <row r="4" spans="1:14" ht="15.75" thickBot="1" x14ac:dyDescent="0.3">
      <c r="A4" s="7" t="s">
        <v>5</v>
      </c>
      <c r="B4" s="7" t="s">
        <v>6</v>
      </c>
      <c r="C4" s="7" t="s">
        <v>7</v>
      </c>
      <c r="D4" s="7" t="s">
        <v>62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/>
      <c r="N4" s="7"/>
    </row>
    <row r="5" spans="1:14" x14ac:dyDescent="0.25">
      <c r="B5" t="s">
        <v>71</v>
      </c>
      <c r="C5" t="s">
        <v>17</v>
      </c>
      <c r="D5">
        <v>1</v>
      </c>
      <c r="E5">
        <f t="shared" ref="E5:E19" si="0">D5*$E$2</f>
        <v>2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4.798</v>
      </c>
      <c r="K5" s="23">
        <f>H5*G5</f>
        <v>23.99</v>
      </c>
      <c r="L5" s="8" t="s">
        <v>58</v>
      </c>
    </row>
    <row r="6" spans="1:14" x14ac:dyDescent="0.25">
      <c r="B6" t="s">
        <v>56</v>
      </c>
      <c r="C6" t="s">
        <v>17</v>
      </c>
      <c r="D6">
        <v>1</v>
      </c>
      <c r="E6">
        <f t="shared" si="0"/>
        <v>2</v>
      </c>
      <c r="F6">
        <v>1</v>
      </c>
      <c r="G6" s="9">
        <v>3.18</v>
      </c>
      <c r="H6" s="22">
        <f t="shared" ref="H6:H19" si="1">IF(F6&gt;0,ROUNDUP(E6/F6,0),0)</f>
        <v>2</v>
      </c>
      <c r="I6" s="24">
        <f t="shared" ref="I6:I19" si="2">IF(F6&gt;0,G6/F6,0)</f>
        <v>3.18</v>
      </c>
      <c r="J6" s="24">
        <f t="shared" ref="J6:J19" si="3">I6*E6</f>
        <v>6.36</v>
      </c>
      <c r="K6" s="23">
        <f t="shared" ref="K6:K19" si="4">H6*G6</f>
        <v>6.36</v>
      </c>
      <c r="L6" s="8" t="s">
        <v>78</v>
      </c>
    </row>
    <row r="7" spans="1:14" x14ac:dyDescent="0.25">
      <c r="B7" t="s">
        <v>65</v>
      </c>
      <c r="C7" t="s">
        <v>17</v>
      </c>
      <c r="D7">
        <v>1</v>
      </c>
      <c r="E7">
        <f t="shared" si="0"/>
        <v>2</v>
      </c>
      <c r="F7">
        <v>1</v>
      </c>
      <c r="G7" s="48">
        <v>10.79</v>
      </c>
      <c r="H7" s="22">
        <f t="shared" si="1"/>
        <v>2</v>
      </c>
      <c r="I7" s="24">
        <f t="shared" si="2"/>
        <v>10.79</v>
      </c>
      <c r="J7" s="24">
        <f t="shared" si="3"/>
        <v>21.58</v>
      </c>
      <c r="K7" s="23">
        <f t="shared" si="4"/>
        <v>21.58</v>
      </c>
      <c r="L7" s="47" t="s">
        <v>66</v>
      </c>
    </row>
    <row r="8" spans="1:14" x14ac:dyDescent="0.25">
      <c r="B8" t="s">
        <v>33</v>
      </c>
      <c r="C8" t="s">
        <v>17</v>
      </c>
      <c r="D8">
        <v>3</v>
      </c>
      <c r="E8">
        <f t="shared" si="0"/>
        <v>6</v>
      </c>
      <c r="F8">
        <v>1</v>
      </c>
      <c r="G8" s="9">
        <v>2.3199999999999998</v>
      </c>
      <c r="H8" s="22">
        <f t="shared" si="1"/>
        <v>6</v>
      </c>
      <c r="I8" s="24">
        <f t="shared" si="2"/>
        <v>2.3199999999999998</v>
      </c>
      <c r="J8" s="24">
        <f t="shared" si="3"/>
        <v>13.919999999999998</v>
      </c>
      <c r="K8" s="23">
        <f t="shared" si="4"/>
        <v>13.919999999999998</v>
      </c>
      <c r="L8" s="8" t="s">
        <v>34</v>
      </c>
    </row>
    <row r="9" spans="1:14" x14ac:dyDescent="0.25">
      <c r="B9" t="s">
        <v>31</v>
      </c>
      <c r="C9" t="s">
        <v>17</v>
      </c>
      <c r="D9">
        <v>1</v>
      </c>
      <c r="E9">
        <f t="shared" si="0"/>
        <v>2</v>
      </c>
      <c r="F9">
        <v>1</v>
      </c>
      <c r="G9" s="33">
        <v>0.75</v>
      </c>
      <c r="H9" s="22">
        <f t="shared" si="1"/>
        <v>2</v>
      </c>
      <c r="I9" s="24">
        <f t="shared" si="2"/>
        <v>0.75</v>
      </c>
      <c r="J9" s="24">
        <f t="shared" si="3"/>
        <v>1.5</v>
      </c>
      <c r="K9" s="23">
        <f t="shared" si="4"/>
        <v>1.5</v>
      </c>
      <c r="L9" s="8" t="s">
        <v>35</v>
      </c>
    </row>
    <row r="10" spans="1:14" x14ac:dyDescent="0.25">
      <c r="B10" t="s">
        <v>32</v>
      </c>
      <c r="C10" t="s">
        <v>17</v>
      </c>
      <c r="D10">
        <v>1</v>
      </c>
      <c r="E10">
        <f t="shared" si="0"/>
        <v>2</v>
      </c>
      <c r="F10">
        <v>1</v>
      </c>
      <c r="G10" s="33">
        <v>0.93</v>
      </c>
      <c r="H10" s="22">
        <f t="shared" si="1"/>
        <v>2</v>
      </c>
      <c r="I10" s="24">
        <f t="shared" si="2"/>
        <v>0.93</v>
      </c>
      <c r="J10" s="24">
        <f t="shared" si="3"/>
        <v>1.86</v>
      </c>
      <c r="K10" s="23">
        <f t="shared" si="4"/>
        <v>1.86</v>
      </c>
      <c r="L10" s="8" t="s">
        <v>36</v>
      </c>
    </row>
    <row r="11" spans="1:14" x14ac:dyDescent="0.25">
      <c r="B11" t="s">
        <v>37</v>
      </c>
      <c r="C11" t="s">
        <v>17</v>
      </c>
      <c r="D11">
        <v>2</v>
      </c>
      <c r="E11">
        <f t="shared" si="0"/>
        <v>4</v>
      </c>
      <c r="F11">
        <v>1</v>
      </c>
      <c r="G11" s="33">
        <v>0.85</v>
      </c>
      <c r="H11" s="22">
        <f t="shared" si="1"/>
        <v>4</v>
      </c>
      <c r="I11" s="24">
        <f t="shared" si="2"/>
        <v>0.85</v>
      </c>
      <c r="J11" s="24">
        <f t="shared" si="3"/>
        <v>3.4</v>
      </c>
      <c r="K11" s="23">
        <f t="shared" si="4"/>
        <v>3.4</v>
      </c>
      <c r="L11" s="8" t="s">
        <v>38</v>
      </c>
    </row>
    <row r="12" spans="1:14" x14ac:dyDescent="0.25">
      <c r="B12" t="s">
        <v>39</v>
      </c>
      <c r="C12" t="s">
        <v>17</v>
      </c>
      <c r="D12">
        <v>8</v>
      </c>
      <c r="E12">
        <f t="shared" si="0"/>
        <v>16</v>
      </c>
      <c r="F12">
        <v>100</v>
      </c>
      <c r="G12" s="33">
        <v>9.3000000000000007</v>
      </c>
      <c r="H12" s="22">
        <f t="shared" si="1"/>
        <v>1</v>
      </c>
      <c r="I12" s="24">
        <f t="shared" si="2"/>
        <v>9.3000000000000013E-2</v>
      </c>
      <c r="J12" s="24">
        <f t="shared" si="3"/>
        <v>1.4880000000000002</v>
      </c>
      <c r="K12" s="23">
        <f t="shared" si="4"/>
        <v>9.3000000000000007</v>
      </c>
      <c r="L12" s="47" t="s">
        <v>40</v>
      </c>
    </row>
    <row r="13" spans="1:14" x14ac:dyDescent="0.25">
      <c r="B13" t="s">
        <v>46</v>
      </c>
      <c r="C13" t="s">
        <v>17</v>
      </c>
      <c r="D13">
        <v>1</v>
      </c>
      <c r="E13">
        <f t="shared" si="0"/>
        <v>2</v>
      </c>
      <c r="F13">
        <v>1</v>
      </c>
      <c r="G13" s="33">
        <v>0.7</v>
      </c>
      <c r="H13" s="22">
        <f t="shared" si="1"/>
        <v>2</v>
      </c>
      <c r="I13" s="24">
        <f t="shared" si="2"/>
        <v>0.7</v>
      </c>
      <c r="J13" s="24">
        <f t="shared" si="3"/>
        <v>1.4</v>
      </c>
      <c r="K13" s="23">
        <f t="shared" si="4"/>
        <v>1.4</v>
      </c>
      <c r="L13" s="8" t="s">
        <v>45</v>
      </c>
    </row>
    <row r="14" spans="1:14" x14ac:dyDescent="0.25">
      <c r="B14" t="s">
        <v>47</v>
      </c>
      <c r="C14" t="s">
        <v>17</v>
      </c>
      <c r="D14">
        <v>1</v>
      </c>
      <c r="E14">
        <f t="shared" si="0"/>
        <v>2</v>
      </c>
      <c r="F14">
        <v>1</v>
      </c>
      <c r="G14" s="33">
        <v>0.72</v>
      </c>
      <c r="H14" s="22">
        <f t="shared" si="1"/>
        <v>2</v>
      </c>
      <c r="I14" s="24">
        <f t="shared" si="2"/>
        <v>0.72</v>
      </c>
      <c r="J14" s="24">
        <f t="shared" si="3"/>
        <v>1.44</v>
      </c>
      <c r="K14" s="23">
        <f t="shared" si="4"/>
        <v>1.44</v>
      </c>
      <c r="L14" s="8" t="s">
        <v>48</v>
      </c>
    </row>
    <row r="15" spans="1:14" x14ac:dyDescent="0.25">
      <c r="B15" t="s">
        <v>67</v>
      </c>
      <c r="C15" t="s">
        <v>16</v>
      </c>
      <c r="D15">
        <v>1</v>
      </c>
      <c r="E15">
        <f t="shared" si="0"/>
        <v>2</v>
      </c>
      <c r="F15">
        <v>1</v>
      </c>
      <c r="G15" s="33">
        <v>0.25</v>
      </c>
      <c r="H15" s="22">
        <f t="shared" si="1"/>
        <v>2</v>
      </c>
      <c r="I15" s="24">
        <f t="shared" si="2"/>
        <v>0.25</v>
      </c>
      <c r="J15" s="24">
        <f t="shared" si="3"/>
        <v>0.5</v>
      </c>
      <c r="K15" s="23">
        <f t="shared" si="4"/>
        <v>0.5</v>
      </c>
      <c r="L15" s="8" t="s">
        <v>68</v>
      </c>
    </row>
    <row r="16" spans="1:14" x14ac:dyDescent="0.25">
      <c r="B16" t="s">
        <v>79</v>
      </c>
      <c r="C16" t="s">
        <v>16</v>
      </c>
      <c r="D16">
        <v>2</v>
      </c>
      <c r="E16">
        <f t="shared" si="0"/>
        <v>4</v>
      </c>
      <c r="F16">
        <v>1</v>
      </c>
      <c r="G16" s="33">
        <v>0.27</v>
      </c>
      <c r="H16" s="22">
        <f t="shared" si="1"/>
        <v>4</v>
      </c>
      <c r="I16" s="24">
        <f t="shared" si="2"/>
        <v>0.27</v>
      </c>
      <c r="J16" s="24">
        <f t="shared" si="3"/>
        <v>1.08</v>
      </c>
      <c r="K16" s="23">
        <f t="shared" si="4"/>
        <v>1.08</v>
      </c>
      <c r="L16" s="8" t="s">
        <v>81</v>
      </c>
    </row>
    <row r="17" spans="1:15" x14ac:dyDescent="0.25">
      <c r="B17" t="s">
        <v>72</v>
      </c>
      <c r="C17" t="s">
        <v>16</v>
      </c>
      <c r="D17">
        <v>0</v>
      </c>
      <c r="E17">
        <f t="shared" si="0"/>
        <v>0</v>
      </c>
      <c r="F17">
        <v>1</v>
      </c>
      <c r="G17" s="33">
        <v>1.1100000000000001</v>
      </c>
      <c r="H17" s="22">
        <f t="shared" si="1"/>
        <v>0</v>
      </c>
      <c r="I17" s="24">
        <f t="shared" si="2"/>
        <v>1.1100000000000001</v>
      </c>
      <c r="J17" s="24">
        <f t="shared" si="3"/>
        <v>0</v>
      </c>
      <c r="K17" s="23">
        <f t="shared" si="4"/>
        <v>0</v>
      </c>
      <c r="L17" s="8" t="s">
        <v>73</v>
      </c>
    </row>
    <row r="18" spans="1:15" x14ac:dyDescent="0.25">
      <c r="B18" t="s">
        <v>74</v>
      </c>
      <c r="C18" t="s">
        <v>16</v>
      </c>
      <c r="D18">
        <v>0</v>
      </c>
      <c r="E18">
        <f t="shared" si="0"/>
        <v>0</v>
      </c>
      <c r="F18">
        <v>1</v>
      </c>
      <c r="G18" s="51">
        <v>0.48</v>
      </c>
      <c r="H18" s="22">
        <f t="shared" si="1"/>
        <v>0</v>
      </c>
      <c r="I18" s="24">
        <f t="shared" si="2"/>
        <v>0.48</v>
      </c>
      <c r="J18" s="24">
        <f t="shared" si="3"/>
        <v>0</v>
      </c>
      <c r="K18" s="23">
        <f t="shared" si="4"/>
        <v>0</v>
      </c>
      <c r="L18" s="8" t="s">
        <v>75</v>
      </c>
    </row>
    <row r="19" spans="1:15" x14ac:dyDescent="0.25">
      <c r="B19" t="s">
        <v>76</v>
      </c>
      <c r="C19" t="s">
        <v>77</v>
      </c>
      <c r="D19">
        <f>1/$E$2</f>
        <v>0.5</v>
      </c>
      <c r="E19">
        <f t="shared" si="0"/>
        <v>1</v>
      </c>
      <c r="F19">
        <v>1</v>
      </c>
      <c r="G19" s="51">
        <v>8</v>
      </c>
      <c r="H19" s="22">
        <f t="shared" si="1"/>
        <v>1</v>
      </c>
      <c r="I19" s="24">
        <f t="shared" si="2"/>
        <v>8</v>
      </c>
      <c r="J19" s="24">
        <f t="shared" si="3"/>
        <v>8</v>
      </c>
      <c r="K19" s="23">
        <f t="shared" si="4"/>
        <v>8</v>
      </c>
      <c r="L19" s="8"/>
    </row>
    <row r="20" spans="1:15" ht="15.75" thickBot="1" x14ac:dyDescent="0.3">
      <c r="G20" s="33"/>
      <c r="H20" s="22"/>
      <c r="I20" s="24"/>
      <c r="J20" s="24"/>
      <c r="K20" s="23"/>
      <c r="L20" s="8"/>
    </row>
    <row r="21" spans="1:15" ht="15.75" thickBot="1" x14ac:dyDescent="0.3">
      <c r="A21" s="54" t="s">
        <v>18</v>
      </c>
      <c r="B21" s="55"/>
      <c r="C21" s="26">
        <v>25</v>
      </c>
      <c r="G21" s="9"/>
      <c r="H21" s="9"/>
      <c r="I21" s="15"/>
      <c r="J21" s="15"/>
      <c r="O21" s="8"/>
    </row>
    <row r="22" spans="1:15" ht="15.75" thickBot="1" x14ac:dyDescent="0.3">
      <c r="A22" t="s">
        <v>5</v>
      </c>
      <c r="B22" s="7" t="s">
        <v>19</v>
      </c>
      <c r="C22" s="17" t="s">
        <v>20</v>
      </c>
      <c r="D22" s="7" t="s">
        <v>8</v>
      </c>
      <c r="E22" s="7"/>
      <c r="F22" s="7" t="s">
        <v>21</v>
      </c>
      <c r="G22" s="7" t="s">
        <v>22</v>
      </c>
      <c r="H22" s="7"/>
      <c r="I22" s="7" t="s">
        <v>23</v>
      </c>
      <c r="J22" s="13" t="s">
        <v>24</v>
      </c>
      <c r="L22" s="7" t="s">
        <v>15</v>
      </c>
    </row>
    <row r="23" spans="1:15" x14ac:dyDescent="0.25">
      <c r="B23" t="s">
        <v>41</v>
      </c>
      <c r="C23" t="s">
        <v>25</v>
      </c>
      <c r="D23">
        <v>1</v>
      </c>
      <c r="E23">
        <f>D23*$E$2</f>
        <v>2</v>
      </c>
      <c r="F23">
        <v>20.2</v>
      </c>
      <c r="G23">
        <v>150</v>
      </c>
      <c r="I23">
        <f>G23*E23</f>
        <v>300</v>
      </c>
      <c r="J23" s="14">
        <f>(E23*F23/1000)*$C$21</f>
        <v>1.01</v>
      </c>
    </row>
    <row r="24" spans="1:15" x14ac:dyDescent="0.25">
      <c r="B24" t="s">
        <v>42</v>
      </c>
      <c r="C24" t="s">
        <v>25</v>
      </c>
      <c r="D24">
        <v>1</v>
      </c>
      <c r="E24">
        <f t="shared" ref="E24:E26" si="5">D24*$E$2</f>
        <v>2</v>
      </c>
      <c r="F24" s="34">
        <v>12</v>
      </c>
      <c r="G24">
        <v>79</v>
      </c>
      <c r="I24">
        <f t="shared" ref="I24:I26" si="6">G24*E24</f>
        <v>158</v>
      </c>
      <c r="J24" s="14">
        <f t="shared" ref="J24:J26" si="7">(E24*F24/1000)*$C$21</f>
        <v>0.6</v>
      </c>
    </row>
    <row r="25" spans="1:15" x14ac:dyDescent="0.25">
      <c r="B25" t="s">
        <v>43</v>
      </c>
      <c r="C25" t="s">
        <v>25</v>
      </c>
      <c r="D25">
        <v>1</v>
      </c>
      <c r="E25">
        <f t="shared" si="5"/>
        <v>2</v>
      </c>
      <c r="F25">
        <v>7.6</v>
      </c>
      <c r="G25">
        <v>54</v>
      </c>
      <c r="I25">
        <f t="shared" si="6"/>
        <v>108</v>
      </c>
      <c r="J25" s="14">
        <f t="shared" si="7"/>
        <v>0.38</v>
      </c>
    </row>
    <row r="26" spans="1:15" x14ac:dyDescent="0.25">
      <c r="B26" t="s">
        <v>44</v>
      </c>
      <c r="C26" t="s">
        <v>25</v>
      </c>
      <c r="D26">
        <v>1</v>
      </c>
      <c r="E26">
        <f t="shared" si="5"/>
        <v>2</v>
      </c>
      <c r="F26">
        <v>0.6</v>
      </c>
      <c r="G26">
        <v>8</v>
      </c>
      <c r="I26">
        <f t="shared" si="6"/>
        <v>16</v>
      </c>
      <c r="J26" s="14">
        <f t="shared" si="7"/>
        <v>0.03</v>
      </c>
    </row>
    <row r="27" spans="1:15" x14ac:dyDescent="0.25">
      <c r="J27" s="14">
        <f t="shared" ref="J27:J28" si="8">(D27*F27/1000)*$C$21</f>
        <v>0</v>
      </c>
    </row>
    <row r="28" spans="1:15" ht="15.75" thickBot="1" x14ac:dyDescent="0.3">
      <c r="B28" s="11"/>
      <c r="J28" s="14">
        <f t="shared" si="8"/>
        <v>0</v>
      </c>
    </row>
    <row r="29" spans="1:15" ht="15.75" thickBot="1" x14ac:dyDescent="0.3">
      <c r="A29" s="56" t="s">
        <v>26</v>
      </c>
      <c r="B29" s="57"/>
      <c r="J29" s="21"/>
    </row>
    <row r="30" spans="1:15" ht="15.75" thickBot="1" x14ac:dyDescent="0.3">
      <c r="A30" s="27" t="s">
        <v>5</v>
      </c>
      <c r="B30" s="28" t="s">
        <v>19</v>
      </c>
      <c r="C30" s="29"/>
      <c r="D30" s="29" t="s">
        <v>8</v>
      </c>
      <c r="E30" s="29"/>
      <c r="F30" s="29"/>
      <c r="G30" s="29"/>
      <c r="H30" s="29"/>
      <c r="I30" s="29"/>
      <c r="J30" s="30"/>
      <c r="K30" s="29"/>
      <c r="L30" s="31"/>
    </row>
    <row r="31" spans="1:15" ht="15.75" thickBot="1" x14ac:dyDescent="0.3">
      <c r="B31" s="11"/>
      <c r="J31" s="21"/>
    </row>
    <row r="32" spans="1:15" ht="15.75" thickBot="1" x14ac:dyDescent="0.3">
      <c r="A32" s="54" t="s">
        <v>27</v>
      </c>
      <c r="B32" s="5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8" spans="1:15" ht="15.75" thickBot="1" x14ac:dyDescent="0.3"/>
    <row r="39" spans="1:15" ht="15.75" thickBot="1" x14ac:dyDescent="0.3">
      <c r="A39" s="58" t="s">
        <v>28</v>
      </c>
      <c r="B39" s="5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5.75" thickBot="1" x14ac:dyDescent="0.3">
      <c r="A40" s="19" t="s">
        <v>5</v>
      </c>
      <c r="B40" s="32" t="s">
        <v>29</v>
      </c>
      <c r="C40" s="7" t="s">
        <v>7</v>
      </c>
      <c r="D40" s="7" t="s">
        <v>8</v>
      </c>
      <c r="E40" s="7"/>
      <c r="F40" s="7" t="s">
        <v>9</v>
      </c>
      <c r="G40" s="7" t="s">
        <v>10</v>
      </c>
      <c r="H40" s="7" t="s">
        <v>11</v>
      </c>
      <c r="I40" s="7" t="s">
        <v>12</v>
      </c>
      <c r="J40" s="7" t="s">
        <v>13</v>
      </c>
      <c r="K40" s="7" t="s">
        <v>14</v>
      </c>
      <c r="L40" s="19" t="s">
        <v>15</v>
      </c>
    </row>
    <row r="41" spans="1:15" x14ac:dyDescent="0.25">
      <c r="B41" t="s">
        <v>39</v>
      </c>
      <c r="C41" t="s">
        <v>17</v>
      </c>
      <c r="D41">
        <v>8</v>
      </c>
      <c r="F41">
        <v>100</v>
      </c>
      <c r="G41" s="33">
        <v>9.3000000000000007</v>
      </c>
      <c r="H41" s="22">
        <f>IF(F41&gt;0,ROUNDUP(D41/F41,0),0)</f>
        <v>1</v>
      </c>
      <c r="I41" s="24">
        <f>IF(F41&gt;0,G41/F41,0)</f>
        <v>9.3000000000000013E-2</v>
      </c>
      <c r="J41" s="24">
        <f>I41*D41</f>
        <v>0.74400000000000011</v>
      </c>
      <c r="K41" s="23">
        <f>H41*G41</f>
        <v>9.3000000000000007</v>
      </c>
      <c r="L41" s="8" t="s">
        <v>40</v>
      </c>
    </row>
    <row r="42" spans="1:15" x14ac:dyDescent="0.25">
      <c r="B42" t="s">
        <v>53</v>
      </c>
      <c r="C42" t="s">
        <v>17</v>
      </c>
      <c r="D42">
        <v>1</v>
      </c>
      <c r="F42">
        <v>1</v>
      </c>
      <c r="G42" s="33">
        <v>9.5</v>
      </c>
      <c r="H42" s="22">
        <f t="shared" ref="H42:H44" si="9">IF(F42&gt;0,ROUNDUP(D42/F42,0),0)</f>
        <v>1</v>
      </c>
      <c r="I42" s="24">
        <f>IF(F42&gt;0,G42/F42,0)</f>
        <v>9.5</v>
      </c>
      <c r="J42" s="24">
        <f>I42*D42</f>
        <v>9.5</v>
      </c>
      <c r="K42" s="23">
        <f>H42*G42</f>
        <v>9.5</v>
      </c>
      <c r="L42" s="8" t="s">
        <v>54</v>
      </c>
    </row>
    <row r="43" spans="1:15" x14ac:dyDescent="0.25">
      <c r="B43" t="s">
        <v>57</v>
      </c>
      <c r="C43" t="s">
        <v>17</v>
      </c>
      <c r="D43">
        <v>1</v>
      </c>
      <c r="F43">
        <v>2</v>
      </c>
      <c r="G43" s="33">
        <v>12.99</v>
      </c>
      <c r="H43" s="22">
        <f t="shared" si="9"/>
        <v>1</v>
      </c>
      <c r="I43" s="24">
        <f>IF(F43&gt;0,G43/F43,0)</f>
        <v>6.4950000000000001</v>
      </c>
      <c r="J43" s="24">
        <f>I43*D43</f>
        <v>6.4950000000000001</v>
      </c>
      <c r="K43" s="23">
        <f>H43*G43</f>
        <v>12.99</v>
      </c>
      <c r="L43" s="8" t="s">
        <v>59</v>
      </c>
    </row>
    <row r="44" spans="1:15" x14ac:dyDescent="0.25">
      <c r="B44" t="s">
        <v>55</v>
      </c>
      <c r="C44" t="s">
        <v>17</v>
      </c>
      <c r="D44">
        <v>1</v>
      </c>
      <c r="F44">
        <v>5</v>
      </c>
      <c r="G44" s="33">
        <v>19.989999999999998</v>
      </c>
      <c r="H44" s="22">
        <f t="shared" si="9"/>
        <v>1</v>
      </c>
      <c r="I44" s="24">
        <f>IF(F44&gt;0,G44/F44,0)</f>
        <v>3.9979999999999998</v>
      </c>
      <c r="J44" s="24">
        <f>I44*D44</f>
        <v>3.9979999999999998</v>
      </c>
      <c r="K44" s="23">
        <f>H44*G44</f>
        <v>19.989999999999998</v>
      </c>
      <c r="L44" s="8" t="s">
        <v>60</v>
      </c>
    </row>
  </sheetData>
  <mergeCells count="5">
    <mergeCell ref="A3:B3"/>
    <mergeCell ref="A21:B21"/>
    <mergeCell ref="A29:B29"/>
    <mergeCell ref="A32:B32"/>
    <mergeCell ref="A39:B39"/>
  </mergeCells>
  <hyperlinks>
    <hyperlink ref="L8" r:id="rId1" xr:uid="{724508D6-18E0-4095-B47F-BFF30F769829}"/>
    <hyperlink ref="L9" r:id="rId2" xr:uid="{9473194B-E6A0-4990-94D7-0C220030D18C}"/>
    <hyperlink ref="L10" r:id="rId3" xr:uid="{FDBDB31C-B422-4E9A-AA65-ED1E97DAEB82}"/>
    <hyperlink ref="L11" r:id="rId4" xr:uid="{E2974EE9-98D5-41AE-AA99-2E90B7D25F4F}"/>
    <hyperlink ref="L41" r:id="rId5" xr:uid="{1E24F24C-ADB4-4AE2-A05B-FD61E79D998D}"/>
    <hyperlink ref="L13" r:id="rId6" xr:uid="{E0EAE085-37A2-40F4-B8A0-BCF1E3706419}"/>
    <hyperlink ref="L14" r:id="rId7" xr:uid="{AEE6ECCA-E4BD-4512-AEEB-652E74650615}"/>
    <hyperlink ref="L42" r:id="rId8" xr:uid="{1D0B8ED3-0DCC-4782-9041-17D4D95191EC}"/>
    <hyperlink ref="L5" r:id="rId9" xr:uid="{00CFDCA8-1667-4EB0-AE0E-7E72C2D96F94}"/>
    <hyperlink ref="L43" r:id="rId10" xr:uid="{BB5BB40D-BA2C-4386-9428-F04D037C94BE}"/>
    <hyperlink ref="L44" r:id="rId11" xr:uid="{EA20526D-1547-4F0B-81A7-C4D5CE52A2AF}"/>
    <hyperlink ref="L12" r:id="rId12" xr:uid="{B30873B4-62C0-4021-9338-A2DFBC9861B5}"/>
    <hyperlink ref="L7" r:id="rId13" xr:uid="{022E48E9-F149-41DF-A04D-CE9ACB4A074E}"/>
    <hyperlink ref="L15" r:id="rId14" xr:uid="{EFA7CC8D-FB10-4CD0-8DC5-B8A377E3B80C}"/>
    <hyperlink ref="L18" r:id="rId15" xr:uid="{22E9464D-5956-4F03-A226-0C003F892E4F}"/>
    <hyperlink ref="L17" r:id="rId16" xr:uid="{400DADB6-677F-4AEA-B0A6-AA20AF41EF34}"/>
    <hyperlink ref="L6" r:id="rId17" xr:uid="{E84C4678-65AB-4871-B605-63FF3D6E9CD6}"/>
    <hyperlink ref="L16" r:id="rId18" xr:uid="{89A450DD-36F6-440F-8464-21B6FE678318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8965-35F5-4E4C-9CAB-B979BF5BD61C}">
  <dimension ref="A1:O44"/>
  <sheetViews>
    <sheetView workbookViewId="0">
      <selection activeCell="L17" sqref="L17"/>
    </sheetView>
  </sheetViews>
  <sheetFormatPr defaultRowHeight="15" x14ac:dyDescent="0.25"/>
  <cols>
    <col min="2" max="2" width="60.140625" customWidth="1"/>
    <col min="3" max="3" width="37.28515625" bestFit="1" customWidth="1"/>
    <col min="4" max="4" width="8" customWidth="1"/>
    <col min="5" max="5" width="4.42578125" customWidth="1"/>
    <col min="6" max="6" width="13.85546875" bestFit="1" customWidth="1"/>
    <col min="7" max="7" width="10.85546875" bestFit="1" customWidth="1"/>
    <col min="8" max="8" width="8.42578125" bestFit="1" customWidth="1"/>
    <col min="9" max="9" width="15.5703125" bestFit="1" customWidth="1"/>
    <col min="10" max="10" width="14.85546875" bestFit="1" customWidth="1"/>
    <col min="11" max="11" width="9.7109375" bestFit="1" customWidth="1"/>
    <col min="12" max="12" width="17.42578125" bestFit="1" customWidth="1"/>
    <col min="13" max="13" width="19.42578125" customWidth="1"/>
    <col min="14" max="14" width="16.85546875" customWidth="1"/>
    <col min="15" max="15" width="89.85546875" bestFit="1" customWidth="1"/>
  </cols>
  <sheetData>
    <row r="1" spans="1:14" ht="35.25" x14ac:dyDescent="0.5">
      <c r="A1" s="1" t="s">
        <v>30</v>
      </c>
      <c r="E1" t="s">
        <v>61</v>
      </c>
      <c r="I1" s="43" t="s">
        <v>0</v>
      </c>
      <c r="J1" s="35" t="s">
        <v>63</v>
      </c>
      <c r="K1" s="36" t="s">
        <v>1</v>
      </c>
      <c r="L1" s="44" t="s">
        <v>64</v>
      </c>
      <c r="M1" s="37" t="s">
        <v>2</v>
      </c>
      <c r="N1" s="38" t="s">
        <v>3</v>
      </c>
    </row>
    <row r="2" spans="1:14" ht="19.5" thickBot="1" x14ac:dyDescent="0.35">
      <c r="A2" s="12" t="s">
        <v>50</v>
      </c>
      <c r="C2" s="11" t="s">
        <v>52</v>
      </c>
      <c r="E2">
        <v>5</v>
      </c>
      <c r="I2" s="39">
        <f>J2/E2</f>
        <v>30.672999999999995</v>
      </c>
      <c r="J2" s="39">
        <f>SUM(J5:J20,J23:J28)</f>
        <v>153.36499999999998</v>
      </c>
      <c r="K2" s="40">
        <f>SUM(K5:K21,J23:J28)</f>
        <v>170.93999999999997</v>
      </c>
      <c r="L2" s="45">
        <f>K2/E2</f>
        <v>34.187999999999995</v>
      </c>
      <c r="M2" s="41">
        <f>SUM(I23:I27)/60</f>
        <v>24.25</v>
      </c>
      <c r="N2" s="42">
        <f>SUM(F23:F27)</f>
        <v>40.400000000000006</v>
      </c>
    </row>
    <row r="3" spans="1:14" ht="16.5" thickBot="1" x14ac:dyDescent="0.3">
      <c r="A3" s="52" t="s">
        <v>4</v>
      </c>
      <c r="B3" s="53"/>
    </row>
    <row r="4" spans="1:14" ht="15.75" thickBot="1" x14ac:dyDescent="0.3">
      <c r="A4" s="7" t="s">
        <v>5</v>
      </c>
      <c r="B4" s="7" t="s">
        <v>6</v>
      </c>
      <c r="C4" s="7" t="s">
        <v>7</v>
      </c>
      <c r="D4" s="7" t="s">
        <v>62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/>
      <c r="N4" s="7"/>
    </row>
    <row r="5" spans="1:14" x14ac:dyDescent="0.25">
      <c r="B5" t="s">
        <v>71</v>
      </c>
      <c r="C5" t="s">
        <v>17</v>
      </c>
      <c r="D5">
        <v>1</v>
      </c>
      <c r="E5">
        <f>D5*$E$2</f>
        <v>5</v>
      </c>
      <c r="F5">
        <v>10</v>
      </c>
      <c r="G5" s="9">
        <v>23.99</v>
      </c>
      <c r="H5" s="22">
        <f>IF(F5&gt;0,ROUNDUP(E5/F5,0),0)</f>
        <v>1</v>
      </c>
      <c r="I5" s="24">
        <f>IF(F5&gt;0,G5/F5,0)</f>
        <v>2.399</v>
      </c>
      <c r="J5" s="24">
        <f>I5*E5</f>
        <v>11.995000000000001</v>
      </c>
      <c r="K5" s="23">
        <f>H5*G5</f>
        <v>23.99</v>
      </c>
      <c r="L5" s="8" t="s">
        <v>58</v>
      </c>
    </row>
    <row r="6" spans="1:14" x14ac:dyDescent="0.25">
      <c r="B6" t="s">
        <v>56</v>
      </c>
      <c r="C6" t="s">
        <v>17</v>
      </c>
      <c r="D6">
        <v>1</v>
      </c>
      <c r="E6">
        <f t="shared" ref="E6" si="0">D6*$E$2</f>
        <v>5</v>
      </c>
      <c r="F6">
        <v>1</v>
      </c>
      <c r="G6" s="9">
        <v>3.18</v>
      </c>
      <c r="H6" s="22">
        <f t="shared" ref="H6" si="1">IF(F6&gt;0,ROUNDUP(E6/F6,0),0)</f>
        <v>5</v>
      </c>
      <c r="I6" s="24">
        <f t="shared" ref="I6" si="2">IF(F6&gt;0,G6/F6,0)</f>
        <v>3.18</v>
      </c>
      <c r="J6" s="24">
        <f t="shared" ref="J6" si="3">I6*E6</f>
        <v>15.9</v>
      </c>
      <c r="K6" s="23">
        <f t="shared" ref="K6" si="4">H6*G6</f>
        <v>15.9</v>
      </c>
      <c r="L6" s="8" t="s">
        <v>78</v>
      </c>
    </row>
    <row r="7" spans="1:14" x14ac:dyDescent="0.25">
      <c r="B7" t="s">
        <v>65</v>
      </c>
      <c r="C7" t="s">
        <v>17</v>
      </c>
      <c r="D7">
        <v>1</v>
      </c>
      <c r="E7">
        <f>D7*$E$2</f>
        <v>5</v>
      </c>
      <c r="F7">
        <v>1</v>
      </c>
      <c r="G7" s="48">
        <v>10.79</v>
      </c>
      <c r="H7" s="22">
        <f t="shared" ref="H7:H19" si="5">IF(F7&gt;0,ROUNDUP(E7/F7,0),0)</f>
        <v>5</v>
      </c>
      <c r="I7" s="24">
        <f t="shared" ref="I7:I19" si="6">IF(F7&gt;0,G7/F7,0)</f>
        <v>10.79</v>
      </c>
      <c r="J7" s="24">
        <f t="shared" ref="J7:J19" si="7">I7*E7</f>
        <v>53.949999999999996</v>
      </c>
      <c r="K7" s="23">
        <f t="shared" ref="K7:K19" si="8">H7*G7</f>
        <v>53.949999999999996</v>
      </c>
      <c r="L7" s="47" t="s">
        <v>66</v>
      </c>
    </row>
    <row r="8" spans="1:14" x14ac:dyDescent="0.25">
      <c r="B8" t="s">
        <v>33</v>
      </c>
      <c r="C8" t="s">
        <v>17</v>
      </c>
      <c r="D8">
        <v>3</v>
      </c>
      <c r="E8">
        <f t="shared" ref="E8:E19" si="9">D8*$E$2</f>
        <v>15</v>
      </c>
      <c r="F8">
        <v>1</v>
      </c>
      <c r="G8" s="9">
        <v>2.3199999999999998</v>
      </c>
      <c r="H8" s="22">
        <f t="shared" si="5"/>
        <v>15</v>
      </c>
      <c r="I8" s="24">
        <f t="shared" si="6"/>
        <v>2.3199999999999998</v>
      </c>
      <c r="J8" s="24">
        <f t="shared" si="7"/>
        <v>34.799999999999997</v>
      </c>
      <c r="K8" s="23">
        <f t="shared" si="8"/>
        <v>34.799999999999997</v>
      </c>
      <c r="L8" s="8" t="s">
        <v>34</v>
      </c>
    </row>
    <row r="9" spans="1:14" x14ac:dyDescent="0.25">
      <c r="B9" t="s">
        <v>31</v>
      </c>
      <c r="C9" t="s">
        <v>17</v>
      </c>
      <c r="D9">
        <v>1</v>
      </c>
      <c r="E9">
        <f t="shared" si="9"/>
        <v>5</v>
      </c>
      <c r="F9">
        <v>1</v>
      </c>
      <c r="G9" s="33">
        <v>0.75</v>
      </c>
      <c r="H9" s="22">
        <f t="shared" si="5"/>
        <v>5</v>
      </c>
      <c r="I9" s="24">
        <f t="shared" si="6"/>
        <v>0.75</v>
      </c>
      <c r="J9" s="24">
        <f t="shared" si="7"/>
        <v>3.75</v>
      </c>
      <c r="K9" s="23">
        <f t="shared" si="8"/>
        <v>3.75</v>
      </c>
      <c r="L9" s="8" t="s">
        <v>35</v>
      </c>
    </row>
    <row r="10" spans="1:14" x14ac:dyDescent="0.25">
      <c r="B10" t="s">
        <v>32</v>
      </c>
      <c r="C10" t="s">
        <v>17</v>
      </c>
      <c r="D10">
        <v>1</v>
      </c>
      <c r="E10">
        <f t="shared" si="9"/>
        <v>5</v>
      </c>
      <c r="F10">
        <v>1</v>
      </c>
      <c r="G10" s="33">
        <v>0.93</v>
      </c>
      <c r="H10" s="22">
        <f t="shared" si="5"/>
        <v>5</v>
      </c>
      <c r="I10" s="24">
        <f t="shared" si="6"/>
        <v>0.93</v>
      </c>
      <c r="J10" s="24">
        <f t="shared" si="7"/>
        <v>4.6500000000000004</v>
      </c>
      <c r="K10" s="23">
        <f t="shared" si="8"/>
        <v>4.6500000000000004</v>
      </c>
      <c r="L10" s="8" t="s">
        <v>36</v>
      </c>
    </row>
    <row r="11" spans="1:14" x14ac:dyDescent="0.25">
      <c r="B11" t="s">
        <v>37</v>
      </c>
      <c r="C11" t="s">
        <v>17</v>
      </c>
      <c r="D11">
        <v>2</v>
      </c>
      <c r="E11">
        <f t="shared" si="9"/>
        <v>10</v>
      </c>
      <c r="F11">
        <v>1</v>
      </c>
      <c r="G11" s="33">
        <v>0.85</v>
      </c>
      <c r="H11" s="22">
        <f t="shared" si="5"/>
        <v>10</v>
      </c>
      <c r="I11" s="24">
        <f t="shared" si="6"/>
        <v>0.85</v>
      </c>
      <c r="J11" s="24">
        <f t="shared" si="7"/>
        <v>8.5</v>
      </c>
      <c r="K11" s="23">
        <f t="shared" si="8"/>
        <v>8.5</v>
      </c>
      <c r="L11" s="8" t="s">
        <v>38</v>
      </c>
    </row>
    <row r="12" spans="1:14" x14ac:dyDescent="0.25">
      <c r="B12" t="s">
        <v>39</v>
      </c>
      <c r="C12" t="s">
        <v>17</v>
      </c>
      <c r="D12">
        <v>8</v>
      </c>
      <c r="E12">
        <f t="shared" si="9"/>
        <v>40</v>
      </c>
      <c r="F12">
        <v>100</v>
      </c>
      <c r="G12" s="33">
        <v>9.3000000000000007</v>
      </c>
      <c r="H12" s="22">
        <f t="shared" si="5"/>
        <v>1</v>
      </c>
      <c r="I12" s="24">
        <f t="shared" si="6"/>
        <v>9.3000000000000013E-2</v>
      </c>
      <c r="J12" s="24">
        <f t="shared" si="7"/>
        <v>3.7200000000000006</v>
      </c>
      <c r="K12" s="23">
        <f t="shared" si="8"/>
        <v>9.3000000000000007</v>
      </c>
      <c r="L12" s="47" t="s">
        <v>40</v>
      </c>
    </row>
    <row r="13" spans="1:14" x14ac:dyDescent="0.25">
      <c r="B13" t="s">
        <v>46</v>
      </c>
      <c r="C13" t="s">
        <v>17</v>
      </c>
      <c r="D13">
        <v>1</v>
      </c>
      <c r="E13">
        <f t="shared" si="9"/>
        <v>5</v>
      </c>
      <c r="F13">
        <v>1</v>
      </c>
      <c r="G13" s="33">
        <v>0.7</v>
      </c>
      <c r="H13" s="22">
        <f t="shared" si="5"/>
        <v>5</v>
      </c>
      <c r="I13" s="24">
        <f t="shared" si="6"/>
        <v>0.7</v>
      </c>
      <c r="J13" s="24">
        <f t="shared" si="7"/>
        <v>3.5</v>
      </c>
      <c r="K13" s="23">
        <f t="shared" si="8"/>
        <v>3.5</v>
      </c>
      <c r="L13" s="8" t="s">
        <v>45</v>
      </c>
    </row>
    <row r="14" spans="1:14" x14ac:dyDescent="0.25">
      <c r="B14" t="s">
        <v>47</v>
      </c>
      <c r="C14" t="s">
        <v>17</v>
      </c>
      <c r="D14">
        <v>1</v>
      </c>
      <c r="E14">
        <f t="shared" si="9"/>
        <v>5</v>
      </c>
      <c r="F14">
        <v>1</v>
      </c>
      <c r="G14" s="33">
        <v>0.72</v>
      </c>
      <c r="H14" s="22">
        <f t="shared" si="5"/>
        <v>5</v>
      </c>
      <c r="I14" s="24">
        <f t="shared" si="6"/>
        <v>0.72</v>
      </c>
      <c r="J14" s="24">
        <f t="shared" si="7"/>
        <v>3.5999999999999996</v>
      </c>
      <c r="K14" s="23">
        <f t="shared" si="8"/>
        <v>3.5999999999999996</v>
      </c>
      <c r="L14" s="8" t="s">
        <v>48</v>
      </c>
    </row>
    <row r="15" spans="1:14" x14ac:dyDescent="0.25">
      <c r="B15" t="s">
        <v>67</v>
      </c>
      <c r="C15" t="s">
        <v>16</v>
      </c>
      <c r="D15">
        <v>1</v>
      </c>
      <c r="E15">
        <f t="shared" si="9"/>
        <v>5</v>
      </c>
      <c r="F15">
        <v>1</v>
      </c>
      <c r="G15" s="33">
        <v>0.25</v>
      </c>
      <c r="H15" s="22">
        <f t="shared" si="5"/>
        <v>5</v>
      </c>
      <c r="I15" s="24">
        <f t="shared" si="6"/>
        <v>0.25</v>
      </c>
      <c r="J15" s="24">
        <f t="shared" si="7"/>
        <v>1.25</v>
      </c>
      <c r="K15" s="23">
        <f t="shared" si="8"/>
        <v>1.25</v>
      </c>
      <c r="L15" s="8" t="s">
        <v>68</v>
      </c>
    </row>
    <row r="16" spans="1:14" x14ac:dyDescent="0.25">
      <c r="B16" t="s">
        <v>79</v>
      </c>
      <c r="C16" t="s">
        <v>16</v>
      </c>
      <c r="D16">
        <v>2</v>
      </c>
      <c r="E16">
        <f t="shared" si="9"/>
        <v>10</v>
      </c>
      <c r="F16">
        <v>1</v>
      </c>
      <c r="G16" s="33">
        <v>0.27</v>
      </c>
      <c r="H16" s="22">
        <f t="shared" si="5"/>
        <v>10</v>
      </c>
      <c r="I16" s="24">
        <f t="shared" si="6"/>
        <v>0.27</v>
      </c>
      <c r="J16" s="24">
        <f t="shared" si="7"/>
        <v>2.7</v>
      </c>
      <c r="K16" s="23">
        <f t="shared" si="8"/>
        <v>2.7</v>
      </c>
      <c r="L16" s="8" t="s">
        <v>81</v>
      </c>
    </row>
    <row r="17" spans="1:15" x14ac:dyDescent="0.25">
      <c r="B17" t="s">
        <v>72</v>
      </c>
      <c r="C17" t="s">
        <v>16</v>
      </c>
      <c r="D17">
        <v>0</v>
      </c>
      <c r="E17">
        <f t="shared" si="9"/>
        <v>0</v>
      </c>
      <c r="F17">
        <v>1</v>
      </c>
      <c r="G17" s="33">
        <v>1.1100000000000001</v>
      </c>
      <c r="H17" s="22">
        <f t="shared" si="5"/>
        <v>0</v>
      </c>
      <c r="I17" s="24">
        <f t="shared" si="6"/>
        <v>1.1100000000000001</v>
      </c>
      <c r="J17" s="24">
        <f t="shared" si="7"/>
        <v>0</v>
      </c>
      <c r="K17" s="23">
        <f t="shared" si="8"/>
        <v>0</v>
      </c>
      <c r="L17" s="8" t="s">
        <v>73</v>
      </c>
    </row>
    <row r="18" spans="1:15" x14ac:dyDescent="0.25">
      <c r="B18" t="s">
        <v>74</v>
      </c>
      <c r="C18" t="s">
        <v>16</v>
      </c>
      <c r="D18">
        <v>0</v>
      </c>
      <c r="E18">
        <f t="shared" si="9"/>
        <v>0</v>
      </c>
      <c r="F18">
        <v>1</v>
      </c>
      <c r="G18" s="51">
        <v>0.48</v>
      </c>
      <c r="H18" s="22">
        <f t="shared" si="5"/>
        <v>0</v>
      </c>
      <c r="I18" s="24">
        <f t="shared" si="6"/>
        <v>0.48</v>
      </c>
      <c r="J18" s="24">
        <f t="shared" si="7"/>
        <v>0</v>
      </c>
      <c r="K18" s="23">
        <f t="shared" si="8"/>
        <v>0</v>
      </c>
      <c r="L18" s="8" t="s">
        <v>75</v>
      </c>
    </row>
    <row r="19" spans="1:15" x14ac:dyDescent="0.25">
      <c r="B19" t="s">
        <v>76</v>
      </c>
      <c r="C19" t="s">
        <v>77</v>
      </c>
      <c r="D19">
        <v>0</v>
      </c>
      <c r="E19">
        <f t="shared" si="9"/>
        <v>0</v>
      </c>
      <c r="F19">
        <v>1</v>
      </c>
      <c r="G19" s="51">
        <v>8</v>
      </c>
      <c r="H19" s="22">
        <f t="shared" si="5"/>
        <v>0</v>
      </c>
      <c r="I19" s="24">
        <f t="shared" si="6"/>
        <v>8</v>
      </c>
      <c r="J19" s="24">
        <f t="shared" si="7"/>
        <v>0</v>
      </c>
      <c r="K19" s="23">
        <f t="shared" si="8"/>
        <v>0</v>
      </c>
      <c r="L19" s="8"/>
    </row>
    <row r="20" spans="1:15" ht="15.75" thickBot="1" x14ac:dyDescent="0.3">
      <c r="G20" s="33"/>
      <c r="H20" s="22"/>
      <c r="I20" s="24"/>
      <c r="J20" s="24"/>
      <c r="K20" s="23"/>
      <c r="L20" s="8"/>
    </row>
    <row r="21" spans="1:15" ht="15.75" thickBot="1" x14ac:dyDescent="0.3">
      <c r="A21" s="54" t="s">
        <v>18</v>
      </c>
      <c r="B21" s="55"/>
      <c r="C21" s="26">
        <v>25</v>
      </c>
      <c r="G21" s="9"/>
      <c r="H21" s="9"/>
      <c r="I21" s="15"/>
      <c r="J21" s="15"/>
      <c r="O21" s="8"/>
    </row>
    <row r="22" spans="1:15" ht="15.75" thickBot="1" x14ac:dyDescent="0.3">
      <c r="A22" t="s">
        <v>5</v>
      </c>
      <c r="B22" s="7" t="s">
        <v>19</v>
      </c>
      <c r="C22" s="17" t="s">
        <v>20</v>
      </c>
      <c r="D22" s="7" t="s">
        <v>8</v>
      </c>
      <c r="E22" s="7"/>
      <c r="F22" s="7" t="s">
        <v>21</v>
      </c>
      <c r="G22" s="7" t="s">
        <v>22</v>
      </c>
      <c r="H22" s="7"/>
      <c r="I22" s="7" t="s">
        <v>23</v>
      </c>
      <c r="J22" s="13" t="s">
        <v>24</v>
      </c>
      <c r="L22" s="7" t="s">
        <v>15</v>
      </c>
    </row>
    <row r="23" spans="1:15" x14ac:dyDescent="0.25">
      <c r="B23" t="s">
        <v>41</v>
      </c>
      <c r="C23" t="s">
        <v>25</v>
      </c>
      <c r="D23">
        <v>1</v>
      </c>
      <c r="E23">
        <f>D23*$E$2</f>
        <v>5</v>
      </c>
      <c r="F23">
        <v>20.2</v>
      </c>
      <c r="G23">
        <v>150</v>
      </c>
      <c r="I23">
        <f>G23*E23</f>
        <v>750</v>
      </c>
      <c r="J23" s="14">
        <f>(E23*F23/1000)*$C$21</f>
        <v>2.5250000000000004</v>
      </c>
    </row>
    <row r="24" spans="1:15" x14ac:dyDescent="0.25">
      <c r="B24" t="s">
        <v>42</v>
      </c>
      <c r="C24" t="s">
        <v>25</v>
      </c>
      <c r="D24">
        <v>1</v>
      </c>
      <c r="E24">
        <f t="shared" ref="E24:E26" si="10">D24*$E$2</f>
        <v>5</v>
      </c>
      <c r="F24" s="34">
        <v>12</v>
      </c>
      <c r="G24">
        <v>79</v>
      </c>
      <c r="I24">
        <f t="shared" ref="I24:I26" si="11">G24*E24</f>
        <v>395</v>
      </c>
      <c r="J24" s="14">
        <f t="shared" ref="J24:J26" si="12">(E24*F24/1000)*$C$21</f>
        <v>1.5</v>
      </c>
    </row>
    <row r="25" spans="1:15" x14ac:dyDescent="0.25">
      <c r="B25" t="s">
        <v>43</v>
      </c>
      <c r="C25" t="s">
        <v>25</v>
      </c>
      <c r="D25">
        <v>1</v>
      </c>
      <c r="E25">
        <f t="shared" si="10"/>
        <v>5</v>
      </c>
      <c r="F25">
        <v>7.6</v>
      </c>
      <c r="G25">
        <v>54</v>
      </c>
      <c r="I25">
        <f t="shared" si="11"/>
        <v>270</v>
      </c>
      <c r="J25" s="14">
        <f t="shared" si="12"/>
        <v>0.95</v>
      </c>
      <c r="M25" s="23"/>
    </row>
    <row r="26" spans="1:15" x14ac:dyDescent="0.25">
      <c r="B26" t="s">
        <v>44</v>
      </c>
      <c r="C26" t="s">
        <v>25</v>
      </c>
      <c r="D26">
        <v>1</v>
      </c>
      <c r="E26">
        <f t="shared" si="10"/>
        <v>5</v>
      </c>
      <c r="F26">
        <v>0.6</v>
      </c>
      <c r="G26">
        <v>8</v>
      </c>
      <c r="I26">
        <f t="shared" si="11"/>
        <v>40</v>
      </c>
      <c r="J26" s="14">
        <f t="shared" si="12"/>
        <v>7.4999999999999997E-2</v>
      </c>
    </row>
    <row r="27" spans="1:15" x14ac:dyDescent="0.25">
      <c r="J27" s="14">
        <f t="shared" ref="J27:J28" si="13">(D27*F27/1000)*$C$21</f>
        <v>0</v>
      </c>
    </row>
    <row r="28" spans="1:15" ht="15.75" thickBot="1" x14ac:dyDescent="0.3">
      <c r="B28" s="11"/>
      <c r="D28" s="23"/>
      <c r="J28" s="14">
        <f t="shared" si="13"/>
        <v>0</v>
      </c>
    </row>
    <row r="29" spans="1:15" ht="15.75" thickBot="1" x14ac:dyDescent="0.3">
      <c r="A29" s="56" t="s">
        <v>26</v>
      </c>
      <c r="B29" s="57"/>
      <c r="J29" s="21"/>
    </row>
    <row r="30" spans="1:15" ht="15.75" thickBot="1" x14ac:dyDescent="0.3">
      <c r="A30" s="27" t="s">
        <v>5</v>
      </c>
      <c r="B30" s="28" t="s">
        <v>19</v>
      </c>
      <c r="C30" s="29"/>
      <c r="D30" s="29" t="s">
        <v>8</v>
      </c>
      <c r="E30" s="29"/>
      <c r="F30" s="29"/>
      <c r="G30" s="29"/>
      <c r="H30" s="29"/>
      <c r="I30" s="29"/>
      <c r="J30" s="30"/>
      <c r="K30" s="29"/>
      <c r="L30" s="31"/>
    </row>
    <row r="31" spans="1:15" ht="15.75" thickBot="1" x14ac:dyDescent="0.3">
      <c r="B31" s="11"/>
      <c r="J31" s="21"/>
    </row>
    <row r="32" spans="1:15" ht="15.75" thickBot="1" x14ac:dyDescent="0.3">
      <c r="A32" s="54" t="s">
        <v>27</v>
      </c>
      <c r="B32" s="55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8" spans="1:15" ht="15.75" thickBot="1" x14ac:dyDescent="0.3"/>
    <row r="39" spans="1:15" ht="15.75" thickBot="1" x14ac:dyDescent="0.3">
      <c r="A39" s="58" t="s">
        <v>28</v>
      </c>
      <c r="B39" s="5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5.75" thickBot="1" x14ac:dyDescent="0.3">
      <c r="A40" s="19" t="s">
        <v>5</v>
      </c>
      <c r="B40" s="32" t="s">
        <v>29</v>
      </c>
      <c r="C40" s="7" t="s">
        <v>7</v>
      </c>
      <c r="D40" s="7" t="s">
        <v>8</v>
      </c>
      <c r="E40" s="7"/>
      <c r="F40" s="7" t="s">
        <v>9</v>
      </c>
      <c r="G40" s="7" t="s">
        <v>10</v>
      </c>
      <c r="H40" s="7" t="s">
        <v>11</v>
      </c>
      <c r="I40" s="7" t="s">
        <v>12</v>
      </c>
      <c r="J40" s="7" t="s">
        <v>13</v>
      </c>
      <c r="K40" s="7" t="s">
        <v>14</v>
      </c>
      <c r="L40" s="19" t="s">
        <v>15</v>
      </c>
    </row>
    <row r="41" spans="1:15" x14ac:dyDescent="0.25">
      <c r="B41" t="s">
        <v>39</v>
      </c>
      <c r="C41" t="s">
        <v>17</v>
      </c>
      <c r="D41">
        <v>8</v>
      </c>
      <c r="F41">
        <v>100</v>
      </c>
      <c r="G41" s="33">
        <v>9.3000000000000007</v>
      </c>
      <c r="H41" s="22">
        <f>IF(F41&gt;0,ROUNDUP(D41/F41,0),0)</f>
        <v>1</v>
      </c>
      <c r="I41" s="24">
        <f>IF(F41&gt;0,G41/F41,0)</f>
        <v>9.3000000000000013E-2</v>
      </c>
      <c r="J41" s="24">
        <f>I41*D41</f>
        <v>0.74400000000000011</v>
      </c>
      <c r="K41" s="23">
        <f>H41*G41</f>
        <v>9.3000000000000007</v>
      </c>
      <c r="L41" s="8" t="s">
        <v>40</v>
      </c>
    </row>
    <row r="42" spans="1:15" x14ac:dyDescent="0.25">
      <c r="B42" t="s">
        <v>53</v>
      </c>
      <c r="C42" t="s">
        <v>17</v>
      </c>
      <c r="D42">
        <v>1</v>
      </c>
      <c r="F42">
        <v>1</v>
      </c>
      <c r="G42" s="33">
        <v>9.5</v>
      </c>
      <c r="H42" s="22">
        <f t="shared" ref="H42:H44" si="14">IF(F42&gt;0,ROUNDUP(D42/F42,0),0)</f>
        <v>1</v>
      </c>
      <c r="I42" s="24">
        <f>IF(F42&gt;0,G42/F42,0)</f>
        <v>9.5</v>
      </c>
      <c r="J42" s="24">
        <f>I42*D42</f>
        <v>9.5</v>
      </c>
      <c r="K42" s="23">
        <f>H42*G42</f>
        <v>9.5</v>
      </c>
      <c r="L42" s="8" t="s">
        <v>54</v>
      </c>
    </row>
    <row r="43" spans="1:15" x14ac:dyDescent="0.25">
      <c r="B43" t="s">
        <v>57</v>
      </c>
      <c r="C43" t="s">
        <v>17</v>
      </c>
      <c r="D43">
        <v>1</v>
      </c>
      <c r="F43">
        <v>2</v>
      </c>
      <c r="G43" s="33">
        <v>12.99</v>
      </c>
      <c r="H43" s="22">
        <f t="shared" si="14"/>
        <v>1</v>
      </c>
      <c r="I43" s="24">
        <f>IF(F43&gt;0,G43/F43,0)</f>
        <v>6.4950000000000001</v>
      </c>
      <c r="J43" s="24">
        <f>I43*D43</f>
        <v>6.4950000000000001</v>
      </c>
      <c r="K43" s="23">
        <f>H43*G43</f>
        <v>12.99</v>
      </c>
      <c r="L43" s="8" t="s">
        <v>59</v>
      </c>
    </row>
    <row r="44" spans="1:15" x14ac:dyDescent="0.25">
      <c r="B44" t="s">
        <v>55</v>
      </c>
      <c r="C44" t="s">
        <v>17</v>
      </c>
      <c r="D44">
        <v>1</v>
      </c>
      <c r="F44">
        <v>5</v>
      </c>
      <c r="G44" s="33">
        <v>19.989999999999998</v>
      </c>
      <c r="H44" s="22">
        <f t="shared" si="14"/>
        <v>1</v>
      </c>
      <c r="I44" s="24">
        <f>IF(F44&gt;0,G44/F44,0)</f>
        <v>3.9979999999999998</v>
      </c>
      <c r="J44" s="24">
        <f>I44*D44</f>
        <v>3.9979999999999998</v>
      </c>
      <c r="K44" s="23">
        <f>H44*G44</f>
        <v>19.989999999999998</v>
      </c>
      <c r="L44" s="8" t="s">
        <v>60</v>
      </c>
    </row>
  </sheetData>
  <mergeCells count="5">
    <mergeCell ref="A3:B3"/>
    <mergeCell ref="A21:B21"/>
    <mergeCell ref="A29:B29"/>
    <mergeCell ref="A32:B32"/>
    <mergeCell ref="A39:B39"/>
  </mergeCells>
  <hyperlinks>
    <hyperlink ref="L8" r:id="rId1" xr:uid="{AD73D34B-BD9A-4303-8819-34B5C3E166EF}"/>
    <hyperlink ref="L9" r:id="rId2" xr:uid="{5B548D2E-9258-4B4D-98EF-4382D3D5A547}"/>
    <hyperlink ref="L10" r:id="rId3" xr:uid="{088475F5-409B-4714-AABD-FA88A6808844}"/>
    <hyperlink ref="L11" r:id="rId4" xr:uid="{607B36CA-57FD-4253-A6AD-57E5B2378594}"/>
    <hyperlink ref="L41" r:id="rId5" xr:uid="{69FF048B-979A-4C87-8EC1-6CA9554EC32B}"/>
    <hyperlink ref="L13" r:id="rId6" xr:uid="{E5EA6EE4-BDF3-4B17-8959-CBB98414561C}"/>
    <hyperlink ref="L14" r:id="rId7" xr:uid="{C21E7D1B-E239-4206-8898-7663806C72C6}"/>
    <hyperlink ref="L42" r:id="rId8" xr:uid="{386D690F-2D09-4CDD-87D3-9917158478A4}"/>
    <hyperlink ref="L5" r:id="rId9" xr:uid="{7C079CBC-1DA8-4662-BE18-7D943BACAFA2}"/>
    <hyperlink ref="L43" r:id="rId10" xr:uid="{471BBC8E-C768-4555-8435-0195E83E9D14}"/>
    <hyperlink ref="L44" r:id="rId11" xr:uid="{0DC93975-6CCE-4F7A-946A-817F7DA198C7}"/>
    <hyperlink ref="L12" r:id="rId12" xr:uid="{84E0F963-1AC5-488E-983E-3BDE5E06B239}"/>
    <hyperlink ref="L7" r:id="rId13" xr:uid="{93A9FA8F-492A-45CC-ABA4-3BC13ED25FCD}"/>
    <hyperlink ref="L15" r:id="rId14" xr:uid="{C9CF054A-5B17-49DC-9E19-661F793364CA}"/>
    <hyperlink ref="L18" r:id="rId15" xr:uid="{D08D93DC-E154-4A30-A24F-CC3D79D13268}"/>
    <hyperlink ref="L17" r:id="rId16" xr:uid="{7EA83F58-F50F-4B36-BD61-64A8089ACFF1}"/>
    <hyperlink ref="L6" r:id="rId17" xr:uid="{F8647EA7-0811-4F16-8C3C-371BBDD9D346}"/>
    <hyperlink ref="L16" r:id="rId18" xr:uid="{9D11DD56-B9F5-4A47-8117-2DBCBDF82C22}"/>
  </hyperlinks>
  <pageMargins left="0.7" right="0.7" top="0.75" bottom="0.75" header="0.3" footer="0.3"/>
  <pageSetup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7" ma:contentTypeDescription="Create a new document." ma:contentTypeScope="" ma:versionID="7e0d9d996845e2cef65e12e895c4c91e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97eb945ec045b4d52e9ff03a8a8db852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86E4E0D-DC31-4848-BC7A-F0ECE7F7E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 (2)</vt:lpstr>
      <vt:lpstr>BOM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Josie Versloot</cp:lastModifiedBy>
  <cp:revision/>
  <dcterms:created xsi:type="dcterms:W3CDTF">2021-04-20T01:54:08Z</dcterms:created>
  <dcterms:modified xsi:type="dcterms:W3CDTF">2023-07-05T18:00:57Z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