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Jake/Shared Documents/General/GitHub/Forest-Joystick-Mouse-Hub/Documentation/Working_Documents/"/>
    </mc:Choice>
  </mc:AlternateContent>
  <xr:revisionPtr revIDLastSave="841" documentId="11_DC0E2523FAFE28515E8D5C5A1D4A6B02C3B15AFA" xr6:coauthVersionLast="47" xr6:coauthVersionMax="47" xr10:uidLastSave="{8546A137-A498-4C5B-A6CC-40647F451BC4}"/>
  <bookViews>
    <workbookView xWindow="-120" yWindow="-120" windowWidth="29040" windowHeight="15840" xr2:uid="{248D1F3E-BF0A-44FC-936F-F83C4AA85C2C}"/>
  </bookViews>
  <sheets>
    <sheet name="BOM - Forest Hub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4" l="1"/>
  <c r="L13" i="4"/>
  <c r="I13" i="4"/>
  <c r="K6" i="4" l="1"/>
  <c r="M2" i="4"/>
  <c r="K20" i="4"/>
  <c r="I20" i="4"/>
  <c r="L20" i="4" s="1"/>
  <c r="I40" i="4"/>
  <c r="L40" i="4" s="1"/>
  <c r="K38" i="4"/>
  <c r="I38" i="4"/>
  <c r="L38" i="4" s="1"/>
  <c r="K5" i="4" l="1"/>
  <c r="K7" i="4"/>
  <c r="K8" i="4"/>
  <c r="K9" i="4"/>
  <c r="K10" i="4"/>
  <c r="K11" i="4"/>
  <c r="K12" i="4"/>
  <c r="K14" i="4"/>
  <c r="K15" i="4"/>
  <c r="K16" i="4"/>
  <c r="K17" i="4"/>
  <c r="K18" i="4"/>
  <c r="K19" i="4"/>
  <c r="K21" i="4"/>
  <c r="K22" i="4"/>
  <c r="K26" i="4"/>
  <c r="K28" i="4"/>
  <c r="K27" i="4"/>
  <c r="I28" i="4"/>
  <c r="L28" i="4" s="1"/>
  <c r="L32" i="4"/>
  <c r="L34" i="4"/>
  <c r="K34" i="4"/>
  <c r="L33" i="4"/>
  <c r="K33" i="4"/>
  <c r="K32" i="4"/>
  <c r="J33" i="4"/>
  <c r="I27" i="4"/>
  <c r="L27" i="4" s="1"/>
  <c r="I26" i="4"/>
  <c r="L26" i="4" s="1"/>
  <c r="I6" i="4"/>
  <c r="L6" i="4" s="1"/>
  <c r="I7" i="4"/>
  <c r="L7" i="4" s="1"/>
  <c r="I8" i="4"/>
  <c r="L8" i="4" s="1"/>
  <c r="I9" i="4"/>
  <c r="L9" i="4" s="1"/>
  <c r="I10" i="4"/>
  <c r="L10" i="4" s="1"/>
  <c r="I11" i="4"/>
  <c r="L11" i="4" s="1"/>
  <c r="I12" i="4"/>
  <c r="L12" i="4" s="1"/>
  <c r="I14" i="4"/>
  <c r="L14" i="4" s="1"/>
  <c r="I15" i="4"/>
  <c r="L15" i="4" s="1"/>
  <c r="I16" i="4"/>
  <c r="L16" i="4" s="1"/>
  <c r="I17" i="4"/>
  <c r="L17" i="4" s="1"/>
  <c r="I18" i="4"/>
  <c r="L18" i="4" s="1"/>
  <c r="I19" i="4"/>
  <c r="L19" i="4" s="1"/>
  <c r="I21" i="4"/>
  <c r="L21" i="4" s="1"/>
  <c r="I22" i="4"/>
  <c r="L22" i="4" s="1"/>
  <c r="I5" i="4"/>
  <c r="L5" i="4" s="1"/>
  <c r="J34" i="4" l="1"/>
  <c r="K40" i="4"/>
  <c r="K2" i="4"/>
  <c r="J2" i="4"/>
  <c r="L2" i="4" l="1"/>
</calcChain>
</file>

<file path=xl/sharedStrings.xml><?xml version="1.0" encoding="utf-8"?>
<sst xmlns="http://schemas.openxmlformats.org/spreadsheetml/2006/main" count="174" uniqueCount="124">
  <si>
    <t>Total Cost</t>
  </si>
  <si>
    <t>Total Print time (hr)</t>
  </si>
  <si>
    <t>Total filament (g)</t>
  </si>
  <si>
    <t>Price per Unit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</si>
  <si>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</si>
  <si>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</si>
  <si>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</si>
  <si>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</si>
  <si>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Estimated Price</t>
  </si>
  <si>
    <t>ID</t>
  </si>
  <si>
    <t>Adafruit Qt PY SAMD21</t>
  </si>
  <si>
    <t>Mono Switch Jacks</t>
  </si>
  <si>
    <t>TRRS Jack</t>
  </si>
  <si>
    <t>Tactile Buttons</t>
  </si>
  <si>
    <t>Adafruit QT Py RP2040</t>
  </si>
  <si>
    <t>Adafruit</t>
  </si>
  <si>
    <t>Commercial Parts</t>
  </si>
  <si>
    <t>QTY</t>
  </si>
  <si>
    <t>Neopixels</t>
  </si>
  <si>
    <t>Mouser</t>
  </si>
  <si>
    <t>485-1938</t>
  </si>
  <si>
    <t>https://www.mouser.ca/ProductDetail/Adafruit/1938?qs=GURawfaeGuAkVClyRWI8wg%3D%3D</t>
  </si>
  <si>
    <t>QTY / PKG</t>
  </si>
  <si>
    <t>https://www.mouser.ca/ProductDetail/Pulse-Electronics/E5566-Q0LK22-L?qs=wkzZgEj%252B4jV9zwZQh6szgQ%3D%3D</t>
  </si>
  <si>
    <t>RJ 25 Connector</t>
  </si>
  <si>
    <t>485-4600</t>
  </si>
  <si>
    <t>https://www.mouser.ca/ProductDetail/Adafruit/4600?qs=hd1VzrDQEGi752M4exorSA%3D%3D</t>
  </si>
  <si>
    <t>485-4900</t>
  </si>
  <si>
    <t>Manufacturer</t>
  </si>
  <si>
    <t>Omron</t>
  </si>
  <si>
    <t>https://www.mouser.ca/ProductDetail/CUI-Devices/SJ1-3535NG?qs=WyjlAZoYn50jUmKVsqeRJw%3D%3D</t>
  </si>
  <si>
    <t>490-SJ1-3535NG</t>
  </si>
  <si>
    <t>R1</t>
  </si>
  <si>
    <t>485-160</t>
  </si>
  <si>
    <t>https://www.mouser.ca/ProductDetail/Adafruit/160?qs=GURawfaeGuDIqfAvA4gXSg%3D%3D</t>
  </si>
  <si>
    <t>https://www.mouser.ca/ProductDetail/CUI-Devices/SJ-43514?qs=WyjlAZoYn51bsBOfuwwiuw%3D%3D</t>
  </si>
  <si>
    <t>490-SJ-43514</t>
  </si>
  <si>
    <t>653-B3F-5050</t>
  </si>
  <si>
    <t>https://www.mouser.ca/ProductDetail/Omron-Electronics/B3F-5050?qs=dOLq8QE0Pqqk%2FO9x2OpTQw%3D%3D</t>
  </si>
  <si>
    <t>Mouser Shipping</t>
  </si>
  <si>
    <t>673-E5566-Q0LK22-L</t>
  </si>
  <si>
    <t>Headers, Female, 7 Position</t>
  </si>
  <si>
    <t>Resistor, 220, 1/4W, Through hole</t>
  </si>
  <si>
    <t>Resistor, 100, 1/4W, Through hole</t>
  </si>
  <si>
    <t>https://www.mouser.ca/ProductDetail/KOA-Speer/MF1-4LCT52R221J?qs=91WPSIiQh9JIjB%2FAtwkZiw%3D%3D</t>
  </si>
  <si>
    <t>660-MF1/4LCT52R221J</t>
  </si>
  <si>
    <t>https://www.mouser.ca/ProductDetail/KOA-Speer/MF1-4LCT52R101J?qs=DG1n8gfZNTsgm1lQXnAQZw%3D%3D</t>
  </si>
  <si>
    <t>660-MF1/4LCT52R101J</t>
  </si>
  <si>
    <t>KOA Speer</t>
  </si>
  <si>
    <t>BUZZ</t>
  </si>
  <si>
    <t>B1,B2</t>
  </si>
  <si>
    <t>Custom PCB</t>
  </si>
  <si>
    <t>Resistor, 10K, 1/4W, Through hole</t>
  </si>
  <si>
    <t>https://www.mouser.ca/ProductDetail/KOA-Speer/MF1-4LCT52R103J?qs=DG1n8gfZNTsQyNkYIaO24A%3D%3D</t>
  </si>
  <si>
    <t>660-MF1/4LCT52R103J</t>
  </si>
  <si>
    <t>Resistor, 2.2K, 1/4W, Through hole</t>
  </si>
  <si>
    <t>Resistor, 4.7K, 1/4W, Through Hole</t>
  </si>
  <si>
    <t>R2,R5</t>
  </si>
  <si>
    <t>R6</t>
  </si>
  <si>
    <t>R3</t>
  </si>
  <si>
    <t>R4</t>
  </si>
  <si>
    <t>https://www.mouser.ca/ProductDetail/KOA-Speer/MF1-4LCT52R222G?qs=91WPSIiQh9Kh6m%2FGxJ5MCA%3D%3D</t>
  </si>
  <si>
    <t>660-MF1/4LCT52R222G</t>
  </si>
  <si>
    <t>https://www.mouser.ca/ProductDetail/KOA-Speer/MF1-4LCT52R472G?qs=91WPSIiQh9K2asC3F9ek6A%3D%3D</t>
  </si>
  <si>
    <t>660-MF1/4LCT52R472G</t>
  </si>
  <si>
    <t>CUI Devices</t>
  </si>
  <si>
    <t>Pulse Electronics</t>
  </si>
  <si>
    <t>U1</t>
  </si>
  <si>
    <t>J1</t>
  </si>
  <si>
    <t>H1,H2</t>
  </si>
  <si>
    <t>SW_SA,SW_SB,SW_SC,SW_SD,SW_M</t>
  </si>
  <si>
    <t>Joystick</t>
  </si>
  <si>
    <t>L1,L2,L3,L4,L5</t>
  </si>
  <si>
    <t>USB-C Cable</t>
  </si>
  <si>
    <t>https://www.mouser.ca/ProductDetail/Adafruit/4474?qs=CUBnOrq4ZJz9F%2FNF%252BRRALQ%3D%3D</t>
  </si>
  <si>
    <t>485-4474</t>
  </si>
  <si>
    <t>USB-C</t>
  </si>
  <si>
    <t>C1</t>
  </si>
  <si>
    <t>Capacitor, 10 uF</t>
  </si>
  <si>
    <t>KEMET</t>
  </si>
  <si>
    <t>https://www.mouser.ca/ProductDetail/KEMET/C430C106K3R5TA?qs=QTajy0ParP4Iyid6Jgh%2FcQ%3D%3D</t>
  </si>
  <si>
    <t xml:space="preserve"> 80-C430C106K3R5TA </t>
  </si>
  <si>
    <t>Supplier</t>
  </si>
  <si>
    <t>Print Time (hr:Min)</t>
  </si>
  <si>
    <t>Last updated:</t>
  </si>
  <si>
    <t>Forest Enclosure Top</t>
  </si>
  <si>
    <t>Forest Enclosure Bottom</t>
  </si>
  <si>
    <t>Forest_Enclosure_Top.stl</t>
  </si>
  <si>
    <t>Forest_Enclosure_Bottom.stl</t>
  </si>
  <si>
    <t>Alternatives</t>
  </si>
  <si>
    <t>U1 Alt</t>
  </si>
  <si>
    <t>Supplier PN</t>
  </si>
  <si>
    <t>Forest Hub PCB</t>
  </si>
  <si>
    <t>PCB</t>
  </si>
  <si>
    <t>PCB Shipping</t>
  </si>
  <si>
    <t>PKG</t>
  </si>
  <si>
    <t>$/PKG</t>
  </si>
  <si>
    <t>PKGs</t>
  </si>
  <si>
    <t>Total Price</t>
  </si>
  <si>
    <t>Unit Cost</t>
  </si>
  <si>
    <t>Forest Joystick Mouse Hub</t>
  </si>
  <si>
    <t>PCB Shipping - Rush</t>
  </si>
  <si>
    <t xml:space="preserve"> Mass (g)</t>
  </si>
  <si>
    <t>Fedex International</t>
  </si>
  <si>
    <t>JLCPCB</t>
  </si>
  <si>
    <t>Piezo Buzzer PS1240</t>
  </si>
  <si>
    <t>Screw, #4, Self-tapping, 3/8″ Length</t>
  </si>
  <si>
    <t>Screw</t>
  </si>
  <si>
    <t>Screw, #4, 3/8" Length</t>
  </si>
  <si>
    <t>Amazon</t>
  </si>
  <si>
    <t xml:space="preserve">https://a.co/d/523bJeL </t>
  </si>
  <si>
    <t>https://www.mouser.ca/ProductDetail/SERPAC/6005?qs=f95KBKa1t%252BoPqs5qKc4pog%3D%3D</t>
  </si>
  <si>
    <t>635-6005</t>
  </si>
  <si>
    <t>Forest LED Spacer</t>
  </si>
  <si>
    <t>Forest_LED_Spacer.stl</t>
  </si>
  <si>
    <t>Molex</t>
  </si>
  <si>
    <t>90147-1107</t>
  </si>
  <si>
    <t>https://www.mouser.ca/ProductDetail/538-90147-1107</t>
  </si>
  <si>
    <t>Version: V2.0</t>
  </si>
  <si>
    <t xml:space="preserve"> 2023-Nov-25</t>
  </si>
  <si>
    <t>RJ 11 Connector</t>
  </si>
  <si>
    <t>TE Connectivity / AMP</t>
  </si>
  <si>
    <t>571-5555165-1</t>
  </si>
  <si>
    <t>https://www.mouser.ca/ProductDetail/TE-Connectivity-AMP/5555165-1?qs=BcfjnG7NVaWb2UIqidZ6Zg%3D%3D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</si>
</sst>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4" xfId="0" applyFill="1" applyBorder="1"/>
    <xf numFmtId="44" fontId="0" fillId="6" borderId="3" xfId="1" applyFont="1" applyFill="1" applyBorder="1"/>
    <xf numFmtId="0" fontId="0" fillId="7" borderId="0" xfId="0" applyFill="1"/>
    <xf numFmtId="44" fontId="0" fillId="7" borderId="0" xfId="1" applyFont="1" applyFill="1" applyBorder="1"/>
    <xf numFmtId="0" fontId="3" fillId="5" borderId="5" xfId="0" applyFont="1" applyFill="1" applyBorder="1"/>
    <xf numFmtId="0" fontId="0" fillId="5" borderId="6" xfId="0" applyFill="1" applyBorder="1"/>
    <xf numFmtId="0" fontId="0" fillId="0" borderId="7" xfId="0" applyBorder="1"/>
    <xf numFmtId="0" fontId="0" fillId="8" borderId="1" xfId="0" applyFill="1" applyBorder="1"/>
    <xf numFmtId="0" fontId="10" fillId="0" borderId="0" xfId="0" applyFont="1"/>
    <xf numFmtId="44" fontId="0" fillId="0" borderId="0" xfId="0" applyNumberFormat="1"/>
    <xf numFmtId="0" fontId="9" fillId="0" borderId="0" xfId="5" applyFont="1"/>
    <xf numFmtId="20" fontId="9" fillId="3" borderId="0" xfId="3" applyNumberFormat="1" applyFont="1"/>
    <xf numFmtId="44" fontId="0" fillId="0" borderId="0" xfId="1" applyFont="1" applyFill="1" applyBorder="1"/>
    <xf numFmtId="20" fontId="0" fillId="0" borderId="0" xfId="0" applyNumberFormat="1"/>
    <xf numFmtId="0" fontId="0" fillId="8" borderId="0" xfId="0" applyFill="1"/>
    <xf numFmtId="44" fontId="0" fillId="6" borderId="0" xfId="1" applyFont="1" applyFill="1" applyBorder="1"/>
    <xf numFmtId="0" fontId="3" fillId="5" borderId="8" xfId="0" applyFont="1" applyFill="1" applyBorder="1"/>
    <xf numFmtId="44" fontId="0" fillId="5" borderId="1" xfId="1" applyFont="1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ProductDetail/CUI-Devices/SJ-43514?qs=WyjlAZoYn51bsBOfuwwiuw%3D%3D" TargetMode="External"/><Relationship Id="rId13" Type="http://schemas.openxmlformats.org/officeDocument/2006/relationships/hyperlink" Target="https://www.mouser.ca/ProductDetail/KOA-Speer/MF1-4LCT52R101J?qs=DG1n8gfZNTsgm1lQXnAQZw%3D%3D" TargetMode="External"/><Relationship Id="rId18" Type="http://schemas.openxmlformats.org/officeDocument/2006/relationships/hyperlink" Target="https://a.co/d/523bJeL" TargetMode="External"/><Relationship Id="rId3" Type="http://schemas.openxmlformats.org/officeDocument/2006/relationships/hyperlink" Target="https://www.mouser.ca/manufacturer/koa-speer/" TargetMode="External"/><Relationship Id="rId21" Type="http://schemas.openxmlformats.org/officeDocument/2006/relationships/hyperlink" Target="https://www.mouser.ca/ProductDetail/538-90147-1107" TargetMode="External"/><Relationship Id="rId7" Type="http://schemas.openxmlformats.org/officeDocument/2006/relationships/hyperlink" Target="https://www.mouser.ca/ProductDetail/CUI-Devices/SJ1-3535NG?qs=WyjlAZoYn50jUmKVsqeRJw%3D%3D" TargetMode="External"/><Relationship Id="rId12" Type="http://schemas.openxmlformats.org/officeDocument/2006/relationships/hyperlink" Target="https://www.mouser.ca/ProductDetail/Pulse-Electronics/E5566-Q0LK22-L?qs=wkzZgEj%252B4jV9zwZQh6szgQ%3D%3D" TargetMode="External"/><Relationship Id="rId17" Type="http://schemas.openxmlformats.org/officeDocument/2006/relationships/hyperlink" Target="https://www.mouser.ca/ProductDetail/KEMET/C430C106K3R5TA?qs=QTajy0ParP4Iyid6Jgh%2FcQ%3D%3D" TargetMode="External"/><Relationship Id="rId2" Type="http://schemas.openxmlformats.org/officeDocument/2006/relationships/hyperlink" Target="https://www.mouser.ca/manufacturer/koa-speer/" TargetMode="External"/><Relationship Id="rId16" Type="http://schemas.openxmlformats.org/officeDocument/2006/relationships/hyperlink" Target="https://www.mouser.ca/ProductDetail/Adafruit/4474?qs=CUBnOrq4ZJz9F%2FNF%252BRRALQ%3D%3D" TargetMode="External"/><Relationship Id="rId20" Type="http://schemas.openxmlformats.org/officeDocument/2006/relationships/hyperlink" Target="https://www.mouser.ca/ProductDetail/KOA-Speer/MF1-4LCT52R103J?qs=DG1n8gfZNTsQyNkYIaO24A%3D%3D" TargetMode="External"/><Relationship Id="rId1" Type="http://schemas.openxmlformats.org/officeDocument/2006/relationships/hyperlink" Target="https://www.mouser.ca/manufacturer/koa-speer/" TargetMode="External"/><Relationship Id="rId6" Type="http://schemas.openxmlformats.org/officeDocument/2006/relationships/hyperlink" Target="https://www.mouser.ca/ProductDetail/Adafruit/4600?qs=hd1VzrDQEGi752M4exorSA%3D%3D" TargetMode="External"/><Relationship Id="rId11" Type="http://schemas.openxmlformats.org/officeDocument/2006/relationships/hyperlink" Target="https://www.mouser.ca/ProductDetail/Adafruit/1938?qs=GURawfaeGuAkVClyRWI8wg%3D%3D" TargetMode="External"/><Relationship Id="rId5" Type="http://schemas.openxmlformats.org/officeDocument/2006/relationships/hyperlink" Target="https://www.mouser.ca/manufacturer/koa-speer/" TargetMode="External"/><Relationship Id="rId15" Type="http://schemas.openxmlformats.org/officeDocument/2006/relationships/hyperlink" Target="https://www.mouser.ca/ProductDetail/KOA-Speer/MF1-4LCT52R222G?qs=91WPSIiQh9Kh6m%2FGxJ5MCA%3D%3D" TargetMode="External"/><Relationship Id="rId10" Type="http://schemas.openxmlformats.org/officeDocument/2006/relationships/hyperlink" Target="https://www.mouser.ca/ProductDetail/Adafruit/160?qs=GURawfaeGuDIqfAvA4gXSg%3D%3D" TargetMode="External"/><Relationship Id="rId19" Type="http://schemas.openxmlformats.org/officeDocument/2006/relationships/hyperlink" Target="https://www.mouser.ca/ProductDetail/KOA-Speer/MF1-4LCT52R472G?qs=91WPSIiQh9K2asC3F9ek6A%3D%3D" TargetMode="External"/><Relationship Id="rId4" Type="http://schemas.openxmlformats.org/officeDocument/2006/relationships/hyperlink" Target="https://www.mouser.ca/manufacturer/koa-speer/" TargetMode="External"/><Relationship Id="rId9" Type="http://schemas.openxmlformats.org/officeDocument/2006/relationships/hyperlink" Target="https://www.mouser.ca/ProductDetail/Omron-Electronics/B3F-5050?qs=dOLq8QE0Pqqk%2FO9x2OpTQw%3D%3D" TargetMode="External"/><Relationship Id="rId14" Type="http://schemas.openxmlformats.org/officeDocument/2006/relationships/hyperlink" Target="https://www.mouser.ca/ProductDetail/KOA-Speer/MF1-4LCT52R221J?qs=91WPSIiQh9JIjB%2FAtwkZiw%3D%3D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84FC-3600-43C4-9213-7FDCEB4DF0DE}">
  <dimension ref="A1:Q40"/>
  <sheetViews>
    <sheetView tabSelected="1" workbookViewId="0">
      <selection activeCell="N13" sqref="N13"/>
    </sheetView>
  </sheetViews>
  <sheetFormatPr defaultRowHeight="15" x14ac:dyDescent="0.25"/>
  <cols>
    <col min="1" max="1" width="4" bestFit="1" customWidth="1"/>
    <col min="2" max="2" width="32.28515625" customWidth="1"/>
    <col min="3" max="3" width="18.85546875" customWidth="1"/>
    <col min="4" max="4" width="19.140625" bestFit="1" customWidth="1"/>
    <col min="5" max="5" width="8.42578125" bestFit="1" customWidth="1"/>
    <col min="6" max="6" width="21.140625" bestFit="1" customWidth="1"/>
    <col min="7" max="7" width="9.42578125" customWidth="1"/>
    <col min="8" max="8" width="11.5703125" customWidth="1"/>
    <col min="9" max="9" width="5.42578125" bestFit="1" customWidth="1"/>
    <col min="10" max="10" width="18.7109375" customWidth="1"/>
    <col min="11" max="11" width="15.140625" customWidth="1"/>
    <col min="12" max="12" width="10.28515625" bestFit="1" customWidth="1"/>
    <col min="13" max="13" width="7.5703125" customWidth="1"/>
    <col min="14" max="14" width="78.7109375" bestFit="1" customWidth="1"/>
    <col min="15" max="15" width="17.7109375" bestFit="1" customWidth="1"/>
    <col min="16" max="16" width="12.28515625" bestFit="1" customWidth="1"/>
    <col min="17" max="17" width="89.85546875" bestFit="1" customWidth="1"/>
  </cols>
  <sheetData>
    <row r="1" spans="1:16" ht="35.25" x14ac:dyDescent="0.5">
      <c r="B1" s="1" t="s">
        <v>100</v>
      </c>
      <c r="J1" s="4" t="s">
        <v>2</v>
      </c>
      <c r="K1" t="s">
        <v>99</v>
      </c>
      <c r="L1" s="2" t="s">
        <v>0</v>
      </c>
      <c r="M1" s="3" t="s">
        <v>1</v>
      </c>
    </row>
    <row r="2" spans="1:16" ht="19.5" thickBot="1" x14ac:dyDescent="0.35">
      <c r="B2" s="13" t="s">
        <v>118</v>
      </c>
      <c r="C2" t="s">
        <v>84</v>
      </c>
      <c r="D2" s="11" t="s">
        <v>119</v>
      </c>
      <c r="E2" s="11"/>
      <c r="F2" s="11"/>
      <c r="J2" s="6">
        <f>SUM(H32:H34)</f>
        <v>0</v>
      </c>
      <c r="K2" s="24">
        <f>SUM(K5:K22,K26:K27)</f>
        <v>57.137999999999991</v>
      </c>
      <c r="L2" s="5">
        <f>SUM(L5:L30)+J35</f>
        <v>110.36500000000001</v>
      </c>
      <c r="M2" s="26">
        <f>SUM(M32:M34)</f>
        <v>7.4999999999999997E-2</v>
      </c>
    </row>
    <row r="3" spans="1:16" ht="16.5" thickBot="1" x14ac:dyDescent="0.3">
      <c r="B3" s="14" t="s">
        <v>16</v>
      </c>
    </row>
    <row r="4" spans="1:16" ht="15.75" thickBot="1" x14ac:dyDescent="0.3">
      <c r="A4" t="s">
        <v>9</v>
      </c>
      <c r="B4" s="7" t="s">
        <v>6</v>
      </c>
      <c r="C4" s="7" t="s">
        <v>7</v>
      </c>
      <c r="D4" s="7" t="s">
        <v>28</v>
      </c>
      <c r="E4" s="7" t="s">
        <v>82</v>
      </c>
      <c r="F4" s="7" t="s">
        <v>91</v>
      </c>
      <c r="G4" s="7" t="s">
        <v>17</v>
      </c>
      <c r="H4" s="7" t="s">
        <v>22</v>
      </c>
      <c r="I4" s="7" t="s">
        <v>97</v>
      </c>
      <c r="J4" s="7" t="s">
        <v>96</v>
      </c>
      <c r="K4" s="15" t="s">
        <v>3</v>
      </c>
      <c r="L4" s="15" t="s">
        <v>98</v>
      </c>
      <c r="M4" s="7"/>
      <c r="N4" s="7" t="s">
        <v>4</v>
      </c>
      <c r="O4" s="7"/>
      <c r="P4" s="7"/>
    </row>
    <row r="5" spans="1:16" x14ac:dyDescent="0.25">
      <c r="B5" t="s">
        <v>10</v>
      </c>
      <c r="C5" t="s">
        <v>67</v>
      </c>
      <c r="D5" t="s">
        <v>15</v>
      </c>
      <c r="E5" t="s">
        <v>19</v>
      </c>
      <c r="F5" s="23" t="s">
        <v>25</v>
      </c>
      <c r="G5">
        <v>1</v>
      </c>
      <c r="H5">
        <v>1</v>
      </c>
      <c r="I5">
        <f>IF(G5&gt;0,CEILING(G5/H5,1),0)</f>
        <v>1</v>
      </c>
      <c r="J5" s="9">
        <v>10.88</v>
      </c>
      <c r="K5" s="16">
        <f t="shared" ref="K5:K21" si="0">IF(G5&gt;0,J5/H5,0)</f>
        <v>10.88</v>
      </c>
      <c r="L5" s="16">
        <f>I5*J5</f>
        <v>10.88</v>
      </c>
      <c r="N5" s="8" t="s">
        <v>26</v>
      </c>
    </row>
    <row r="6" spans="1:16" x14ac:dyDescent="0.25">
      <c r="B6" t="s">
        <v>41</v>
      </c>
      <c r="C6" t="s">
        <v>69</v>
      </c>
      <c r="D6" t="s">
        <v>115</v>
      </c>
      <c r="E6" t="s">
        <v>19</v>
      </c>
      <c r="F6" s="23" t="s">
        <v>116</v>
      </c>
      <c r="G6">
        <v>2</v>
      </c>
      <c r="H6">
        <v>1</v>
      </c>
      <c r="I6">
        <f t="shared" ref="I6:I22" si="1">IF(G6&gt;0,CEILING(G6/H6,1),0)</f>
        <v>2</v>
      </c>
      <c r="J6" s="9">
        <v>3.32</v>
      </c>
      <c r="K6" s="16">
        <f t="shared" si="0"/>
        <v>3.32</v>
      </c>
      <c r="L6" s="16">
        <f t="shared" ref="L6:L22" si="2">I6*J6</f>
        <v>6.64</v>
      </c>
      <c r="N6" s="8" t="s">
        <v>117</v>
      </c>
    </row>
    <row r="7" spans="1:16" x14ac:dyDescent="0.25">
      <c r="B7" t="s">
        <v>11</v>
      </c>
      <c r="C7" t="s">
        <v>70</v>
      </c>
      <c r="D7" t="s">
        <v>65</v>
      </c>
      <c r="E7" t="s">
        <v>19</v>
      </c>
      <c r="F7" s="23" t="s">
        <v>31</v>
      </c>
      <c r="G7">
        <v>5</v>
      </c>
      <c r="H7">
        <v>1</v>
      </c>
      <c r="I7">
        <f t="shared" si="1"/>
        <v>5</v>
      </c>
      <c r="J7" s="9">
        <v>2.31</v>
      </c>
      <c r="K7" s="16">
        <f t="shared" si="0"/>
        <v>2.31</v>
      </c>
      <c r="L7" s="16">
        <f t="shared" si="2"/>
        <v>11.55</v>
      </c>
      <c r="N7" s="8" t="s">
        <v>30</v>
      </c>
    </row>
    <row r="8" spans="1:16" x14ac:dyDescent="0.25">
      <c r="B8" t="s">
        <v>12</v>
      </c>
      <c r="C8" t="s">
        <v>71</v>
      </c>
      <c r="D8" t="s">
        <v>65</v>
      </c>
      <c r="E8" t="s">
        <v>19</v>
      </c>
      <c r="F8" s="23" t="s">
        <v>36</v>
      </c>
      <c r="G8">
        <v>1</v>
      </c>
      <c r="H8">
        <v>1</v>
      </c>
      <c r="I8">
        <f t="shared" si="1"/>
        <v>1</v>
      </c>
      <c r="J8" s="9">
        <v>1.91</v>
      </c>
      <c r="K8" s="16">
        <f t="shared" si="0"/>
        <v>1.91</v>
      </c>
      <c r="L8" s="16">
        <f t="shared" si="2"/>
        <v>1.91</v>
      </c>
      <c r="N8" s="8" t="s">
        <v>35</v>
      </c>
    </row>
    <row r="9" spans="1:16" x14ac:dyDescent="0.25">
      <c r="B9" t="s">
        <v>13</v>
      </c>
      <c r="C9" t="s">
        <v>50</v>
      </c>
      <c r="D9" t="s">
        <v>29</v>
      </c>
      <c r="E9" t="s">
        <v>19</v>
      </c>
      <c r="F9" s="23" t="s">
        <v>37</v>
      </c>
      <c r="G9">
        <v>2</v>
      </c>
      <c r="H9">
        <v>1</v>
      </c>
      <c r="I9">
        <f t="shared" si="1"/>
        <v>2</v>
      </c>
      <c r="J9" s="9">
        <v>0.9</v>
      </c>
      <c r="K9" s="16">
        <f t="shared" si="0"/>
        <v>0.9</v>
      </c>
      <c r="L9" s="16">
        <f t="shared" si="2"/>
        <v>1.8</v>
      </c>
      <c r="N9" s="8" t="s">
        <v>38</v>
      </c>
    </row>
    <row r="10" spans="1:16" x14ac:dyDescent="0.25">
      <c r="B10" t="s">
        <v>105</v>
      </c>
      <c r="C10" t="s">
        <v>49</v>
      </c>
      <c r="D10" t="s">
        <v>15</v>
      </c>
      <c r="E10" t="s">
        <v>19</v>
      </c>
      <c r="F10" s="23" t="s">
        <v>33</v>
      </c>
      <c r="G10">
        <v>1</v>
      </c>
      <c r="H10">
        <v>1</v>
      </c>
      <c r="I10">
        <f t="shared" si="1"/>
        <v>1</v>
      </c>
      <c r="J10">
        <v>2.1800000000000002</v>
      </c>
      <c r="K10" s="16">
        <f t="shared" si="0"/>
        <v>2.1800000000000002</v>
      </c>
      <c r="L10" s="16">
        <f t="shared" si="2"/>
        <v>2.1800000000000002</v>
      </c>
      <c r="N10" s="8" t="s">
        <v>34</v>
      </c>
    </row>
    <row r="11" spans="1:16" x14ac:dyDescent="0.25">
      <c r="B11" t="s">
        <v>18</v>
      </c>
      <c r="C11" t="s">
        <v>72</v>
      </c>
      <c r="D11" t="s">
        <v>15</v>
      </c>
      <c r="E11" t="s">
        <v>19</v>
      </c>
      <c r="F11" s="23" t="s">
        <v>20</v>
      </c>
      <c r="G11">
        <v>5</v>
      </c>
      <c r="H11">
        <v>5</v>
      </c>
      <c r="I11">
        <f t="shared" si="1"/>
        <v>1</v>
      </c>
      <c r="J11" s="9">
        <v>7.18</v>
      </c>
      <c r="K11" s="16">
        <f t="shared" si="0"/>
        <v>1.4359999999999999</v>
      </c>
      <c r="L11" s="16">
        <f t="shared" si="2"/>
        <v>7.18</v>
      </c>
      <c r="N11" s="8" t="s">
        <v>21</v>
      </c>
    </row>
    <row r="12" spans="1:16" x14ac:dyDescent="0.25">
      <c r="B12" t="s">
        <v>24</v>
      </c>
      <c r="C12" t="s">
        <v>68</v>
      </c>
      <c r="D12" t="s">
        <v>66</v>
      </c>
      <c r="E12" t="s">
        <v>19</v>
      </c>
      <c r="F12" s="23" t="s">
        <v>40</v>
      </c>
      <c r="G12">
        <v>1</v>
      </c>
      <c r="H12">
        <v>1</v>
      </c>
      <c r="I12">
        <f t="shared" si="1"/>
        <v>1</v>
      </c>
      <c r="J12" s="9">
        <v>0.89</v>
      </c>
      <c r="K12" s="16">
        <f t="shared" si="0"/>
        <v>0.89</v>
      </c>
      <c r="L12" s="16">
        <f t="shared" si="2"/>
        <v>0.89</v>
      </c>
      <c r="N12" s="8" t="s">
        <v>23</v>
      </c>
    </row>
    <row r="13" spans="1:16" x14ac:dyDescent="0.25">
      <c r="B13" t="s">
        <v>120</v>
      </c>
      <c r="C13" t="s">
        <v>68</v>
      </c>
      <c r="D13" t="s">
        <v>121</v>
      </c>
      <c r="E13" t="s">
        <v>19</v>
      </c>
      <c r="F13" s="23" t="s">
        <v>122</v>
      </c>
      <c r="G13">
        <v>1</v>
      </c>
      <c r="H13">
        <v>1</v>
      </c>
      <c r="I13">
        <f t="shared" si="1"/>
        <v>1</v>
      </c>
      <c r="J13" s="9">
        <v>1.46</v>
      </c>
      <c r="K13" s="16">
        <f t="shared" si="0"/>
        <v>1.46</v>
      </c>
      <c r="L13" s="16">
        <f t="shared" si="2"/>
        <v>1.46</v>
      </c>
      <c r="N13" s="8" t="s">
        <v>123</v>
      </c>
    </row>
    <row r="14" spans="1:16" x14ac:dyDescent="0.25">
      <c r="B14" t="s">
        <v>42</v>
      </c>
      <c r="C14" t="s">
        <v>32</v>
      </c>
      <c r="D14" s="8" t="s">
        <v>48</v>
      </c>
      <c r="E14" t="s">
        <v>19</v>
      </c>
      <c r="F14" s="23" t="s">
        <v>45</v>
      </c>
      <c r="G14">
        <v>1</v>
      </c>
      <c r="H14">
        <v>1</v>
      </c>
      <c r="I14">
        <f t="shared" si="1"/>
        <v>1</v>
      </c>
      <c r="J14" s="9">
        <v>0.15</v>
      </c>
      <c r="K14" s="16">
        <f t="shared" si="0"/>
        <v>0.15</v>
      </c>
      <c r="L14" s="16">
        <f t="shared" si="2"/>
        <v>0.15</v>
      </c>
      <c r="N14" s="8" t="s">
        <v>44</v>
      </c>
    </row>
    <row r="15" spans="1:16" x14ac:dyDescent="0.25">
      <c r="B15" t="s">
        <v>55</v>
      </c>
      <c r="C15" t="s">
        <v>59</v>
      </c>
      <c r="D15" s="8" t="s">
        <v>48</v>
      </c>
      <c r="E15" t="s">
        <v>19</v>
      </c>
      <c r="F15" s="23" t="s">
        <v>62</v>
      </c>
      <c r="G15">
        <v>1</v>
      </c>
      <c r="H15">
        <v>1</v>
      </c>
      <c r="I15">
        <f t="shared" si="1"/>
        <v>1</v>
      </c>
      <c r="J15" s="9">
        <v>0.14499999999999999</v>
      </c>
      <c r="K15" s="16">
        <f t="shared" si="0"/>
        <v>0.14499999999999999</v>
      </c>
      <c r="L15" s="16">
        <f t="shared" si="2"/>
        <v>0.14499999999999999</v>
      </c>
      <c r="N15" s="8" t="s">
        <v>61</v>
      </c>
    </row>
    <row r="16" spans="1:16" x14ac:dyDescent="0.25">
      <c r="B16" t="s">
        <v>56</v>
      </c>
      <c r="C16" t="s">
        <v>60</v>
      </c>
      <c r="D16" s="8" t="s">
        <v>48</v>
      </c>
      <c r="E16" t="s">
        <v>19</v>
      </c>
      <c r="F16" s="23" t="s">
        <v>64</v>
      </c>
      <c r="G16">
        <v>1</v>
      </c>
      <c r="H16">
        <v>1</v>
      </c>
      <c r="I16">
        <f t="shared" si="1"/>
        <v>1</v>
      </c>
      <c r="J16" s="9">
        <v>0.14499999999999999</v>
      </c>
      <c r="K16" s="16">
        <f t="shared" si="0"/>
        <v>0.14499999999999999</v>
      </c>
      <c r="L16" s="16">
        <f t="shared" si="2"/>
        <v>0.14499999999999999</v>
      </c>
      <c r="N16" s="8" t="s">
        <v>63</v>
      </c>
    </row>
    <row r="17" spans="2:17" x14ac:dyDescent="0.25">
      <c r="B17" t="s">
        <v>52</v>
      </c>
      <c r="C17" t="s">
        <v>57</v>
      </c>
      <c r="D17" s="8" t="s">
        <v>48</v>
      </c>
      <c r="E17" t="s">
        <v>19</v>
      </c>
      <c r="F17" s="23" t="s">
        <v>54</v>
      </c>
      <c r="G17">
        <v>2</v>
      </c>
      <c r="H17">
        <v>1</v>
      </c>
      <c r="I17">
        <f t="shared" si="1"/>
        <v>2</v>
      </c>
      <c r="J17" s="9">
        <v>0.14499999999999999</v>
      </c>
      <c r="K17" s="16">
        <f t="shared" si="0"/>
        <v>0.14499999999999999</v>
      </c>
      <c r="L17" s="16">
        <f t="shared" si="2"/>
        <v>0.28999999999999998</v>
      </c>
      <c r="N17" s="8" t="s">
        <v>53</v>
      </c>
    </row>
    <row r="18" spans="2:17" x14ac:dyDescent="0.25">
      <c r="B18" t="s">
        <v>43</v>
      </c>
      <c r="C18" t="s">
        <v>58</v>
      </c>
      <c r="D18" s="8" t="s">
        <v>48</v>
      </c>
      <c r="E18" t="s">
        <v>19</v>
      </c>
      <c r="F18" s="23" t="s">
        <v>47</v>
      </c>
      <c r="G18">
        <v>1</v>
      </c>
      <c r="H18">
        <v>1</v>
      </c>
      <c r="I18">
        <f t="shared" si="1"/>
        <v>1</v>
      </c>
      <c r="J18" s="9">
        <v>0.14499999999999999</v>
      </c>
      <c r="K18" s="16">
        <f t="shared" si="0"/>
        <v>0.14499999999999999</v>
      </c>
      <c r="L18" s="16">
        <f t="shared" si="2"/>
        <v>0.14499999999999999</v>
      </c>
      <c r="N18" s="8" t="s">
        <v>46</v>
      </c>
    </row>
    <row r="19" spans="2:17" x14ac:dyDescent="0.25">
      <c r="B19" t="s">
        <v>78</v>
      </c>
      <c r="C19" t="s">
        <v>77</v>
      </c>
      <c r="D19" s="8" t="s">
        <v>79</v>
      </c>
      <c r="E19" t="s">
        <v>19</v>
      </c>
      <c r="F19" s="23" t="s">
        <v>81</v>
      </c>
      <c r="G19">
        <v>1</v>
      </c>
      <c r="H19">
        <v>1</v>
      </c>
      <c r="I19">
        <f t="shared" si="1"/>
        <v>1</v>
      </c>
      <c r="J19" s="9">
        <v>1</v>
      </c>
      <c r="K19" s="16">
        <f t="shared" si="0"/>
        <v>1</v>
      </c>
      <c r="L19" s="16">
        <f t="shared" si="2"/>
        <v>1</v>
      </c>
      <c r="N19" s="8" t="s">
        <v>80</v>
      </c>
    </row>
    <row r="20" spans="2:17" x14ac:dyDescent="0.25">
      <c r="B20" t="s">
        <v>106</v>
      </c>
      <c r="C20" t="s">
        <v>107</v>
      </c>
      <c r="D20" s="8"/>
      <c r="E20" t="s">
        <v>19</v>
      </c>
      <c r="F20" s="23" t="s">
        <v>112</v>
      </c>
      <c r="G20">
        <v>1</v>
      </c>
      <c r="H20">
        <v>1</v>
      </c>
      <c r="I20">
        <f t="shared" si="1"/>
        <v>1</v>
      </c>
      <c r="J20" s="9">
        <v>0.49</v>
      </c>
      <c r="K20" s="16">
        <f t="shared" si="0"/>
        <v>0.49</v>
      </c>
      <c r="L20" s="16">
        <f t="shared" si="2"/>
        <v>0.49</v>
      </c>
      <c r="N20" s="8" t="s">
        <v>111</v>
      </c>
    </row>
    <row r="21" spans="2:17" x14ac:dyDescent="0.25">
      <c r="B21" t="s">
        <v>73</v>
      </c>
      <c r="C21" t="s">
        <v>76</v>
      </c>
      <c r="D21" s="25" t="s">
        <v>15</v>
      </c>
      <c r="E21" t="s">
        <v>19</v>
      </c>
      <c r="F21" s="23" t="s">
        <v>75</v>
      </c>
      <c r="G21">
        <v>1</v>
      </c>
      <c r="H21">
        <v>1</v>
      </c>
      <c r="I21">
        <f t="shared" si="1"/>
        <v>1</v>
      </c>
      <c r="J21" s="9">
        <v>7.18</v>
      </c>
      <c r="K21" s="16">
        <f t="shared" si="0"/>
        <v>7.18</v>
      </c>
      <c r="L21" s="16">
        <f t="shared" si="2"/>
        <v>7.18</v>
      </c>
      <c r="N21" s="8" t="s">
        <v>74</v>
      </c>
    </row>
    <row r="22" spans="2:17" x14ac:dyDescent="0.25">
      <c r="B22" t="s">
        <v>39</v>
      </c>
      <c r="E22" t="s">
        <v>19</v>
      </c>
      <c r="G22">
        <v>1</v>
      </c>
      <c r="H22">
        <v>1</v>
      </c>
      <c r="I22">
        <f t="shared" si="1"/>
        <v>1</v>
      </c>
      <c r="J22" s="27">
        <v>20</v>
      </c>
      <c r="K22" s="16">
        <f>IF(G22&gt;0,J22/H22,0)</f>
        <v>20</v>
      </c>
      <c r="L22" s="16">
        <f t="shared" si="2"/>
        <v>20</v>
      </c>
    </row>
    <row r="23" spans="2:17" ht="15.75" thickBot="1" x14ac:dyDescent="0.3">
      <c r="J23" s="27"/>
      <c r="K23" s="30"/>
      <c r="L23" s="30"/>
    </row>
    <row r="24" spans="2:17" ht="16.5" thickBot="1" x14ac:dyDescent="0.3">
      <c r="B24" s="14" t="s">
        <v>51</v>
      </c>
    </row>
    <row r="25" spans="2:17" ht="15.75" thickBot="1" x14ac:dyDescent="0.3">
      <c r="B25" s="7" t="s">
        <v>6</v>
      </c>
      <c r="C25" s="7" t="s">
        <v>7</v>
      </c>
      <c r="D25" s="7" t="s">
        <v>28</v>
      </c>
      <c r="E25" s="7" t="s">
        <v>82</v>
      </c>
      <c r="F25" s="7" t="s">
        <v>91</v>
      </c>
      <c r="G25" s="7" t="s">
        <v>17</v>
      </c>
      <c r="H25" s="7" t="s">
        <v>22</v>
      </c>
      <c r="I25" s="7" t="s">
        <v>95</v>
      </c>
      <c r="J25" s="7" t="s">
        <v>96</v>
      </c>
      <c r="K25" s="15" t="s">
        <v>3</v>
      </c>
      <c r="L25" s="15" t="s">
        <v>98</v>
      </c>
      <c r="M25" s="7"/>
      <c r="N25" s="7" t="s">
        <v>4</v>
      </c>
      <c r="Q25" s="8"/>
    </row>
    <row r="26" spans="2:17" x14ac:dyDescent="0.25">
      <c r="B26" t="s">
        <v>92</v>
      </c>
      <c r="C26" t="s">
        <v>93</v>
      </c>
      <c r="D26" t="s">
        <v>104</v>
      </c>
      <c r="F26" s="23"/>
      <c r="G26">
        <v>1</v>
      </c>
      <c r="H26">
        <v>5</v>
      </c>
      <c r="I26">
        <f t="shared" ref="I26:I28" si="3">IF(G26&gt;0,CEILING(G26/H26,1),0)</f>
        <v>1</v>
      </c>
      <c r="J26" s="9">
        <v>12.26</v>
      </c>
      <c r="K26" s="16">
        <f>IF(G26&gt;0,J26/H26,0)</f>
        <v>2.452</v>
      </c>
      <c r="L26" s="16">
        <f t="shared" ref="L26:L28" si="4">I26*J26</f>
        <v>12.26</v>
      </c>
      <c r="N26" s="8"/>
    </row>
    <row r="27" spans="2:17" x14ac:dyDescent="0.25">
      <c r="B27" t="s">
        <v>94</v>
      </c>
      <c r="C27" t="s">
        <v>101</v>
      </c>
      <c r="F27" s="23"/>
      <c r="G27">
        <v>0</v>
      </c>
      <c r="H27">
        <v>5</v>
      </c>
      <c r="I27">
        <f t="shared" si="3"/>
        <v>0</v>
      </c>
      <c r="J27" s="9">
        <v>40.33</v>
      </c>
      <c r="K27" s="16">
        <f>IF(G27&gt;0,J27/H27,0)</f>
        <v>0</v>
      </c>
      <c r="L27" s="16">
        <f t="shared" si="4"/>
        <v>0</v>
      </c>
      <c r="N27" s="8"/>
    </row>
    <row r="28" spans="2:17" x14ac:dyDescent="0.25">
      <c r="B28" t="s">
        <v>94</v>
      </c>
      <c r="C28" t="s">
        <v>103</v>
      </c>
      <c r="F28" s="23"/>
      <c r="G28">
        <v>1</v>
      </c>
      <c r="H28">
        <v>5</v>
      </c>
      <c r="I28">
        <f t="shared" si="3"/>
        <v>1</v>
      </c>
      <c r="J28" s="9">
        <v>24.07</v>
      </c>
      <c r="K28" s="16">
        <f>IF(G28&gt;0,J28/H28,0)</f>
        <v>4.8140000000000001</v>
      </c>
      <c r="L28" s="16">
        <f t="shared" si="4"/>
        <v>24.07</v>
      </c>
      <c r="N28" s="8"/>
    </row>
    <row r="29" spans="2:17" ht="15.75" thickBot="1" x14ac:dyDescent="0.3">
      <c r="C29" s="21"/>
      <c r="K29" s="17"/>
      <c r="L29" s="17"/>
    </row>
    <row r="30" spans="2:17" ht="15.75" thickBot="1" x14ac:dyDescent="0.3">
      <c r="B30" s="19" t="s">
        <v>5</v>
      </c>
      <c r="C30" s="32">
        <v>30</v>
      </c>
      <c r="J30" s="9"/>
      <c r="K30" s="18"/>
      <c r="L30" s="18"/>
      <c r="M30" s="24"/>
    </row>
    <row r="31" spans="2:17" ht="15.75" thickBot="1" x14ac:dyDescent="0.3">
      <c r="B31" s="7" t="s">
        <v>6</v>
      </c>
      <c r="C31" s="20" t="s">
        <v>7</v>
      </c>
      <c r="D31" s="7"/>
      <c r="E31" s="7"/>
      <c r="F31" s="7"/>
      <c r="G31" s="7" t="s">
        <v>17</v>
      </c>
      <c r="H31" s="7" t="s">
        <v>102</v>
      </c>
      <c r="I31" s="15"/>
      <c r="J31" s="15" t="s">
        <v>8</v>
      </c>
      <c r="K31" s="7" t="s">
        <v>8</v>
      </c>
      <c r="L31" s="7" t="s">
        <v>8</v>
      </c>
      <c r="M31" s="7" t="s">
        <v>83</v>
      </c>
      <c r="N31" s="7" t="s">
        <v>4</v>
      </c>
    </row>
    <row r="32" spans="2:17" ht="15.75" thickBot="1" x14ac:dyDescent="0.3">
      <c r="B32" t="s">
        <v>85</v>
      </c>
      <c r="C32" t="s">
        <v>87</v>
      </c>
      <c r="G32">
        <v>1</v>
      </c>
      <c r="J32" s="16"/>
      <c r="K32" s="16">
        <f t="shared" ref="K32:L34" si="5">($H$33/1000)*$C$30</f>
        <v>0</v>
      </c>
      <c r="L32" s="16">
        <f t="shared" si="5"/>
        <v>0</v>
      </c>
      <c r="M32" s="28">
        <v>2.4999999999999998E-2</v>
      </c>
    </row>
    <row r="33" spans="2:17" ht="15.75" thickBot="1" x14ac:dyDescent="0.3">
      <c r="B33" t="s">
        <v>86</v>
      </c>
      <c r="C33" t="s">
        <v>88</v>
      </c>
      <c r="G33">
        <v>1</v>
      </c>
      <c r="J33" s="16">
        <f>($H$33/1000)*$C$30</f>
        <v>0</v>
      </c>
      <c r="K33" s="16">
        <f t="shared" si="5"/>
        <v>0</v>
      </c>
      <c r="L33" s="16">
        <f t="shared" si="5"/>
        <v>0</v>
      </c>
      <c r="M33" s="28">
        <v>4.9999999999999996E-2</v>
      </c>
      <c r="O33" s="10"/>
      <c r="P33" s="10"/>
      <c r="Q33" s="10"/>
    </row>
    <row r="34" spans="2:17" x14ac:dyDescent="0.25">
      <c r="B34" t="s">
        <v>113</v>
      </c>
      <c r="C34" t="s">
        <v>114</v>
      </c>
      <c r="G34">
        <v>1</v>
      </c>
      <c r="J34" s="16">
        <f>(H34/1000)*$C$30</f>
        <v>0</v>
      </c>
      <c r="K34" s="16">
        <f t="shared" si="5"/>
        <v>0</v>
      </c>
      <c r="L34" s="16">
        <f t="shared" si="5"/>
        <v>0</v>
      </c>
    </row>
    <row r="35" spans="2:17" ht="15.75" thickBot="1" x14ac:dyDescent="0.3">
      <c r="B35" s="11"/>
      <c r="L35" s="12"/>
    </row>
    <row r="36" spans="2:17" ht="15.75" thickBot="1" x14ac:dyDescent="0.3">
      <c r="B36" s="31" t="s">
        <v>89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2:17" ht="15.75" thickBot="1" x14ac:dyDescent="0.3">
      <c r="B37" s="22" t="s">
        <v>6</v>
      </c>
      <c r="C37" s="22" t="s">
        <v>7</v>
      </c>
      <c r="D37" s="29" t="s">
        <v>28</v>
      </c>
      <c r="E37" s="29" t="s">
        <v>82</v>
      </c>
      <c r="F37" s="29"/>
    </row>
    <row r="38" spans="2:17" x14ac:dyDescent="0.25">
      <c r="B38" t="s">
        <v>108</v>
      </c>
      <c r="E38" t="s">
        <v>109</v>
      </c>
      <c r="G38">
        <v>1</v>
      </c>
      <c r="H38">
        <v>100</v>
      </c>
      <c r="I38">
        <f t="shared" ref="I38:I40" si="6">IF(G38&gt;0,CEILING(G38/H38,1),0)</f>
        <v>1</v>
      </c>
      <c r="J38" s="27">
        <v>9.3000000000000007</v>
      </c>
      <c r="K38" s="16">
        <f t="shared" ref="K38" si="7">IF(G38&gt;0,J38/H38,0)</f>
        <v>9.3000000000000013E-2</v>
      </c>
      <c r="L38" s="16">
        <f t="shared" ref="L38" si="8">I38*J38</f>
        <v>9.3000000000000007</v>
      </c>
      <c r="N38" s="8" t="s">
        <v>110</v>
      </c>
    </row>
    <row r="40" spans="2:17" x14ac:dyDescent="0.25">
      <c r="B40" t="s">
        <v>14</v>
      </c>
      <c r="C40" t="s">
        <v>90</v>
      </c>
      <c r="D40" t="s">
        <v>15</v>
      </c>
      <c r="E40" t="s">
        <v>19</v>
      </c>
      <c r="F40" s="23" t="s">
        <v>27</v>
      </c>
      <c r="G40">
        <v>1</v>
      </c>
      <c r="H40">
        <v>1</v>
      </c>
      <c r="I40">
        <f t="shared" si="6"/>
        <v>1</v>
      </c>
      <c r="J40" s="9">
        <v>14.43</v>
      </c>
      <c r="K40" s="16">
        <f>J40/H40</f>
        <v>14.43</v>
      </c>
      <c r="L40" s="16">
        <f t="shared" ref="L40" si="9">I40*J40</f>
        <v>14.43</v>
      </c>
      <c r="N40" s="8"/>
    </row>
  </sheetData>
  <hyperlinks>
    <hyperlink ref="D14" r:id="rId1" display="https://www.mouser.ca/manufacturer/koa-speer/" xr:uid="{47E96BD1-A58F-40D3-8CED-17C5D166F0B7}"/>
    <hyperlink ref="D18" r:id="rId2" display="https://www.mouser.ca/manufacturer/koa-speer/" xr:uid="{3FAD2419-4B3D-4B11-8688-1A2CE5B6EA06}"/>
    <hyperlink ref="D15" r:id="rId3" display="https://www.mouser.ca/manufacturer/koa-speer/" xr:uid="{82378215-6481-407F-BE48-FDF5CE4FFCC6}"/>
    <hyperlink ref="D17" r:id="rId4" display="https://www.mouser.ca/manufacturer/koa-speer/" xr:uid="{6E7276E1-1FE8-43FE-BB56-480F0D290C4A}"/>
    <hyperlink ref="D16" r:id="rId5" display="https://www.mouser.ca/manufacturer/koa-speer/" xr:uid="{CA2B9258-5951-4014-96C5-E0072FBB388A}"/>
    <hyperlink ref="N5" r:id="rId6" xr:uid="{765A1CAF-EB76-4432-AA0B-18A1158BBFA5}"/>
    <hyperlink ref="N7" r:id="rId7" xr:uid="{147678BE-8808-466F-B8D0-CA509E0FBF10}"/>
    <hyperlink ref="N8" r:id="rId8" xr:uid="{839DC45B-4DF9-4BA3-935C-45F827D02468}"/>
    <hyperlink ref="N9" r:id="rId9" xr:uid="{D79FDB7B-3B6D-4314-878C-8BCC6AD23BD7}"/>
    <hyperlink ref="N10" r:id="rId10" xr:uid="{026358CC-9D33-41A6-81E7-B762049646CA}"/>
    <hyperlink ref="N11" r:id="rId11" xr:uid="{F3907DA5-0615-4F45-93E4-32383D66B841}"/>
    <hyperlink ref="N12" r:id="rId12" xr:uid="{0BCE2FF9-E18C-44DA-9ACB-D5D9E13CBC7A}"/>
    <hyperlink ref="N18" r:id="rId13" xr:uid="{330480F0-BAC1-41DA-A7B5-6DEADD42BA32}"/>
    <hyperlink ref="N14" r:id="rId14" xr:uid="{DB5C664D-9345-4BDC-818A-A2AB6600F928}"/>
    <hyperlink ref="N15" r:id="rId15" xr:uid="{C8B16F51-D560-4B17-9BC0-57EA634FE372}"/>
    <hyperlink ref="N21" r:id="rId16" xr:uid="{009A33E6-BEF9-4CB6-BB1D-EAAE981220A3}"/>
    <hyperlink ref="N19" r:id="rId17" xr:uid="{5B07E0C4-F399-4789-955C-1299DEDF2CC6}"/>
    <hyperlink ref="N38" r:id="rId18" xr:uid="{0D694F14-4FF2-4DE3-A582-15544C157E78}"/>
    <hyperlink ref="N16" r:id="rId19" xr:uid="{580984EB-24D5-4BB4-99EF-23EB323FDFB4}"/>
    <hyperlink ref="N17" r:id="rId20" xr:uid="{E884F790-766A-4C38-9046-4F373E3627DB}"/>
    <hyperlink ref="N6" r:id="rId21" xr:uid="{98DDF687-010F-45EC-9E4B-94A5F44E7921}"/>
  </hyperlinks>
  <pageMargins left="0.7" right="0.7" top="0.75" bottom="0.75" header="0.3" footer="0.3"/>
  <pageSetup orientation="portrait" r:id="rId2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C44D19606E8540AF995795CBBBCE63" ma:contentTypeVersion="15" ma:contentTypeDescription="Create a new document." ma:contentTypeScope="" ma:versionID="e7289f370a5204a7f65a57e64255ba54">
  <xsd:schema xmlns:xsd="http://www.w3.org/2001/XMLSchema" xmlns:xs="http://www.w3.org/2001/XMLSchema" xmlns:p="http://schemas.microsoft.com/office/2006/metadata/properties" xmlns:ns2="e718a8af-5d48-45b1-a7fb-cef00c107a7a" xmlns:ns3="715913e6-4bf0-458f-8160-f18e142d04ff" targetNamespace="http://schemas.microsoft.com/office/2006/metadata/properties" ma:root="true" ma:fieldsID="dfa4d2400c415f2e6245c833fda60061" ns2:_="" ns3:_="">
    <xsd:import namespace="e718a8af-5d48-45b1-a7fb-cef00c107a7a"/>
    <xsd:import namespace="715913e6-4bf0-458f-8160-f18e142d04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8a8af-5d48-45b1-a7fb-cef00c107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5913e6-4bf0-458f-8160-f18e142d04ff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b05470fb-f248-421d-a4ae-c1bb0b45488d}" ma:internalName="TaxCatchAll" ma:showField="CatchAllData" ma:web="715913e6-4bf0-458f-8160-f18e142d04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15913e6-4bf0-458f-8160-f18e142d04ff" xsi:nil="true"/>
    <lcf76f155ced4ddcb4097134ff3c332f xmlns="e718a8af-5d48-45b1-a7fb-cef00c107a7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A5C8E9-1634-4C66-8DF7-316C74B8FA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18a8af-5d48-45b1-a7fb-cef00c107a7a"/>
    <ds:schemaRef ds:uri="715913e6-4bf0-458f-8160-f18e142d04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72c39c84-b0a3-45a2-a38c-ff46bb47f11f"/>
    <ds:schemaRef ds:uri="cf9f6c1f-8ad0-4eb8-bb2b-fb0b622a341e"/>
    <ds:schemaRef ds:uri="715913e6-4bf0-458f-8160-f18e142d04ff"/>
    <ds:schemaRef ds:uri="e718a8af-5d48-45b1-a7fb-cef00c107a7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- Forest Hub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Jake McIvor</cp:lastModifiedBy>
  <cp:revision/>
  <dcterms:created xsi:type="dcterms:W3CDTF">2021-04-20T01:54:08Z</dcterms:created>
  <dcterms:modified xsi:type="dcterms:W3CDTF">2023-11-25T07:03:12Z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0x0101001DC44D19606E8540AF995795CBBBCE63</vt:lpwstr>
  </property>
  <property fmtid="{D5CDD505-2E9C-101B-9397-08002B2CF9AE}" pid="3" name="MediaServiceImageTags">
    <vt:lpwstr/>
  </property>
</Properties>
</file>