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neilsquiresoc-my.sharepoint.com/personal/stephand_neilsquire_ca/Documents/Documents/GitHub/Light-Touch-Switch/Documentation/Working_Documents/"/>
    </mc:Choice>
  </mc:AlternateContent>
  <xr:revisionPtr revIDLastSave="472" documentId="11_DC0E2523FAFE28515E8D5C5A1D4A6B02C3B15AFA" xr6:coauthVersionLast="47" xr6:coauthVersionMax="47" xr10:uidLastSave="{BA32F918-D527-4744-BEE3-B738CA64B83A}"/>
  <bookViews>
    <workbookView xWindow="-120" yWindow="-120" windowWidth="29040" windowHeight="15840" xr2:uid="{00000000-000D-0000-FFFF-FFFF00000000}"/>
  </bookViews>
  <sheets>
    <sheet name="BOM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2" l="1"/>
  <c r="K33" i="2"/>
  <c r="L32" i="2"/>
  <c r="L31" i="2"/>
  <c r="K32" i="2"/>
  <c r="K31" i="2"/>
  <c r="K18" i="2" l="1"/>
  <c r="L18" i="2" s="1"/>
  <c r="I18" i="2"/>
  <c r="K17" i="2"/>
  <c r="I17" i="2"/>
  <c r="K16" i="2"/>
  <c r="I16" i="2"/>
  <c r="K12" i="2"/>
  <c r="I12" i="2"/>
  <c r="L12" i="2" s="1"/>
  <c r="K11" i="2"/>
  <c r="I11" i="2"/>
  <c r="L11" i="2" s="1"/>
  <c r="K10" i="2"/>
  <c r="I10" i="2"/>
  <c r="L10" i="2" s="1"/>
  <c r="K9" i="2"/>
  <c r="I9" i="2"/>
  <c r="L9" i="2" s="1"/>
  <c r="K8" i="2"/>
  <c r="I8" i="2"/>
  <c r="L8" i="2" s="1"/>
  <c r="I5" i="2"/>
  <c r="I14" i="2" l="1"/>
  <c r="L16" i="2"/>
  <c r="K14" i="2"/>
  <c r="K6" i="2"/>
  <c r="L17" i="2"/>
  <c r="L14" i="2" s="1"/>
  <c r="L6" i="2" s="1"/>
  <c r="L5" i="2" s="1"/>
  <c r="K5" i="2" l="1"/>
</calcChain>
</file>

<file path=xl/sharedStrings.xml><?xml version="1.0" encoding="utf-8"?>
<sst xmlns="http://schemas.openxmlformats.org/spreadsheetml/2006/main" count="106" uniqueCount="70">
  <si>
    <t>Total filament (g)</t>
  </si>
  <si>
    <t>Link</t>
  </si>
  <si>
    <t>Part</t>
  </si>
  <si>
    <t>Description</t>
  </si>
  <si>
    <t>Commercial Parts</t>
  </si>
  <si>
    <t>Last Updated:</t>
  </si>
  <si>
    <t>Version:</t>
  </si>
  <si>
    <t>Device:</t>
  </si>
  <si>
    <t>Manufacturer</t>
  </si>
  <si>
    <t>Supplier</t>
  </si>
  <si>
    <t>QTY / PKG</t>
  </si>
  <si>
    <t>PKGs</t>
  </si>
  <si>
    <t>$/ PKG</t>
  </si>
  <si>
    <t>QTY / Device</t>
  </si>
  <si>
    <t>$ / Device</t>
  </si>
  <si>
    <t>Filament</t>
  </si>
  <si>
    <t>Color</t>
  </si>
  <si>
    <t>Any</t>
  </si>
  <si>
    <t>Filament Type</t>
  </si>
  <si>
    <t>PLA</t>
  </si>
  <si>
    <t>$ / kg</t>
  </si>
  <si>
    <t>3D Printed Parts</t>
  </si>
  <si>
    <t>Tools</t>
  </si>
  <si>
    <t>Total Mass</t>
  </si>
  <si>
    <t>Unit Cost</t>
  </si>
  <si>
    <t>Mass (g) / Part</t>
  </si>
  <si>
    <t>Build Cost</t>
  </si>
  <si>
    <t>Total Estimated Cost</t>
  </si>
  <si>
    <t>Alternatives</t>
  </si>
  <si>
    <t>Tool</t>
  </si>
  <si>
    <t>Switch base</t>
  </si>
  <si>
    <t>Switch top</t>
  </si>
  <si>
    <t>Pins for holding base and top together</t>
  </si>
  <si>
    <t>LTS_Base_v1.0.stl</t>
  </si>
  <si>
    <t>LTS_Cap_v1.0.stl</t>
  </si>
  <si>
    <t>LTS_Pin_v0.1.stl</t>
  </si>
  <si>
    <t>Light Touch Switch</t>
  </si>
  <si>
    <t>V1.0.0</t>
  </si>
  <si>
    <t>Tactile switch</t>
  </si>
  <si>
    <t>Maker Guide ID</t>
  </si>
  <si>
    <t>Wire cutter / stripper</t>
  </si>
  <si>
    <t>Hot glue gun</t>
  </si>
  <si>
    <t>Soldering iron</t>
  </si>
  <si>
    <t>Flush cutter</t>
  </si>
  <si>
    <t>Cable to connect to an assistive device</t>
  </si>
  <si>
    <t>Omron</t>
  </si>
  <si>
    <t>Digikey</t>
  </si>
  <si>
    <t xml:space="preserve">https://www.digikey.ca/en/products/detail/omron-electronics-inc-emc-div/B3F-5050/368377?s=N4IgTCBcDaIEIGYBiBaArABkyAugXyA </t>
  </si>
  <si>
    <t>Tactile switch for controlling devices</t>
  </si>
  <si>
    <t>Cable to connect to assistive devices</t>
  </si>
  <si>
    <t>3.5 mm mono cable (6 foot length)</t>
  </si>
  <si>
    <t>3.5mm mono cable (six foot length)</t>
  </si>
  <si>
    <t>Prime Cables</t>
  </si>
  <si>
    <t>Prime Cable</t>
  </si>
  <si>
    <t>https://www.primecables.ca/p-370665-cab-aud-200-all-35mm-18-inch-mono-ts-male-to-male-28awg-ft4-cable-black?from_pla=google&amp;sku=383505&amp;gad_source=1&amp;gclid=EAIaIQobChMIiKKj3875hgMVRkH_AR0ywAr3EAQYASABEgIQYPD_BwE#sku383506</t>
  </si>
  <si>
    <t>https://www.mycablemart.com/store/cart.php?m=product_detail&amp;p=5537</t>
  </si>
  <si>
    <t>My Cable Mart</t>
  </si>
  <si>
    <t>https://www.mouser.ca/ProductDetail/Omron-Electronics/B3F-5050?qs=dOLq8QE0Pqqk%2FO9x2OpTQw%3D%3D</t>
  </si>
  <si>
    <t>Mouser</t>
  </si>
  <si>
    <t>3.5 mm stereo cable (6 foot length)</t>
  </si>
  <si>
    <t>Cable to connect to assistive devices. 
Note: You will need to do extra work to ensure the tip, ring, and sleeve are connected properly.</t>
  </si>
  <si>
    <t>https://www.primecables.ca/p-391548-cab-aud-220-06-6ft-35mm-stereo-male-to-male-cable-riser-rated-cl2ft4-black?from_pla=google&amp;sku=417835&amp;gad_source=1&amp;gclid=EAIaIQobChMI3NnAxNP5hgMVJDbUAR08_whLEAQYASABEgKGY_D_BwE#sku417835</t>
  </si>
  <si>
    <t>Switch_Jig_12mm_V1.0.stl</t>
  </si>
  <si>
    <t>Optional 3D printed jig to hold tactile switch while soldering</t>
  </si>
  <si>
    <t>A01</t>
  </si>
  <si>
    <t>A02</t>
  </si>
  <si>
    <t>A03</t>
  </si>
  <si>
    <t>A04</t>
  </si>
  <si>
    <t>A05</t>
  </si>
  <si>
    <t>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</si>
</sst>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1" tint="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rgb="FF000000"/>
      </bottom>
      <diagonal/>
    </border>
  </borders>
  <cellStyleXfs count="14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0" fontId="0" fillId="0" borderId="4" xfId="0" applyBorder="1"/>
    <xf numFmtId="0" fontId="2" fillId="0" borderId="4" xfId="0" applyFont="1" applyBorder="1"/>
    <xf numFmtId="0" fontId="1" fillId="5" borderId="5" xfId="4" applyBorder="1"/>
    <xf numFmtId="0" fontId="1" fillId="5" borderId="0" xfId="4"/>
    <xf numFmtId="44" fontId="1" fillId="5" borderId="5" xfId="4" applyNumberFormat="1" applyBorder="1"/>
    <xf numFmtId="0" fontId="1" fillId="5" borderId="1" xfId="4" applyBorder="1"/>
    <xf numFmtId="44" fontId="1" fillId="4" borderId="2" xfId="3" applyNumberFormat="1" applyBorder="1"/>
    <xf numFmtId="44" fontId="1" fillId="12" borderId="1" xfId="11" applyNumberFormat="1" applyBorder="1"/>
    <xf numFmtId="0" fontId="1" fillId="12" borderId="1" xfId="11" applyBorder="1"/>
    <xf numFmtId="44" fontId="1" fillId="11" borderId="2" xfId="10" applyNumberFormat="1" applyBorder="1"/>
    <xf numFmtId="0" fontId="1" fillId="7" borderId="1" xfId="6" applyBorder="1"/>
    <xf numFmtId="0" fontId="1" fillId="4" borderId="2" xfId="3" applyBorder="1"/>
    <xf numFmtId="0" fontId="1" fillId="11" borderId="2" xfId="10" applyBorder="1"/>
    <xf numFmtId="0" fontId="1" fillId="9" borderId="2" xfId="8" applyBorder="1"/>
    <xf numFmtId="0" fontId="1" fillId="6" borderId="2" xfId="5" applyBorder="1"/>
    <xf numFmtId="0" fontId="1" fillId="4" borderId="6" xfId="3" applyBorder="1"/>
    <xf numFmtId="44" fontId="1" fillId="4" borderId="6" xfId="3" applyNumberFormat="1" applyBorder="1"/>
    <xf numFmtId="0" fontId="1" fillId="11" borderId="6" xfId="10" applyBorder="1"/>
    <xf numFmtId="44" fontId="1" fillId="11" borderId="6" xfId="10" applyNumberFormat="1" applyBorder="1"/>
    <xf numFmtId="0" fontId="1" fillId="9" borderId="6" xfId="8" applyBorder="1"/>
    <xf numFmtId="0" fontId="1" fillId="10" borderId="7" xfId="9" applyBorder="1"/>
    <xf numFmtId="0" fontId="1" fillId="6" borderId="6" xfId="5" applyBorder="1"/>
    <xf numFmtId="0" fontId="1" fillId="4" borderId="8" xfId="3" applyBorder="1"/>
    <xf numFmtId="0" fontId="1" fillId="12" borderId="9" xfId="11" applyBorder="1"/>
    <xf numFmtId="0" fontId="1" fillId="12" borderId="10" xfId="11" applyBorder="1"/>
    <xf numFmtId="44" fontId="1" fillId="12" borderId="10" xfId="11" applyNumberFormat="1" applyBorder="1"/>
    <xf numFmtId="0" fontId="1" fillId="12" borderId="11" xfId="11" applyBorder="1"/>
    <xf numFmtId="0" fontId="1" fillId="12" borderId="12" xfId="11" applyBorder="1"/>
    <xf numFmtId="0" fontId="1" fillId="10" borderId="9" xfId="9" applyBorder="1"/>
    <xf numFmtId="0" fontId="1" fillId="10" borderId="10" xfId="9" applyBorder="1"/>
    <xf numFmtId="44" fontId="1" fillId="10" borderId="10" xfId="9" applyNumberFormat="1" applyBorder="1"/>
    <xf numFmtId="0" fontId="1" fillId="10" borderId="11" xfId="9" applyBorder="1"/>
    <xf numFmtId="0" fontId="1" fillId="10" borderId="12" xfId="9" applyBorder="1"/>
    <xf numFmtId="0" fontId="1" fillId="9" borderId="8" xfId="8" applyBorder="1"/>
    <xf numFmtId="0" fontId="1" fillId="7" borderId="9" xfId="6" applyBorder="1"/>
    <xf numFmtId="0" fontId="1" fillId="7" borderId="14" xfId="6" applyBorder="1"/>
    <xf numFmtId="0" fontId="1" fillId="7" borderId="12" xfId="6" applyBorder="1"/>
    <xf numFmtId="0" fontId="2" fillId="5" borderId="5" xfId="4" applyFont="1" applyBorder="1"/>
    <xf numFmtId="0" fontId="2" fillId="12" borderId="1" xfId="11" applyFont="1" applyBorder="1"/>
    <xf numFmtId="0" fontId="2" fillId="10" borderId="1" xfId="9" applyFont="1" applyBorder="1"/>
    <xf numFmtId="0" fontId="2" fillId="7" borderId="13" xfId="6" applyFont="1" applyBorder="1"/>
    <xf numFmtId="0" fontId="5" fillId="0" borderId="0" xfId="0" applyFont="1"/>
    <xf numFmtId="0" fontId="5" fillId="8" borderId="3" xfId="7" applyFont="1" applyBorder="1"/>
    <xf numFmtId="0" fontId="6" fillId="2" borderId="0" xfId="1" applyFont="1"/>
    <xf numFmtId="0" fontId="5" fillId="0" borderId="4" xfId="0" applyFont="1" applyBorder="1"/>
    <xf numFmtId="44" fontId="5" fillId="8" borderId="5" xfId="7" applyNumberFormat="1" applyFont="1" applyBorder="1"/>
    <xf numFmtId="164" fontId="5" fillId="2" borderId="4" xfId="1" applyNumberFormat="1" applyFont="1" applyBorder="1"/>
    <xf numFmtId="0" fontId="1" fillId="3" borderId="3" xfId="2" applyBorder="1"/>
    <xf numFmtId="0" fontId="1" fillId="3" borderId="5" xfId="2" applyBorder="1"/>
    <xf numFmtId="44" fontId="1" fillId="5" borderId="1" xfId="4" applyNumberFormat="1" applyBorder="1"/>
    <xf numFmtId="0" fontId="1" fillId="10" borderId="1" xfId="9" applyBorder="1"/>
    <xf numFmtId="0" fontId="1" fillId="7" borderId="10" xfId="6" applyBorder="1"/>
    <xf numFmtId="0" fontId="1" fillId="7" borderId="11" xfId="6" applyBorder="1"/>
    <xf numFmtId="0" fontId="1" fillId="13" borderId="8" xfId="10" applyFill="1" applyBorder="1"/>
    <xf numFmtId="44" fontId="1" fillId="13" borderId="8" xfId="10" applyNumberFormat="1" applyFill="1" applyBorder="1"/>
    <xf numFmtId="0" fontId="0" fillId="13" borderId="4" xfId="0" applyFill="1" applyBorder="1"/>
    <xf numFmtId="14" fontId="0" fillId="0" borderId="4" xfId="0" applyNumberFormat="1" applyBorder="1"/>
    <xf numFmtId="44" fontId="1" fillId="6" borderId="6" xfId="12" applyFill="1" applyBorder="1"/>
    <xf numFmtId="44" fontId="1" fillId="6" borderId="2" xfId="12" applyFill="1" applyBorder="1"/>
    <xf numFmtId="0" fontId="7" fillId="4" borderId="6" xfId="13" applyFill="1" applyBorder="1"/>
    <xf numFmtId="0" fontId="1" fillId="6" borderId="2" xfId="5" applyBorder="1" applyAlignment="1">
      <alignment wrapText="1"/>
    </xf>
    <xf numFmtId="0" fontId="4" fillId="0" borderId="0" xfId="0" applyFont="1" applyAlignment="1">
      <alignment horizontal="left"/>
    </xf>
  </cellXfs>
  <cellStyles count="14">
    <cellStyle name="20% - Accent2" xfId="3" builtinId="34"/>
    <cellStyle name="20% - Accent3" xfId="5" builtinId="38"/>
    <cellStyle name="20% - Accent4" xfId="8" builtinId="42"/>
    <cellStyle name="20% - Accent6" xfId="10" builtinId="50"/>
    <cellStyle name="40% - Accent2" xfId="4" builtinId="35"/>
    <cellStyle name="40% - Accent3" xfId="6" builtinId="39"/>
    <cellStyle name="40% - Accent4" xfId="9" builtinId="43"/>
    <cellStyle name="40% - Accent6" xfId="11" builtinId="51"/>
    <cellStyle name="60% - Accent1" xfId="2" builtinId="32"/>
    <cellStyle name="Accent2" xfId="1" builtinId="33"/>
    <cellStyle name="Accent4" xfId="7" builtinId="41"/>
    <cellStyle name="Currency" xfId="12" builtinId="4"/>
    <cellStyle name="Hyperlink" xfId="1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a/en/products/detail/omron-electronics-inc-emc-div/B3F-5050/368377?s=N4IgTCBcDaIEIGYBiBaArABkyAugX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8AD1-7DB5-46E4-9BCF-A08DFBDA7B00}">
  <dimension ref="A1:N41"/>
  <sheetViews>
    <sheetView tabSelected="1" workbookViewId="0">
      <selection activeCell="Q14" sqref="Q14"/>
    </sheetView>
  </sheetViews>
  <sheetFormatPr defaultRowHeight="15" x14ac:dyDescent="0.25"/>
  <cols>
    <col min="1" max="1" width="19.28515625" customWidth="1"/>
    <col min="2" max="2" width="16.5703125" bestFit="1" customWidth="1"/>
    <col min="3" max="3" width="21.42578125" bestFit="1" customWidth="1"/>
    <col min="4" max="4" width="12.85546875" customWidth="1"/>
    <col min="5" max="5" width="13.140625" bestFit="1" customWidth="1"/>
    <col min="6" max="6" width="8.42578125" bestFit="1" customWidth="1"/>
    <col min="7" max="7" width="12.140625" bestFit="1" customWidth="1"/>
    <col min="8" max="8" width="13.7109375" bestFit="1" customWidth="1"/>
    <col min="9" max="9" width="15.85546875" customWidth="1"/>
    <col min="10" max="10" width="8" bestFit="1" customWidth="1"/>
    <col min="11" max="11" width="9.7109375" bestFit="1" customWidth="1"/>
    <col min="12" max="12" width="20.42578125" customWidth="1"/>
    <col min="13" max="13" width="17.28515625" customWidth="1"/>
    <col min="14" max="14" width="17.42578125" bestFit="1" customWidth="1"/>
  </cols>
  <sheetData>
    <row r="1" spans="1:14" ht="35.25" x14ac:dyDescent="0.5">
      <c r="A1" s="2" t="s">
        <v>7</v>
      </c>
      <c r="B1" s="64" t="s">
        <v>36</v>
      </c>
      <c r="C1" s="64"/>
      <c r="D1" s="64"/>
      <c r="E1" s="64"/>
      <c r="F1" s="64"/>
      <c r="G1" s="64"/>
      <c r="H1" s="64"/>
      <c r="I1" s="64"/>
      <c r="J1" s="64"/>
    </row>
    <row r="2" spans="1:14" x14ac:dyDescent="0.25">
      <c r="A2" s="1" t="s">
        <v>6</v>
      </c>
      <c r="B2" t="s">
        <v>37</v>
      </c>
    </row>
    <row r="3" spans="1:14" s="3" customFormat="1" ht="15.75" thickBot="1" x14ac:dyDescent="0.3">
      <c r="A3" s="4" t="s">
        <v>5</v>
      </c>
      <c r="B3" s="59">
        <v>45469</v>
      </c>
    </row>
    <row r="4" spans="1:14" x14ac:dyDescent="0.25">
      <c r="I4" s="50" t="s">
        <v>0</v>
      </c>
      <c r="J4" s="44"/>
      <c r="K4" s="45" t="s">
        <v>24</v>
      </c>
      <c r="L4" s="46" t="s">
        <v>27</v>
      </c>
      <c r="M4" t="s">
        <v>26</v>
      </c>
    </row>
    <row r="5" spans="1:14" s="3" customFormat="1" ht="15.75" thickBot="1" x14ac:dyDescent="0.3">
      <c r="C5" s="4"/>
      <c r="D5" s="4"/>
      <c r="E5" s="4"/>
      <c r="F5" s="4"/>
      <c r="I5" s="51">
        <f>SUM(H16:H18)</f>
        <v>8</v>
      </c>
      <c r="J5" s="47"/>
      <c r="K5" s="48">
        <f>K6+K14</f>
        <v>2.3650000000000002</v>
      </c>
      <c r="L5" s="49">
        <f>L6+L14</f>
        <v>3.7100000000000004</v>
      </c>
    </row>
    <row r="6" spans="1:14" ht="15.75" thickBot="1" x14ac:dyDescent="0.3">
      <c r="A6" s="5" t="s">
        <v>39</v>
      </c>
      <c r="B6" s="40" t="s">
        <v>4</v>
      </c>
      <c r="C6" s="6"/>
      <c r="D6" s="6"/>
      <c r="E6" s="6"/>
      <c r="F6" s="6"/>
      <c r="G6" s="6"/>
      <c r="H6" s="6"/>
      <c r="I6" s="6"/>
      <c r="J6" s="6"/>
      <c r="K6" s="52">
        <f>SUM(K8:K13)</f>
        <v>2.165</v>
      </c>
      <c r="L6" s="7">
        <f>SUM(L8:L14)</f>
        <v>3.5100000000000002</v>
      </c>
      <c r="M6" s="6"/>
      <c r="N6" s="6"/>
    </row>
    <row r="7" spans="1:14" ht="15.75" thickBot="1" x14ac:dyDescent="0.3">
      <c r="A7" s="8"/>
      <c r="B7" s="8" t="s">
        <v>2</v>
      </c>
      <c r="C7" s="8" t="s">
        <v>3</v>
      </c>
      <c r="D7" s="8"/>
      <c r="E7" s="8" t="s">
        <v>8</v>
      </c>
      <c r="F7" s="8" t="s">
        <v>9</v>
      </c>
      <c r="G7" s="8" t="s">
        <v>13</v>
      </c>
      <c r="H7" s="8" t="s">
        <v>10</v>
      </c>
      <c r="I7" s="8" t="s">
        <v>11</v>
      </c>
      <c r="J7" s="8" t="s">
        <v>12</v>
      </c>
      <c r="K7" s="8" t="s">
        <v>14</v>
      </c>
      <c r="L7" s="8" t="s">
        <v>27</v>
      </c>
      <c r="M7" s="8"/>
      <c r="N7" s="8" t="s">
        <v>1</v>
      </c>
    </row>
    <row r="8" spans="1:14" x14ac:dyDescent="0.25">
      <c r="A8" s="18" t="s">
        <v>64</v>
      </c>
      <c r="B8" s="18" t="s">
        <v>38</v>
      </c>
      <c r="C8" s="14" t="s">
        <v>48</v>
      </c>
      <c r="D8" s="14"/>
      <c r="E8" s="14" t="s">
        <v>45</v>
      </c>
      <c r="F8" s="18" t="s">
        <v>46</v>
      </c>
      <c r="G8" s="18">
        <v>1</v>
      </c>
      <c r="H8" s="18">
        <v>1</v>
      </c>
      <c r="I8" s="18">
        <f t="shared" ref="I8:I12" si="0">IF(G8&gt;0,CEILING(G8/H8,1),0)</f>
        <v>1</v>
      </c>
      <c r="J8" s="19">
        <v>1.02</v>
      </c>
      <c r="K8" s="19">
        <f t="shared" ref="K8:K12" si="1">IF(G8&gt;0,J8/H8*G8,0)</f>
        <v>1.02</v>
      </c>
      <c r="L8" s="19">
        <f>I8*J8</f>
        <v>1.02</v>
      </c>
      <c r="M8" s="18"/>
      <c r="N8" s="62" t="s">
        <v>47</v>
      </c>
    </row>
    <row r="9" spans="1:14" x14ac:dyDescent="0.25">
      <c r="A9" s="14" t="s">
        <v>65</v>
      </c>
      <c r="B9" s="14" t="s">
        <v>50</v>
      </c>
      <c r="C9" s="14" t="s">
        <v>44</v>
      </c>
      <c r="D9" s="14"/>
      <c r="E9" s="14" t="s">
        <v>52</v>
      </c>
      <c r="F9" s="14" t="s">
        <v>53</v>
      </c>
      <c r="G9" s="14">
        <v>0.5</v>
      </c>
      <c r="H9" s="14">
        <v>1</v>
      </c>
      <c r="I9" s="14">
        <f t="shared" si="0"/>
        <v>1</v>
      </c>
      <c r="J9" s="9">
        <v>2.29</v>
      </c>
      <c r="K9" s="9">
        <f t="shared" si="1"/>
        <v>1.145</v>
      </c>
      <c r="L9" s="9">
        <f t="shared" ref="L9:L12" si="2">I9*J9</f>
        <v>2.29</v>
      </c>
      <c r="M9" s="14"/>
      <c r="N9" s="14" t="s">
        <v>54</v>
      </c>
    </row>
    <row r="10" spans="1:14" x14ac:dyDescent="0.25">
      <c r="A10" s="14"/>
      <c r="B10" s="14"/>
      <c r="C10" s="14"/>
      <c r="D10" s="14"/>
      <c r="E10" s="14"/>
      <c r="F10" s="14"/>
      <c r="G10" s="14"/>
      <c r="H10" s="14"/>
      <c r="I10" s="14">
        <f t="shared" si="0"/>
        <v>0</v>
      </c>
      <c r="J10" s="9"/>
      <c r="K10" s="9">
        <f t="shared" si="1"/>
        <v>0</v>
      </c>
      <c r="L10" s="9">
        <f t="shared" si="2"/>
        <v>0</v>
      </c>
      <c r="M10" s="14"/>
      <c r="N10" s="14"/>
    </row>
    <row r="11" spans="1:14" x14ac:dyDescent="0.25">
      <c r="A11" s="14"/>
      <c r="B11" s="14"/>
      <c r="C11" s="14"/>
      <c r="D11" s="14"/>
      <c r="E11" s="14"/>
      <c r="F11" s="14"/>
      <c r="G11" s="14"/>
      <c r="H11" s="14"/>
      <c r="I11" s="14">
        <f t="shared" si="0"/>
        <v>0</v>
      </c>
      <c r="J11" s="9"/>
      <c r="K11" s="9">
        <f t="shared" si="1"/>
        <v>0</v>
      </c>
      <c r="L11" s="9">
        <f t="shared" si="2"/>
        <v>0</v>
      </c>
      <c r="M11" s="14"/>
      <c r="N11" s="14"/>
    </row>
    <row r="12" spans="1:14" x14ac:dyDescent="0.25">
      <c r="A12" s="14"/>
      <c r="B12" s="14"/>
      <c r="C12" s="14"/>
      <c r="D12" s="14"/>
      <c r="E12" s="14"/>
      <c r="F12" s="14"/>
      <c r="G12" s="14"/>
      <c r="H12" s="14"/>
      <c r="I12" s="14">
        <f t="shared" si="0"/>
        <v>0</v>
      </c>
      <c r="J12" s="9"/>
      <c r="K12" s="9">
        <f t="shared" si="1"/>
        <v>0</v>
      </c>
      <c r="L12" s="9">
        <f t="shared" si="2"/>
        <v>0</v>
      </c>
      <c r="M12" s="14"/>
      <c r="N12" s="14"/>
    </row>
    <row r="13" spans="1:14" s="3" customFormat="1" ht="15.75" thickBot="1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</row>
    <row r="14" spans="1:14" ht="15.75" thickBot="1" x14ac:dyDescent="0.3">
      <c r="A14" s="26"/>
      <c r="B14" s="41" t="s">
        <v>21</v>
      </c>
      <c r="C14" s="27"/>
      <c r="D14" s="27"/>
      <c r="E14" s="27"/>
      <c r="F14" s="27"/>
      <c r="G14" s="27"/>
      <c r="H14" s="27"/>
      <c r="I14" s="11">
        <f>SUM(I16:I20)</f>
        <v>12</v>
      </c>
      <c r="J14" s="28"/>
      <c r="K14" s="10">
        <f>SUM(K16:K20)</f>
        <v>0.2</v>
      </c>
      <c r="L14" s="10">
        <f>SUM(L16:L20)</f>
        <v>0.2</v>
      </c>
      <c r="M14" s="27"/>
      <c r="N14" s="29"/>
    </row>
    <row r="15" spans="1:14" ht="15.75" thickBot="1" x14ac:dyDescent="0.3">
      <c r="A15" s="30"/>
      <c r="B15" s="11" t="s">
        <v>2</v>
      </c>
      <c r="C15" s="11" t="s">
        <v>3</v>
      </c>
      <c r="D15" s="11" t="s">
        <v>18</v>
      </c>
      <c r="E15" s="11" t="s">
        <v>15</v>
      </c>
      <c r="F15" s="11" t="s">
        <v>16</v>
      </c>
      <c r="G15" s="11" t="s">
        <v>13</v>
      </c>
      <c r="H15" s="11" t="s">
        <v>25</v>
      </c>
      <c r="I15" s="11" t="s">
        <v>23</v>
      </c>
      <c r="J15" s="11" t="s">
        <v>20</v>
      </c>
      <c r="K15" s="11" t="s">
        <v>14</v>
      </c>
      <c r="L15" s="11" t="s">
        <v>27</v>
      </c>
      <c r="M15" s="11"/>
      <c r="N15" s="11" t="s">
        <v>1</v>
      </c>
    </row>
    <row r="16" spans="1:14" x14ac:dyDescent="0.25">
      <c r="A16" s="20" t="s">
        <v>66</v>
      </c>
      <c r="B16" s="20" t="s">
        <v>33</v>
      </c>
      <c r="C16" s="20" t="s">
        <v>30</v>
      </c>
      <c r="D16" s="20" t="s">
        <v>19</v>
      </c>
      <c r="E16" s="20"/>
      <c r="F16" s="20" t="s">
        <v>17</v>
      </c>
      <c r="G16" s="20">
        <v>1</v>
      </c>
      <c r="H16" s="20">
        <v>3</v>
      </c>
      <c r="I16" s="20">
        <f>G16*H16</f>
        <v>3</v>
      </c>
      <c r="J16" s="21">
        <v>25</v>
      </c>
      <c r="K16" s="21">
        <f>IF(G16&gt;0,(J16/1000)*G16*H16,0)</f>
        <v>7.5000000000000011E-2</v>
      </c>
      <c r="L16" s="21">
        <f>K16</f>
        <v>7.5000000000000011E-2</v>
      </c>
      <c r="M16" s="20"/>
      <c r="N16" s="20"/>
    </row>
    <row r="17" spans="1:14" x14ac:dyDescent="0.25">
      <c r="A17" s="15" t="s">
        <v>67</v>
      </c>
      <c r="B17" s="15" t="s">
        <v>34</v>
      </c>
      <c r="C17" s="15" t="s">
        <v>31</v>
      </c>
      <c r="D17" s="15" t="s">
        <v>19</v>
      </c>
      <c r="E17" s="15"/>
      <c r="F17" s="15" t="s">
        <v>17</v>
      </c>
      <c r="G17" s="15">
        <v>1</v>
      </c>
      <c r="H17" s="15">
        <v>4</v>
      </c>
      <c r="I17" s="15">
        <f t="shared" ref="I17" si="3">G17*H17</f>
        <v>4</v>
      </c>
      <c r="J17" s="12">
        <v>25</v>
      </c>
      <c r="K17" s="12">
        <f t="shared" ref="K17" si="4">IF(G17&gt;0,(J17/1000)*G17*H17,0)</f>
        <v>0.1</v>
      </c>
      <c r="L17" s="12">
        <f t="shared" ref="L17" si="5">K17</f>
        <v>0.1</v>
      </c>
      <c r="M17" s="15"/>
      <c r="N17" s="15"/>
    </row>
    <row r="18" spans="1:14" x14ac:dyDescent="0.25">
      <c r="A18" s="15" t="s">
        <v>68</v>
      </c>
      <c r="B18" s="15" t="s">
        <v>35</v>
      </c>
      <c r="C18" s="15" t="s">
        <v>32</v>
      </c>
      <c r="D18" s="15" t="s">
        <v>19</v>
      </c>
      <c r="E18" s="15"/>
      <c r="F18" s="15" t="s">
        <v>17</v>
      </c>
      <c r="G18" s="15">
        <v>1</v>
      </c>
      <c r="H18" s="15">
        <v>1</v>
      </c>
      <c r="I18" s="15">
        <f>G18*H18</f>
        <v>1</v>
      </c>
      <c r="J18" s="12">
        <v>25</v>
      </c>
      <c r="K18" s="12">
        <f>IF(G18&gt;0,(J18/1000)*G18*H18,0)</f>
        <v>2.5000000000000001E-2</v>
      </c>
      <c r="L18" s="12">
        <f>K18</f>
        <v>2.5000000000000001E-2</v>
      </c>
      <c r="M18" s="15"/>
      <c r="N18" s="15"/>
    </row>
    <row r="19" spans="1:14" x14ac:dyDescent="0.25">
      <c r="A19" s="15"/>
      <c r="B19" s="15" t="s">
        <v>62</v>
      </c>
      <c r="C19" s="15" t="s">
        <v>63</v>
      </c>
      <c r="D19" s="15" t="s">
        <v>19</v>
      </c>
      <c r="E19" s="15"/>
      <c r="F19" s="15" t="s">
        <v>17</v>
      </c>
      <c r="G19" s="15">
        <v>1</v>
      </c>
      <c r="H19" s="15">
        <v>4</v>
      </c>
      <c r="I19" s="15">
        <v>4</v>
      </c>
      <c r="J19" s="15"/>
      <c r="K19" s="15"/>
      <c r="L19" s="15"/>
      <c r="M19" s="15"/>
      <c r="N19" s="15"/>
    </row>
    <row r="20" spans="1:14" s="58" customFormat="1" ht="15.75" thickBot="1" x14ac:dyDescent="0.3">
      <c r="A20" s="56"/>
      <c r="B20" s="56"/>
      <c r="C20" s="56"/>
      <c r="D20" s="56"/>
      <c r="E20" s="56"/>
      <c r="F20" s="56"/>
      <c r="G20" s="56"/>
      <c r="H20" s="56"/>
      <c r="I20" s="56"/>
      <c r="J20" s="57"/>
      <c r="K20" s="57"/>
      <c r="L20" s="57"/>
      <c r="M20" s="56"/>
      <c r="N20" s="56"/>
    </row>
    <row r="21" spans="1:14" ht="15.75" thickBot="1" x14ac:dyDescent="0.3">
      <c r="A21" s="31"/>
      <c r="B21" s="42" t="s">
        <v>22</v>
      </c>
      <c r="C21" s="32"/>
      <c r="D21" s="32"/>
      <c r="E21" s="32"/>
      <c r="F21" s="32"/>
      <c r="G21" s="32"/>
      <c r="H21" s="32"/>
      <c r="I21" s="32"/>
      <c r="J21" s="33"/>
      <c r="K21" s="32"/>
      <c r="L21" s="32"/>
      <c r="M21" s="32"/>
      <c r="N21" s="34"/>
    </row>
    <row r="22" spans="1:14" ht="15.75" thickBot="1" x14ac:dyDescent="0.3">
      <c r="A22" s="35"/>
      <c r="B22" s="53" t="s">
        <v>29</v>
      </c>
      <c r="C22" s="53" t="s">
        <v>3</v>
      </c>
      <c r="D22" s="23"/>
      <c r="E22" s="53" t="s">
        <v>8</v>
      </c>
      <c r="F22" s="53" t="s">
        <v>9</v>
      </c>
      <c r="G22" s="23"/>
      <c r="H22" s="23"/>
      <c r="I22" s="23"/>
      <c r="J22" s="23"/>
      <c r="K22" s="23"/>
      <c r="L22" s="23"/>
      <c r="M22" s="23"/>
      <c r="N22" s="53" t="s">
        <v>1</v>
      </c>
    </row>
    <row r="23" spans="1:14" x14ac:dyDescent="0.25">
      <c r="A23" s="22" t="s">
        <v>69</v>
      </c>
      <c r="B23" s="22" t="s">
        <v>40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</row>
    <row r="24" spans="1:14" x14ac:dyDescent="0.25">
      <c r="A24" s="16"/>
      <c r="B24" s="16" t="s">
        <v>41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spans="1:14" x14ac:dyDescent="0.25">
      <c r="A25" s="16"/>
      <c r="B25" s="16" t="s">
        <v>42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spans="1:14" x14ac:dyDescent="0.25">
      <c r="A26" s="16"/>
      <c r="B26" s="16" t="s">
        <v>43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spans="1:14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spans="1:14" ht="15.75" thickBot="1" x14ac:dyDescent="0.3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</row>
    <row r="29" spans="1:14" ht="15.75" thickBot="1" x14ac:dyDescent="0.3">
      <c r="A29" s="37"/>
      <c r="B29" s="43" t="s">
        <v>28</v>
      </c>
      <c r="C29" s="38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5"/>
    </row>
    <row r="30" spans="1:14" ht="15.75" thickBot="1" x14ac:dyDescent="0.3">
      <c r="A30" s="39"/>
      <c r="B30" s="13" t="s">
        <v>2</v>
      </c>
      <c r="C30" s="13" t="s">
        <v>3</v>
      </c>
      <c r="D30" s="13"/>
      <c r="E30" s="13" t="s">
        <v>8</v>
      </c>
      <c r="F30" s="13" t="s">
        <v>9</v>
      </c>
      <c r="G30" s="13" t="s">
        <v>13</v>
      </c>
      <c r="H30" s="13" t="s">
        <v>10</v>
      </c>
      <c r="I30" s="13" t="s">
        <v>11</v>
      </c>
      <c r="J30" s="13" t="s">
        <v>12</v>
      </c>
      <c r="K30" s="13" t="s">
        <v>14</v>
      </c>
      <c r="L30" s="13" t="s">
        <v>27</v>
      </c>
      <c r="M30" s="13"/>
      <c r="N30" s="13" t="s">
        <v>1</v>
      </c>
    </row>
    <row r="31" spans="1:14" x14ac:dyDescent="0.25">
      <c r="A31" s="24" t="s">
        <v>64</v>
      </c>
      <c r="B31" s="24" t="s">
        <v>38</v>
      </c>
      <c r="C31" s="24" t="s">
        <v>48</v>
      </c>
      <c r="D31" s="24"/>
      <c r="E31" s="24" t="s">
        <v>45</v>
      </c>
      <c r="F31" s="24" t="s">
        <v>58</v>
      </c>
      <c r="G31" s="24">
        <v>1</v>
      </c>
      <c r="H31" s="24">
        <v>1</v>
      </c>
      <c r="I31" s="24">
        <v>1</v>
      </c>
      <c r="J31" s="60">
        <v>0.83</v>
      </c>
      <c r="K31" s="60">
        <f>IF(G31&gt;0,J31/H31*G31,0)</f>
        <v>0.83</v>
      </c>
      <c r="L31" s="60">
        <f>J31*I31</f>
        <v>0.83</v>
      </c>
      <c r="M31" s="24"/>
      <c r="N31" s="24" t="s">
        <v>57</v>
      </c>
    </row>
    <row r="32" spans="1:14" x14ac:dyDescent="0.25">
      <c r="A32" s="17" t="s">
        <v>65</v>
      </c>
      <c r="B32" s="17" t="s">
        <v>51</v>
      </c>
      <c r="C32" s="17" t="s">
        <v>49</v>
      </c>
      <c r="D32" s="17"/>
      <c r="E32" s="17" t="s">
        <v>56</v>
      </c>
      <c r="F32" s="17" t="s">
        <v>56</v>
      </c>
      <c r="G32" s="17">
        <v>0.5</v>
      </c>
      <c r="H32" s="17">
        <v>1</v>
      </c>
      <c r="I32" s="17">
        <v>1</v>
      </c>
      <c r="J32" s="61">
        <v>1.77</v>
      </c>
      <c r="K32" s="60">
        <f>IF(G32&gt;0,J32/H32*G32,0)</f>
        <v>0.88500000000000001</v>
      </c>
      <c r="L32" s="60">
        <f>J32*I32</f>
        <v>1.77</v>
      </c>
      <c r="M32" s="17"/>
      <c r="N32" s="17" t="s">
        <v>55</v>
      </c>
    </row>
    <row r="33" spans="1:14" ht="105" x14ac:dyDescent="0.25">
      <c r="A33" s="17"/>
      <c r="B33" s="17" t="s">
        <v>59</v>
      </c>
      <c r="C33" s="63" t="s">
        <v>60</v>
      </c>
      <c r="D33" s="17"/>
      <c r="E33" s="17" t="s">
        <v>52</v>
      </c>
      <c r="F33" s="17" t="s">
        <v>52</v>
      </c>
      <c r="G33" s="17">
        <v>0.5</v>
      </c>
      <c r="H33" s="17">
        <v>1</v>
      </c>
      <c r="I33" s="17">
        <v>1</v>
      </c>
      <c r="J33" s="61">
        <v>1.99</v>
      </c>
      <c r="K33" s="60">
        <f>IF(G33&gt;0,J33/H33*G33,0)</f>
        <v>0.995</v>
      </c>
      <c r="L33" s="60">
        <f>J33*I33</f>
        <v>1.99</v>
      </c>
      <c r="M33" s="17"/>
      <c r="N33" s="17" t="s">
        <v>61</v>
      </c>
    </row>
    <row r="34" spans="1:14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4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4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spans="1:14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spans="1:14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  <row r="40" spans="1:14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</row>
    <row r="41" spans="1:14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</row>
  </sheetData>
  <mergeCells count="1">
    <mergeCell ref="B1:J1"/>
  </mergeCells>
  <hyperlinks>
    <hyperlink ref="N8" r:id="rId1" xr:uid="{1128DE05-AFA4-48F6-A643-65E8D3E7F524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8" ma:contentTypeDescription="Create a new document." ma:contentTypeScope="" ma:versionID="c16a8de1b3ad07fcfe40131daee80152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85720a748046338a72a4f25fe522aa39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c39c84-b0a3-45a2-a38c-ff46bb47f11f" xsi:nil="true"/>
    <lcf76f155ced4ddcb4097134ff3c332f xmlns="cf9f6c1f-8ad0-4eb8-bb2b-fb0b622a341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E754FF-A61B-4A88-B516-AC8192A9AA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72c39c84-b0a3-45a2-a38c-ff46bb47f11f"/>
    <ds:schemaRef ds:uri="cf9f6c1f-8ad0-4eb8-bb2b-fb0b622a341e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Stephan Dobri</cp:lastModifiedBy>
  <cp:revision/>
  <dcterms:created xsi:type="dcterms:W3CDTF">2021-04-20T01:54:08Z</dcterms:created>
  <dcterms:modified xsi:type="dcterms:W3CDTF">2024-06-28T20:13:20Z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