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Adafruit Joystick/Oak_Compact_Joystick/Documentation/Working_Documents/Oak_Compact_Joystick-U/"/>
    </mc:Choice>
  </mc:AlternateContent>
  <xr:revisionPtr revIDLastSave="278" documentId="11_DC0E2523FAFE28515E8D5C5A1D4A6B02C3B15AFA" xr6:coauthVersionLast="47" xr6:coauthVersionMax="47" xr10:uidLastSave="{DA8060D6-2278-47EB-B90D-C861CA2FA0E5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J43" i="1"/>
  <c r="H43" i="1"/>
  <c r="I43" i="1" s="1"/>
  <c r="I21" i="1"/>
  <c r="H21" i="1"/>
  <c r="H18" i="1"/>
  <c r="I18" i="1"/>
  <c r="H19" i="1"/>
  <c r="I19" i="1"/>
  <c r="I22" i="1" l="1"/>
  <c r="I23" i="1"/>
  <c r="I24" i="1"/>
  <c r="H20" i="1"/>
  <c r="H22" i="1"/>
  <c r="H23" i="1"/>
  <c r="H24" i="1"/>
  <c r="H25" i="1"/>
  <c r="J14" i="1"/>
  <c r="H14" i="1"/>
  <c r="I14" i="1" s="1"/>
  <c r="J6" i="1" l="1"/>
  <c r="J8" i="1"/>
  <c r="J9" i="1"/>
  <c r="H6" i="1"/>
  <c r="I6" i="1" s="1"/>
  <c r="H7" i="1"/>
  <c r="I7" i="1" s="1"/>
  <c r="H8" i="1"/>
  <c r="I8" i="1" s="1"/>
  <c r="H9" i="1"/>
  <c r="I9" i="1" s="1"/>
  <c r="I27" i="1"/>
  <c r="G7" i="1"/>
  <c r="J7" i="1" s="1"/>
  <c r="G10" i="1"/>
  <c r="J10" i="1" s="1"/>
  <c r="G11" i="1"/>
  <c r="J11" i="1" s="1"/>
  <c r="G12" i="1"/>
  <c r="J12" i="1" s="1"/>
  <c r="G13" i="1"/>
  <c r="J13" i="1" s="1"/>
  <c r="J15" i="1"/>
  <c r="G5" i="1"/>
  <c r="J5" i="1" s="1"/>
  <c r="H10" i="1"/>
  <c r="I10" i="1" s="1"/>
  <c r="H11" i="1"/>
  <c r="I11" i="1" s="1"/>
  <c r="H12" i="1"/>
  <c r="I12" i="1" s="1"/>
  <c r="H13" i="1"/>
  <c r="I13" i="1" s="1"/>
  <c r="H15" i="1"/>
  <c r="I15" i="1" s="1"/>
  <c r="H5" i="1"/>
  <c r="K2" i="1" l="1"/>
  <c r="L2" i="1"/>
  <c r="I20" i="1"/>
  <c r="I25" i="1"/>
  <c r="I26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tc={2A0FEEAD-36BE-415D-9456-36050B9A14A5}</author>
  </authors>
  <commentList>
    <comment ref="B43" authorId="0" shapeId="0" xr:uid="{2A0FEEAD-36BE-415D-9456-36050B9A14A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out for singles??</t>
      </text>
    </comment>
  </commentList>
</comments>
</file>

<file path=xl/sharedStrings.xml><?xml version="1.0" encoding="utf-8"?>
<sst xmlns="http://schemas.openxmlformats.org/spreadsheetml/2006/main" count="98" uniqueCount="71">
  <si>
    <t>Oak Compact Joystick - U</t>
  </si>
  <si>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</si>
  <si>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</si>
  <si>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</si>
  <si>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</si>
  <si>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</si>
  <si>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</si>
  <si>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</si>
  <si>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</si>
  <si>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</si>
  <si>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</si>
  <si>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</si>
  <si>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</si>
  <si>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</si>
  <si>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</si>
  <si>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</si>
  <si>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</si>
  <si>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Seeeduino Xiao RP2040</t>
  </si>
  <si>
    <t>Electrical</t>
  </si>
  <si>
    <t>https://www.digikey.ca/en/products/detail/seeed-technology-co-ltd/102010428/14672129?s=N4IgTCBcDaIBoEsCGB7ABAJQApgAwBZcQBdAXyA</t>
  </si>
  <si>
    <t>Adafruit Mini Analog Joystick</t>
  </si>
  <si>
    <t xml:space="preserve">https://www.digikey.ca/en/products/detail/adafruit-industries-llc/3102/6152821 </t>
  </si>
  <si>
    <t>Female to male DuPont connectors</t>
  </si>
  <si>
    <t>#4 3/8" screws</t>
  </si>
  <si>
    <t>Mechanical</t>
  </si>
  <si>
    <t>https://www.amazon.ca/gp/product/B00GI86MW8</t>
  </si>
  <si>
    <t>Ziptie</t>
  </si>
  <si>
    <t>USB-c Cable</t>
  </si>
  <si>
    <t>Wire</t>
  </si>
  <si>
    <t xml:space="preserve">https://www.digikey.ca/en/products/detail/cnc-tech/3122-24-1-0500-001-1-TS/16396742 </t>
  </si>
  <si>
    <t>(Optional for mount) M3 screws and nuts x2</t>
  </si>
  <si>
    <t>(Optional for mount) 1/4-20 tee nut x1</t>
  </si>
  <si>
    <t>Digikey Shipping (&lt;$100 order)</t>
  </si>
  <si>
    <t>Shipping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</si>
  <si>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</si>
  <si>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</si>
  <si>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</si>
  <si>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</si>
  <si>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</si>
  <si>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</si>
  <si>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</si>
  <si>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Oak Enclosure Top</t>
  </si>
  <si>
    <t>PLA</t>
  </si>
  <si>
    <t>Oak Enclosure Bottom</t>
  </si>
  <si>
    <t>Oak MCU Mount</t>
  </si>
  <si>
    <t>(Optional) Joystick Camera Mount</t>
  </si>
  <si>
    <t>(Optional) Oak Convex Topper</t>
  </si>
  <si>
    <t>(Optional) Oak Concave Topper</t>
  </si>
  <si>
    <t>(Optional) Oak Cylindrical Topper</t>
  </si>
  <si>
    <t>(Optional) Oak Goalpost Topper</t>
  </si>
  <si>
    <t>Custom Printed Circuit Board (PCB)</t>
  </si>
  <si>
    <t>Tools for Assembly</t>
  </si>
  <si>
    <t>Soldering Iron</t>
  </si>
  <si>
    <t xml:space="preserve">Solder </t>
  </si>
  <si>
    <t>#3 Philips Screwdriver</t>
  </si>
  <si>
    <t>Flush cutters</t>
  </si>
  <si>
    <t>Wire strippers</t>
  </si>
  <si>
    <t xml:space="preserve">(Optional for mount adapter) 1/4-20 screw or hex bolt, at least 1/2" long </t>
  </si>
  <si>
    <t>Alternatives (if there are other sources for some parts link them below)</t>
  </si>
  <si>
    <t>Part and description</t>
  </si>
  <si>
    <t>1/4-20 tee nut</t>
  </si>
  <si>
    <t>Local hardware store</t>
  </si>
  <si>
    <t>M3 Screws and Nuts</t>
  </si>
  <si>
    <t>https://www.digikey.ca/en/products/detail/serpac/6005/307599</t>
  </si>
  <si>
    <t>https://www.digikey.ca/en/products/detail/sparkfun-electronics/PRT-12795/5993860</t>
  </si>
  <si>
    <t>https://www.digikey.ca/en/products/detail/3m/CT4NT18-M/2721151</t>
  </si>
  <si>
    <t>https://a.co/d/5bNUPnV</t>
  </si>
  <si>
    <t>https://a.co/d/gOU1aoF</t>
  </si>
  <si>
    <t>https://a.co/d/gk1hT80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</si>
  <si>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V0.2</t>
    </r>
  </si>
  <si>
    <t>Last Updated: 2023-05-15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</si>
</sst>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4" fontId="0" fillId="6" borderId="3" xfId="1" applyFont="1" applyFill="1" applyBorder="1"/>
    <xf numFmtId="0" fontId="3" fillId="6" borderId="3" xfId="0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64" fontId="3" fillId="6" borderId="0" xfId="0" applyNumberFormat="1" applyFont="1" applyFill="1"/>
    <xf numFmtId="1" fontId="0" fillId="0" borderId="0" xfId="1" applyNumberFormat="1" applyFont="1"/>
    <xf numFmtId="164" fontId="0" fillId="0" borderId="0" xfId="0" applyNumberFormat="1"/>
    <xf numFmtId="0" fontId="0" fillId="5" borderId="8" xfId="0" applyFill="1" applyBorder="1"/>
    <xf numFmtId="164" fontId="0" fillId="6" borderId="9" xfId="1" applyFont="1" applyFill="1" applyBorder="1"/>
    <xf numFmtId="164" fontId="0" fillId="9" borderId="0" xfId="0" applyNumberFormat="1" applyFill="1"/>
    <xf numFmtId="164" fontId="0" fillId="8" borderId="10" xfId="1" applyFont="1" applyFill="1" applyBorder="1"/>
    <xf numFmtId="0" fontId="0" fillId="0" borderId="5" xfId="0" applyBorder="1"/>
    <xf numFmtId="0" fontId="3" fillId="0" borderId="13" xfId="0" applyFont="1" applyBorder="1"/>
    <xf numFmtId="0" fontId="0" fillId="0" borderId="13" xfId="0" applyBorder="1"/>
    <xf numFmtId="164" fontId="3" fillId="6" borderId="13" xfId="0" applyNumberFormat="1" applyFont="1" applyFill="1" applyBorder="1"/>
    <xf numFmtId="0" fontId="0" fillId="0" borderId="10" xfId="0" applyBorder="1"/>
    <xf numFmtId="0" fontId="0" fillId="8" borderId="6" xfId="0" applyFill="1" applyBorder="1"/>
    <xf numFmtId="0" fontId="11" fillId="0" borderId="0" xfId="0" applyFont="1"/>
    <xf numFmtId="164" fontId="0" fillId="0" borderId="0" xfId="1" applyFont="1" applyFill="1" applyBorder="1"/>
    <xf numFmtId="0" fontId="7" fillId="5" borderId="5" xfId="0" applyFont="1" applyFill="1" applyBorder="1"/>
    <xf numFmtId="0" fontId="7" fillId="5" borderId="10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0" fillId="5" borderId="5" xfId="0" applyFill="1" applyBorder="1"/>
    <xf numFmtId="0" fontId="0" fillId="5" borderId="1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Moyer" id="{F2C5623F-656F-420F-B9AB-777B5F1BF56F}" userId="S::stephenm@neilsquire.ca::fde0619e-9f48-44fe-9adc-708c18563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3-04-18T18:08:32.09" personId="{F2C5623F-656F-420F-B9AB-777B5F1BF56F}" id="{2A0FEEAD-36BE-415D-9456-36050B9A14A5}">
    <text>Change out for singles??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digikey.ca/en/products/detail/cnc-tech/3122-24-1-0500-001-1-TS/16396742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digikey.ca/en/products/detail/adafruit-industries-llc/3102/6152821" TargetMode="External"/><Relationship Id="rId1" Type="http://schemas.openxmlformats.org/officeDocument/2006/relationships/hyperlink" Target="https://www.digikey.ca/en/products/detail/seeed-technology-co-ltd/102010428/14672129?s=N4IgTCBcDaIBoEsCGB7ABAJQApgAwBZcQBdAXyA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gp/product/B00GI86MW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0</v>
      </c>
      <c r="I1" s="21" t="s">
        <v>1</v>
      </c>
      <c r="J1" s="2" t="s">
        <v>2</v>
      </c>
      <c r="K1" s="3" t="s">
        <v>3</v>
      </c>
      <c r="L1" s="4" t="s">
        <v>4</v>
      </c>
    </row>
    <row r="2" spans="1:14" ht="18.600000000000001" thickBot="1" x14ac:dyDescent="0.4">
      <c r="A2" s="12" t="s">
        <v>69</v>
      </c>
      <c r="C2" s="11" t="s">
        <v>70</v>
      </c>
      <c r="I2" s="27">
        <f>SUM(I5:I15,I18:I27)</f>
        <v>65.757749999999987</v>
      </c>
      <c r="J2" s="5">
        <f>SUM(J5:J16)+SUM(I18:I27)</f>
        <v>68.556750000000008</v>
      </c>
      <c r="K2" s="17">
        <f>SUM(H18:H26)/60</f>
        <v>5</v>
      </c>
      <c r="L2" s="6">
        <f>SUM(E18:E26)</f>
        <v>144.27000000000001</v>
      </c>
    </row>
    <row r="3" spans="1:14" ht="16.2" thickBot="1" x14ac:dyDescent="0.35">
      <c r="A3" s="37" t="s">
        <v>5</v>
      </c>
      <c r="B3" s="38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s="35" t="s">
        <v>17</v>
      </c>
      <c r="C5" t="s">
        <v>18</v>
      </c>
      <c r="D5">
        <v>1</v>
      </c>
      <c r="E5">
        <v>1</v>
      </c>
      <c r="F5" s="9">
        <v>7.99</v>
      </c>
      <c r="G5" s="23">
        <f>IF(E5&gt;0,ROUNDUP(D5/E5,0),0)</f>
        <v>1</v>
      </c>
      <c r="H5" s="26">
        <f>IF(E5&gt;0,F5/E5,0)</f>
        <v>7.99</v>
      </c>
      <c r="I5" s="26">
        <f>H5*D5</f>
        <v>7.99</v>
      </c>
      <c r="J5" s="24">
        <f>G5*F5</f>
        <v>7.99</v>
      </c>
      <c r="K5" s="8" t="s">
        <v>19</v>
      </c>
    </row>
    <row r="6" spans="1:14" x14ac:dyDescent="0.3">
      <c r="B6" t="s">
        <v>20</v>
      </c>
      <c r="C6" t="s">
        <v>18</v>
      </c>
      <c r="D6">
        <v>1</v>
      </c>
      <c r="E6">
        <v>1</v>
      </c>
      <c r="F6" s="9">
        <v>31.43</v>
      </c>
      <c r="G6" s="23">
        <v>1</v>
      </c>
      <c r="H6" s="26">
        <f t="shared" ref="H6:H9" si="0">IF(E6&gt;0,F6/E6,0)</f>
        <v>31.43</v>
      </c>
      <c r="I6" s="26">
        <f t="shared" ref="I6:I9" si="1">H6*D6</f>
        <v>31.43</v>
      </c>
      <c r="J6" s="24">
        <f t="shared" ref="J6:J9" si="2">G6*F6</f>
        <v>31.43</v>
      </c>
      <c r="K6" s="8" t="s">
        <v>21</v>
      </c>
    </row>
    <row r="7" spans="1:14" x14ac:dyDescent="0.3">
      <c r="B7" t="s">
        <v>22</v>
      </c>
      <c r="C7" t="s">
        <v>18</v>
      </c>
      <c r="D7">
        <v>2</v>
      </c>
      <c r="E7">
        <v>20</v>
      </c>
      <c r="F7">
        <v>3.11</v>
      </c>
      <c r="G7" s="23">
        <f t="shared" ref="G7:G13" si="3">IF(E7&gt;0,ROUNDUP(D7/E7,0),0)</f>
        <v>1</v>
      </c>
      <c r="H7" s="26">
        <f t="shared" si="0"/>
        <v>0.1555</v>
      </c>
      <c r="I7" s="26">
        <f t="shared" si="1"/>
        <v>0.311</v>
      </c>
      <c r="J7" s="24">
        <f t="shared" si="2"/>
        <v>3.11</v>
      </c>
      <c r="K7" s="8" t="s">
        <v>64</v>
      </c>
    </row>
    <row r="8" spans="1:14" x14ac:dyDescent="0.3">
      <c r="B8" t="s">
        <v>23</v>
      </c>
      <c r="C8" t="s">
        <v>24</v>
      </c>
      <c r="D8">
        <v>4</v>
      </c>
      <c r="E8">
        <v>1</v>
      </c>
      <c r="F8" s="36">
        <v>0.61</v>
      </c>
      <c r="G8" s="23">
        <v>4</v>
      </c>
      <c r="H8" s="26">
        <f t="shared" si="0"/>
        <v>0.61</v>
      </c>
      <c r="I8" s="26">
        <f t="shared" si="1"/>
        <v>2.44</v>
      </c>
      <c r="J8" s="24">
        <f t="shared" si="2"/>
        <v>2.44</v>
      </c>
      <c r="K8" s="8" t="s">
        <v>63</v>
      </c>
    </row>
    <row r="9" spans="1:14" x14ac:dyDescent="0.3">
      <c r="B9" t="s">
        <v>26</v>
      </c>
      <c r="C9" t="s">
        <v>24</v>
      </c>
      <c r="D9">
        <v>1</v>
      </c>
      <c r="E9">
        <v>1</v>
      </c>
      <c r="F9" s="36">
        <v>0.17</v>
      </c>
      <c r="G9" s="23">
        <v>1</v>
      </c>
      <c r="H9" s="26">
        <f t="shared" si="0"/>
        <v>0.17</v>
      </c>
      <c r="I9" s="26">
        <f t="shared" si="1"/>
        <v>0.17</v>
      </c>
      <c r="J9" s="24">
        <f t="shared" si="2"/>
        <v>0.17</v>
      </c>
      <c r="K9" s="8" t="s">
        <v>65</v>
      </c>
    </row>
    <row r="10" spans="1:14" x14ac:dyDescent="0.3">
      <c r="B10" t="s">
        <v>27</v>
      </c>
      <c r="C10" t="s">
        <v>18</v>
      </c>
      <c r="D10">
        <v>1</v>
      </c>
      <c r="E10">
        <v>1</v>
      </c>
      <c r="F10" s="36">
        <v>11.09</v>
      </c>
      <c r="G10" s="23">
        <f t="shared" si="3"/>
        <v>1</v>
      </c>
      <c r="H10" s="14">
        <f t="shared" ref="H10:H15" si="4">IF(E10&gt;0,F10/E10,0)</f>
        <v>11.09</v>
      </c>
      <c r="I10" s="14">
        <f t="shared" ref="I10:I15" si="5">H10*D10</f>
        <v>11.09</v>
      </c>
      <c r="J10" s="24">
        <f t="shared" ref="J10:J15" si="6">G10*F10</f>
        <v>11.09</v>
      </c>
      <c r="K10" s="8" t="s">
        <v>68</v>
      </c>
    </row>
    <row r="11" spans="1:14" x14ac:dyDescent="0.3">
      <c r="B11" t="s">
        <v>28</v>
      </c>
      <c r="C11" t="s">
        <v>18</v>
      </c>
      <c r="D11">
        <v>1</v>
      </c>
      <c r="E11">
        <v>1</v>
      </c>
      <c r="F11" s="36">
        <v>0.72</v>
      </c>
      <c r="G11" s="23">
        <f t="shared" si="3"/>
        <v>1</v>
      </c>
      <c r="H11" s="14">
        <f t="shared" si="4"/>
        <v>0.72</v>
      </c>
      <c r="I11" s="14">
        <f t="shared" si="5"/>
        <v>0.72</v>
      </c>
      <c r="J11" s="24">
        <f t="shared" si="6"/>
        <v>0.72</v>
      </c>
      <c r="K11" s="8" t="s">
        <v>29</v>
      </c>
    </row>
    <row r="12" spans="1:14" x14ac:dyDescent="0.3">
      <c r="B12" t="s">
        <v>30</v>
      </c>
      <c r="C12" t="s">
        <v>24</v>
      </c>
      <c r="D12">
        <v>0</v>
      </c>
      <c r="E12">
        <v>340</v>
      </c>
      <c r="F12" s="36">
        <v>22.14</v>
      </c>
      <c r="G12" s="23">
        <f t="shared" si="3"/>
        <v>0</v>
      </c>
      <c r="H12" s="14">
        <f t="shared" si="4"/>
        <v>6.511764705882353E-2</v>
      </c>
      <c r="I12" s="14">
        <f t="shared" si="5"/>
        <v>0</v>
      </c>
      <c r="J12" s="24">
        <f t="shared" si="6"/>
        <v>0</v>
      </c>
      <c r="K12" s="8" t="s">
        <v>67</v>
      </c>
    </row>
    <row r="13" spans="1:14" x14ac:dyDescent="0.3">
      <c r="B13" t="s">
        <v>31</v>
      </c>
      <c r="C13" t="s">
        <v>24</v>
      </c>
      <c r="D13">
        <v>0</v>
      </c>
      <c r="E13">
        <v>100</v>
      </c>
      <c r="F13" s="36">
        <v>15.49</v>
      </c>
      <c r="G13" s="23">
        <f t="shared" si="3"/>
        <v>0</v>
      </c>
      <c r="H13" s="14">
        <f t="shared" si="4"/>
        <v>0.15490000000000001</v>
      </c>
      <c r="I13" s="14">
        <f t="shared" si="5"/>
        <v>0</v>
      </c>
      <c r="J13" s="24">
        <f t="shared" si="6"/>
        <v>0</v>
      </c>
      <c r="K13" s="8" t="s">
        <v>66</v>
      </c>
    </row>
    <row r="14" spans="1:14" x14ac:dyDescent="0.3">
      <c r="B14" t="s">
        <v>32</v>
      </c>
      <c r="C14" t="s">
        <v>33</v>
      </c>
      <c r="D14">
        <v>1</v>
      </c>
      <c r="E14">
        <v>1</v>
      </c>
      <c r="F14" s="36">
        <v>8</v>
      </c>
      <c r="G14" s="23">
        <v>1</v>
      </c>
      <c r="H14" s="14">
        <f t="shared" si="4"/>
        <v>8</v>
      </c>
      <c r="I14" s="14">
        <f t="shared" si="5"/>
        <v>8</v>
      </c>
      <c r="J14" s="24">
        <f t="shared" si="6"/>
        <v>8</v>
      </c>
    </row>
    <row r="15" spans="1:14" ht="15" thickBot="1" x14ac:dyDescent="0.35">
      <c r="C15" s="19"/>
      <c r="G15" s="23"/>
      <c r="H15" s="14">
        <f t="shared" si="4"/>
        <v>0</v>
      </c>
      <c r="I15" s="14">
        <f t="shared" si="5"/>
        <v>0</v>
      </c>
      <c r="J15" s="24">
        <f t="shared" si="6"/>
        <v>0</v>
      </c>
    </row>
    <row r="16" spans="1:14" ht="15" thickBot="1" x14ac:dyDescent="0.35">
      <c r="A16" s="39" t="s">
        <v>34</v>
      </c>
      <c r="B16" s="40"/>
      <c r="C16" s="28">
        <v>25</v>
      </c>
      <c r="F16" s="9"/>
      <c r="G16" s="9"/>
      <c r="H16" s="16"/>
      <c r="I16" s="16"/>
      <c r="N16" s="8"/>
    </row>
    <row r="17" spans="1:14" ht="15" thickBot="1" x14ac:dyDescent="0.35">
      <c r="A17" t="s">
        <v>6</v>
      </c>
      <c r="B17" s="7" t="s">
        <v>35</v>
      </c>
      <c r="C17" s="18" t="s">
        <v>36</v>
      </c>
      <c r="D17" s="7" t="s">
        <v>9</v>
      </c>
      <c r="E17" s="7" t="s">
        <v>37</v>
      </c>
      <c r="F17" s="25" t="s">
        <v>38</v>
      </c>
      <c r="G17" s="7"/>
      <c r="H17" s="7" t="s">
        <v>39</v>
      </c>
      <c r="I17" s="13" t="s">
        <v>40</v>
      </c>
      <c r="K17" s="7" t="s">
        <v>16</v>
      </c>
    </row>
    <row r="18" spans="1:14" x14ac:dyDescent="0.3">
      <c r="B18" t="s">
        <v>41</v>
      </c>
      <c r="C18" t="s">
        <v>42</v>
      </c>
      <c r="D18">
        <v>1</v>
      </c>
      <c r="E18">
        <v>35.36</v>
      </c>
      <c r="F18">
        <v>157</v>
      </c>
      <c r="H18">
        <f>F18*D18</f>
        <v>157</v>
      </c>
      <c r="I18" s="14">
        <f t="shared" ref="I18:I27" si="7">(E18/1000)*$C$16</f>
        <v>0.88400000000000012</v>
      </c>
    </row>
    <row r="19" spans="1:14" x14ac:dyDescent="0.3">
      <c r="B19" t="s">
        <v>43</v>
      </c>
      <c r="C19" t="s">
        <v>42</v>
      </c>
      <c r="D19">
        <v>1</v>
      </c>
      <c r="E19">
        <v>27.24</v>
      </c>
      <c r="F19">
        <v>131</v>
      </c>
      <c r="H19">
        <f t="shared" ref="H19:H25" si="8">F19*D19</f>
        <v>131</v>
      </c>
      <c r="I19" s="14">
        <f t="shared" si="7"/>
        <v>0.68099999999999994</v>
      </c>
    </row>
    <row r="20" spans="1:14" x14ac:dyDescent="0.3">
      <c r="B20" t="s">
        <v>44</v>
      </c>
      <c r="C20" t="s">
        <v>42</v>
      </c>
      <c r="D20">
        <v>2</v>
      </c>
      <c r="E20">
        <v>0.51</v>
      </c>
      <c r="F20">
        <v>6</v>
      </c>
      <c r="H20">
        <f t="shared" si="8"/>
        <v>12</v>
      </c>
      <c r="I20" s="14">
        <f t="shared" si="7"/>
        <v>1.2750000000000001E-2</v>
      </c>
    </row>
    <row r="21" spans="1:14" x14ac:dyDescent="0.3">
      <c r="B21" t="s">
        <v>45</v>
      </c>
      <c r="C21" t="s">
        <v>42</v>
      </c>
      <c r="D21">
        <v>0</v>
      </c>
      <c r="E21">
        <v>8.5</v>
      </c>
      <c r="F21">
        <v>54</v>
      </c>
      <c r="H21">
        <f t="shared" si="8"/>
        <v>0</v>
      </c>
      <c r="I21" s="14">
        <f>(E21/1000)*$C$16</f>
        <v>0.21250000000000002</v>
      </c>
    </row>
    <row r="22" spans="1:14" x14ac:dyDescent="0.3">
      <c r="B22" t="s">
        <v>46</v>
      </c>
      <c r="C22" t="s">
        <v>42</v>
      </c>
      <c r="D22">
        <v>0</v>
      </c>
      <c r="E22">
        <v>6.62</v>
      </c>
      <c r="F22">
        <v>30</v>
      </c>
      <c r="H22">
        <f t="shared" si="8"/>
        <v>0</v>
      </c>
      <c r="I22" s="14">
        <f t="shared" si="7"/>
        <v>0.16550000000000001</v>
      </c>
    </row>
    <row r="23" spans="1:14" x14ac:dyDescent="0.3">
      <c r="B23" t="s">
        <v>47</v>
      </c>
      <c r="C23" t="s">
        <v>42</v>
      </c>
      <c r="D23">
        <v>0</v>
      </c>
      <c r="E23">
        <v>8.4600000000000009</v>
      </c>
      <c r="F23">
        <v>42</v>
      </c>
      <c r="H23">
        <f t="shared" si="8"/>
        <v>0</v>
      </c>
      <c r="I23" s="14">
        <f t="shared" si="7"/>
        <v>0.21150000000000002</v>
      </c>
    </row>
    <row r="24" spans="1:14" x14ac:dyDescent="0.3">
      <c r="B24" t="s">
        <v>48</v>
      </c>
      <c r="C24" t="s">
        <v>42</v>
      </c>
      <c r="D24">
        <v>0</v>
      </c>
      <c r="E24">
        <v>21.73</v>
      </c>
      <c r="F24">
        <v>137</v>
      </c>
      <c r="H24">
        <f t="shared" si="8"/>
        <v>0</v>
      </c>
      <c r="I24" s="14">
        <f t="shared" si="7"/>
        <v>0.54325000000000001</v>
      </c>
    </row>
    <row r="25" spans="1:14" x14ac:dyDescent="0.3">
      <c r="B25" t="s">
        <v>49</v>
      </c>
      <c r="C25" t="s">
        <v>42</v>
      </c>
      <c r="D25">
        <v>0</v>
      </c>
      <c r="E25">
        <v>35.85</v>
      </c>
      <c r="F25">
        <v>206</v>
      </c>
      <c r="H25">
        <f t="shared" si="8"/>
        <v>0</v>
      </c>
      <c r="I25" s="14">
        <f t="shared" si="7"/>
        <v>0.89624999999999999</v>
      </c>
    </row>
    <row r="26" spans="1:14" x14ac:dyDescent="0.3">
      <c r="H26" s="15"/>
      <c r="I26" s="14">
        <f t="shared" si="7"/>
        <v>0</v>
      </c>
    </row>
    <row r="27" spans="1:14" ht="15" thickBot="1" x14ac:dyDescent="0.35">
      <c r="B27" s="11"/>
      <c r="I27" s="14">
        <f t="shared" si="7"/>
        <v>0</v>
      </c>
    </row>
    <row r="28" spans="1:14" ht="15" thickBot="1" x14ac:dyDescent="0.35">
      <c r="A28" s="41" t="s">
        <v>50</v>
      </c>
      <c r="B28" s="42"/>
      <c r="I28" s="22"/>
    </row>
    <row r="29" spans="1:14" ht="15" thickBot="1" x14ac:dyDescent="0.35">
      <c r="A29" s="29" t="s">
        <v>6</v>
      </c>
      <c r="B29" s="30" t="s">
        <v>35</v>
      </c>
      <c r="C29" s="31"/>
      <c r="D29" s="31" t="s">
        <v>9</v>
      </c>
      <c r="E29" s="31"/>
      <c r="F29" s="31"/>
      <c r="G29" s="31"/>
      <c r="H29" s="31"/>
      <c r="I29" s="32"/>
      <c r="J29" s="31"/>
      <c r="K29" s="33"/>
    </row>
    <row r="30" spans="1:14" ht="15" thickBot="1" x14ac:dyDescent="0.35">
      <c r="B30" s="11"/>
      <c r="I30" s="22"/>
    </row>
    <row r="31" spans="1:14" ht="15" thickBot="1" x14ac:dyDescent="0.35">
      <c r="A31" s="39" t="s">
        <v>51</v>
      </c>
      <c r="B31" s="4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B32" t="s">
        <v>52</v>
      </c>
    </row>
    <row r="33" spans="1:14" x14ac:dyDescent="0.3">
      <c r="B33" t="s">
        <v>53</v>
      </c>
    </row>
    <row r="34" spans="1:14" x14ac:dyDescent="0.3">
      <c r="B34" t="s">
        <v>54</v>
      </c>
    </row>
    <row r="35" spans="1:14" x14ac:dyDescent="0.3">
      <c r="B35" t="s">
        <v>55</v>
      </c>
    </row>
    <row r="36" spans="1:14" x14ac:dyDescent="0.3">
      <c r="B36" t="s">
        <v>56</v>
      </c>
    </row>
    <row r="37" spans="1:14" ht="15" thickBot="1" x14ac:dyDescent="0.35">
      <c r="B37" t="s">
        <v>57</v>
      </c>
    </row>
    <row r="38" spans="1:14" ht="15" thickBot="1" x14ac:dyDescent="0.35">
      <c r="A38" s="43" t="s">
        <v>58</v>
      </c>
      <c r="B38" s="4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" thickBot="1" x14ac:dyDescent="0.35">
      <c r="A39" s="20" t="s">
        <v>6</v>
      </c>
      <c r="B39" s="34" t="s">
        <v>59</v>
      </c>
      <c r="C39" s="20"/>
      <c r="D39" s="20"/>
      <c r="E39" s="20"/>
      <c r="F39" s="20"/>
      <c r="G39" s="20"/>
      <c r="H39" s="20"/>
      <c r="I39" s="20"/>
      <c r="J39" s="20"/>
      <c r="K39" s="20" t="s">
        <v>16</v>
      </c>
    </row>
    <row r="40" spans="1:14" x14ac:dyDescent="0.3">
      <c r="B40" t="s">
        <v>60</v>
      </c>
      <c r="C40" t="s">
        <v>61</v>
      </c>
    </row>
    <row r="41" spans="1:14" x14ac:dyDescent="0.3">
      <c r="B41" t="s">
        <v>62</v>
      </c>
      <c r="C41" t="s">
        <v>61</v>
      </c>
    </row>
    <row r="42" spans="1:14" x14ac:dyDescent="0.3">
      <c r="B42" t="s">
        <v>28</v>
      </c>
      <c r="C42" t="s">
        <v>61</v>
      </c>
    </row>
    <row r="43" spans="1:14" x14ac:dyDescent="0.3">
      <c r="B43" t="s">
        <v>23</v>
      </c>
      <c r="C43" t="s">
        <v>24</v>
      </c>
      <c r="D43">
        <v>4</v>
      </c>
      <c r="E43">
        <v>100</v>
      </c>
      <c r="F43" s="36">
        <v>6.93</v>
      </c>
      <c r="G43" s="23">
        <v>1</v>
      </c>
      <c r="H43" s="26">
        <f t="shared" ref="H43" si="9">IF(E43&gt;0,F43/E43,0)</f>
        <v>6.93E-2</v>
      </c>
      <c r="I43" s="26">
        <f t="shared" ref="I43" si="10">H43*D43</f>
        <v>0.2772</v>
      </c>
      <c r="J43" s="24">
        <f t="shared" ref="J43" si="11">G43*F43</f>
        <v>6.93</v>
      </c>
      <c r="K43" s="8" t="s">
        <v>25</v>
      </c>
    </row>
  </sheetData>
  <mergeCells count="5">
    <mergeCell ref="A3:B3"/>
    <mergeCell ref="A16:B16"/>
    <mergeCell ref="A28:B28"/>
    <mergeCell ref="A31:B31"/>
    <mergeCell ref="A38:B38"/>
  </mergeCells>
  <hyperlinks>
    <hyperlink ref="K5" r:id="rId1" xr:uid="{7F6B7B18-648F-4C7B-8F6D-7ADE3B836D94}"/>
    <hyperlink ref="K6" r:id="rId2" xr:uid="{687855E6-9B39-4D64-B08E-C31249C0044E}"/>
    <hyperlink ref="K11" r:id="rId3" xr:uid="{336DAE66-2E43-4FAF-8060-C173441C36F0}"/>
    <hyperlink ref="K43" r:id="rId4" xr:uid="{8C86F0AD-3EFD-404B-9BF0-8C4CCDC79DD7}"/>
  </hyperlinks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B87ED56E-E65D-4874-9CE7-090314E0F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2023-05-15T19:48:19Z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TriggerFlowInfo">
    <vt:lpwstr/>
  </property>
</Properties>
</file>