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5 ATP Joysticks/1A - Joystick - Large/Oak_Compact_Joystick_v0.95/Oak_Compact_Joystick/Documentation/Working_Documents/"/>
    </mc:Choice>
  </mc:AlternateContent>
  <xr:revisionPtr revIDLastSave="449" documentId="11_DC0E2523FAFE28515E8D5C5A1D4A6B02C3B15AFA" xr6:coauthVersionLast="47" xr6:coauthVersionMax="47" xr10:uidLastSave="{33282924-A0FF-4067-97C4-39CA790A486D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" l="1"/>
  <c r="H37" i="1"/>
  <c r="I37" i="1" s="1"/>
  <c r="G37" i="1"/>
  <c r="J37" i="1" s="1"/>
  <c r="J12" i="1"/>
  <c r="H12" i="1"/>
  <c r="I12" i="1" s="1"/>
  <c r="G10" i="1"/>
  <c r="J10" i="1" s="1"/>
  <c r="H10" i="1"/>
  <c r="I10" i="1" s="1"/>
  <c r="J36" i="1"/>
  <c r="H36" i="1"/>
  <c r="I36" i="1" s="1"/>
  <c r="H17" i="1"/>
  <c r="H18" i="1"/>
  <c r="H16" i="1"/>
  <c r="I17" i="1"/>
  <c r="I18" i="1"/>
  <c r="J7" i="1"/>
  <c r="J8" i="1"/>
  <c r="H7" i="1"/>
  <c r="I7" i="1" s="1"/>
  <c r="H8" i="1"/>
  <c r="I8" i="1" s="1"/>
  <c r="I20" i="1"/>
  <c r="J6" i="1"/>
  <c r="J9" i="1"/>
  <c r="J11" i="1"/>
  <c r="J5" i="1"/>
  <c r="H6" i="1"/>
  <c r="I6" i="1" s="1"/>
  <c r="H9" i="1"/>
  <c r="I9" i="1" s="1"/>
  <c r="H11" i="1"/>
  <c r="I11" i="1" s="1"/>
  <c r="H5" i="1"/>
  <c r="K2" i="1" l="1"/>
  <c r="L2" i="1"/>
  <c r="I16" i="1"/>
  <c r="J2" i="1" s="1"/>
  <c r="I5" i="1" l="1"/>
  <c r="I2" i="1" s="1"/>
</calcChain>
</file>

<file path=xl/sharedStrings.xml><?xml version="1.0" encoding="utf-8"?>
<sst xmlns="http://schemas.openxmlformats.org/spreadsheetml/2006/main" count="95" uniqueCount="72">
  <si>
    <t>Unit Cost</t>
  </si>
  <si>
    <t>Total Cost</t>
  </si>
  <si>
    <t>Total Print time (hr)</t>
  </si>
  <si>
    <t>Total filament (g)</t>
  </si>
  <si>
    <t>Commercial Parts</t>
  </si>
  <si>
    <t>ID</t>
  </si>
  <si>
    <t>Part Name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</si>
  <si>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</si>
  <si>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</si>
  <si>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</si>
  <si>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</si>
  <si>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</si>
  <si>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</si>
  <si>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</si>
  <si>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</si>
  <si>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TRRS Audio Cable</t>
  </si>
  <si>
    <t>https://www.digikey.ca/en/products/detail/tensility-international-corp/10-00341/2350244</t>
  </si>
  <si>
    <t>Adafruit Mini Analog Joystick</t>
  </si>
  <si>
    <t>https://www.digikey.ca/en/products/detail/adafruit-industries-llc/3102/6152821</t>
  </si>
  <si>
    <t>#4 3/8" screws</t>
  </si>
  <si>
    <t>Mechanical</t>
  </si>
  <si>
    <t>https://www.digikey.ca/en/products/detail/serpac/6005/307599</t>
  </si>
  <si>
    <t>https://www.digikey.ca/en/products/detail/3m/CT4NT18-M/2721151</t>
  </si>
  <si>
    <t>M3 hex nut x2</t>
  </si>
  <si>
    <t>https://www.digikey.ca/en/products/detail/keystone-electronics/4708/4499301</t>
  </si>
  <si>
    <t>Digikey Shipping (&lt;$100 order)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</si>
  <si>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</si>
  <si>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</si>
  <si>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</si>
  <si>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</si>
  <si>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</si>
  <si>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</si>
  <si>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</si>
  <si>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Oak Enclosure Top</t>
  </si>
  <si>
    <t>PLA</t>
  </si>
  <si>
    <t>Oak Enclosure Bottom</t>
  </si>
  <si>
    <t>(Optional) Joystick Camera Mount</t>
  </si>
  <si>
    <t>(Optional) Topper (+ Collet + Topper Nut)</t>
  </si>
  <si>
    <t>Custom Printed Circuit Board (PCB)</t>
  </si>
  <si>
    <t>Tools for Assembly</t>
  </si>
  <si>
    <t>Soldering Iron</t>
  </si>
  <si>
    <t xml:space="preserve">Solder </t>
  </si>
  <si>
    <t>#3 Philips Screwdriver</t>
  </si>
  <si>
    <t>Flush cutters</t>
  </si>
  <si>
    <t>Wire strippers</t>
  </si>
  <si>
    <t xml:space="preserve">(Optional for mount adapter) 1/4-20 screw or hex bolt, at least 1/2" long </t>
  </si>
  <si>
    <t>Alternatives (if there are other sources for some parts link them below)</t>
  </si>
  <si>
    <t>Part and description</t>
  </si>
  <si>
    <t>Local hardware store</t>
  </si>
  <si>
    <t>Wire</t>
  </si>
  <si>
    <t>https://www.amazon.ca/gp/product/B00GI86MW8</t>
  </si>
  <si>
    <t xml:space="preserve">https://www.digikey.ca/en/products/detail/b-f-fastener-supply/MHNZ-003/274973 </t>
  </si>
  <si>
    <t>26 AWG Wire</t>
  </si>
  <si>
    <t xml:space="preserve">https://www.digikey.ca/en/products/detail/cnc-tech/1569-26-1-0500-005-1-TS/15853670 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</si>
  <si>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</si>
  <si>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JH-D202X-R4 Joystick</t>
  </si>
  <si>
    <t>Cable tie</t>
  </si>
  <si>
    <t>M3 hex nut</t>
  </si>
  <si>
    <t>Supplier</t>
  </si>
  <si>
    <t>DigiKey</t>
  </si>
  <si>
    <t>https://www.amazon.ca/Exiron-Joystick-Potentiometer-JH-D202X-R2-Thermistor/dp/B07CWWM9WF</t>
  </si>
  <si>
    <t>Exiron - Amazon</t>
  </si>
  <si>
    <t>https://www.mouser.ca/ProductDetail/Adafruit/3102?qs=sGAEpiMZZMvI685ayE5Sa%252B6OYvEX%252BIsK80Je2NTqTRGE1%2FJP9iAWgw%3D%3D</t>
  </si>
  <si>
    <t>Adafruit - Mouser</t>
  </si>
  <si>
    <t>Yan's Tools Store - AliExpress</t>
  </si>
  <si>
    <t>https://www.aliexpress.com/item/1005003469274285.html</t>
  </si>
  <si>
    <t>Adafruit</t>
  </si>
  <si>
    <t>https://www.adafruit.com/product/3102</t>
  </si>
  <si>
    <t>Multimeter with continuity testing mode</t>
  </si>
  <si>
    <t>Last Updated: 2023-Sep-21</t>
  </si>
  <si>
    <t>M3 hex nuts</t>
  </si>
  <si>
    <t>Oak Compact Joystick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</si>
</sst>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;[Red]\-&quot;$&quot;#,##0.00"/>
    <numFmt numFmtId="165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5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165" fontId="0" fillId="6" borderId="3" xfId="1" applyFont="1" applyFill="1" applyBorder="1"/>
    <xf numFmtId="165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8" borderId="1" xfId="0" applyFill="1" applyBorder="1"/>
    <xf numFmtId="0" fontId="0" fillId="9" borderId="0" xfId="0" applyFill="1"/>
    <xf numFmtId="165" fontId="3" fillId="6" borderId="0" xfId="0" applyNumberFormat="1" applyFont="1" applyFill="1"/>
    <xf numFmtId="1" fontId="0" fillId="0" borderId="0" xfId="1" applyNumberFormat="1" applyFont="1"/>
    <xf numFmtId="165" fontId="0" fillId="0" borderId="0" xfId="0" applyNumberFormat="1"/>
    <xf numFmtId="165" fontId="0" fillId="6" borderId="7" xfId="1" applyFont="1" applyFill="1" applyBorder="1"/>
    <xf numFmtId="165" fontId="0" fillId="9" borderId="0" xfId="0" applyNumberFormat="1" applyFill="1"/>
    <xf numFmtId="165" fontId="0" fillId="8" borderId="8" xfId="1" applyFont="1" applyFill="1" applyBorder="1"/>
    <xf numFmtId="0" fontId="0" fillId="0" borderId="5" xfId="0" applyBorder="1"/>
    <xf numFmtId="0" fontId="3" fillId="0" borderId="11" xfId="0" applyFont="1" applyBorder="1"/>
    <xf numFmtId="0" fontId="0" fillId="0" borderId="11" xfId="0" applyBorder="1"/>
    <xf numFmtId="165" fontId="3" fillId="6" borderId="11" xfId="0" applyNumberFormat="1" applyFont="1" applyFill="1" applyBorder="1"/>
    <xf numFmtId="0" fontId="0" fillId="0" borderId="8" xfId="0" applyBorder="1"/>
    <xf numFmtId="0" fontId="0" fillId="8" borderId="6" xfId="0" applyFill="1" applyBorder="1"/>
    <xf numFmtId="165" fontId="0" fillId="0" borderId="0" xfId="1" applyFont="1" applyFill="1" applyBorder="1"/>
    <xf numFmtId="164" fontId="0" fillId="0" borderId="0" xfId="1" applyNumberFormat="1" applyFont="1" applyFill="1" applyBorder="1"/>
    <xf numFmtId="0" fontId="11" fillId="0" borderId="0" xfId="0" applyFont="1"/>
    <xf numFmtId="0" fontId="7" fillId="5" borderId="5" xfId="0" applyFont="1" applyFill="1" applyBorder="1"/>
    <xf numFmtId="0" fontId="7" fillId="5" borderId="8" xfId="0" applyFont="1" applyFill="1" applyBorder="1"/>
    <xf numFmtId="0" fontId="3" fillId="5" borderId="5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0" fillId="5" borderId="5" xfId="0" applyFill="1" applyBorder="1"/>
    <xf numFmtId="0" fontId="0" fillId="5" borderId="8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cnc-tech/1569-26-1-0500-005-1-TS/1585367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a/gp/product/B00GI86MW8" TargetMode="External"/><Relationship Id="rId7" Type="http://schemas.openxmlformats.org/officeDocument/2006/relationships/hyperlink" Target="https://www.digikey.ca/en/products/detail/serpac/6005/307599" TargetMode="External"/><Relationship Id="rId12" Type="http://schemas.openxmlformats.org/officeDocument/2006/relationships/hyperlink" Target="https://www.amazon.ca/Exiron-Joystick-Potentiometer-JH-D202X-R2-Thermistor/dp/B07CWWM9WF" TargetMode="External"/><Relationship Id="rId2" Type="http://schemas.openxmlformats.org/officeDocument/2006/relationships/hyperlink" Target="https://www.digikey.ca/en/products/detail/3m/CT4NT18-M/2721151" TargetMode="External"/><Relationship Id="rId1" Type="http://schemas.openxmlformats.org/officeDocument/2006/relationships/hyperlink" Target="https://www.digikey.ca/en/products/detail/tensility-international-corp/10-00341/2350244" TargetMode="External"/><Relationship Id="rId6" Type="http://schemas.openxmlformats.org/officeDocument/2006/relationships/hyperlink" Target="https://www.digikey.ca/en/products/detail/adafruit-industries-llc/3102/6152821" TargetMode="External"/><Relationship Id="rId11" Type="http://schemas.openxmlformats.org/officeDocument/2006/relationships/hyperlink" Target="https://www.adafruit.com/product/3102" TargetMode="External"/><Relationship Id="rId5" Type="http://schemas.openxmlformats.org/officeDocument/2006/relationships/hyperlink" Target="https://www.digikey.ca/en/products/detail/b-f-fastener-supply/MHNZ-003/274973" TargetMode="External"/><Relationship Id="rId10" Type="http://schemas.openxmlformats.org/officeDocument/2006/relationships/hyperlink" Target="https://www.aliexpress.com/item/1005003469274285.html" TargetMode="External"/><Relationship Id="rId4" Type="http://schemas.openxmlformats.org/officeDocument/2006/relationships/hyperlink" Target="https://www.digikey.ca/en/products/detail/keystone-electronics/4708/4499301" TargetMode="External"/><Relationship Id="rId9" Type="http://schemas.openxmlformats.org/officeDocument/2006/relationships/hyperlink" Target="https://www.mouser.ca/ProductDetail/Adafruit/3102?qs=sGAEpiMZZMvI685ayE5Sa%252B6OYvEX%252BIsK80Je2NTqTRGE1%2FJP9iAWg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A2" sqref="A2"/>
    </sheetView>
  </sheetViews>
  <sheetFormatPr defaultRowHeight="14.4" x14ac:dyDescent="0.3"/>
  <cols>
    <col min="2" max="2" width="28.21875" customWidth="1"/>
    <col min="3" max="3" width="8.5546875" customWidth="1"/>
    <col min="4" max="4" width="4.44140625" bestFit="1" customWidth="1"/>
    <col min="5" max="5" width="8.33203125" customWidth="1"/>
    <col min="6" max="6" width="10.109375" bestFit="1" customWidth="1"/>
    <col min="7" max="7" width="8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71</v>
      </c>
      <c r="I1" s="19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54</v>
      </c>
      <c r="C2" s="11" t="s">
        <v>69</v>
      </c>
      <c r="I2" s="24">
        <f>SUM(I5:I13,I16:I20)</f>
        <v>52.2515</v>
      </c>
      <c r="J2" s="5">
        <f>SUM(J5:J14)+SUM(I16:I20)</f>
        <v>52.2515</v>
      </c>
      <c r="K2" s="16">
        <f>SUM(H16:H18)/60</f>
        <v>3.8666666666666667</v>
      </c>
      <c r="L2" s="6">
        <f>SUM(E16:E18)</f>
        <v>63.26</v>
      </c>
    </row>
    <row r="3" spans="1:14" ht="16.2" thickBot="1" x14ac:dyDescent="0.35">
      <c r="A3" s="35" t="s">
        <v>4</v>
      </c>
      <c r="B3" s="36"/>
    </row>
    <row r="4" spans="1:14" ht="15" thickBot="1" x14ac:dyDescent="0.35">
      <c r="A4" s="7" t="s">
        <v>5</v>
      </c>
      <c r="B4" s="7" t="s">
        <v>6</v>
      </c>
      <c r="C4" s="7" t="s">
        <v>58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/>
      <c r="M4" s="7"/>
    </row>
    <row r="5" spans="1:14" x14ac:dyDescent="0.3">
      <c r="B5" t="s">
        <v>15</v>
      </c>
      <c r="C5" t="s">
        <v>59</v>
      </c>
      <c r="D5">
        <v>1</v>
      </c>
      <c r="E5">
        <v>1</v>
      </c>
      <c r="F5" s="9">
        <v>7.29</v>
      </c>
      <c r="G5" s="21">
        <v>1</v>
      </c>
      <c r="H5" s="23">
        <f>IF(E5&gt;0,F5/E5,0)</f>
        <v>7.29</v>
      </c>
      <c r="I5" s="23">
        <f>H5*D5</f>
        <v>7.29</v>
      </c>
      <c r="J5" s="22">
        <f>G5*F5</f>
        <v>7.29</v>
      </c>
      <c r="K5" s="8" t="s">
        <v>16</v>
      </c>
    </row>
    <row r="6" spans="1:14" x14ac:dyDescent="0.3">
      <c r="B6" t="s">
        <v>17</v>
      </c>
      <c r="C6" t="s">
        <v>59</v>
      </c>
      <c r="D6">
        <v>1</v>
      </c>
      <c r="E6">
        <v>1</v>
      </c>
      <c r="F6" s="9">
        <v>31.43</v>
      </c>
      <c r="G6" s="21">
        <v>1</v>
      </c>
      <c r="H6" s="14">
        <f t="shared" ref="H6:H12" si="0">IF(E6&gt;0,F6/E6,0)</f>
        <v>31.43</v>
      </c>
      <c r="I6" s="14">
        <f t="shared" ref="I6:I12" si="1">H6*D6</f>
        <v>31.43</v>
      </c>
      <c r="J6" s="22">
        <f>G6*F6</f>
        <v>31.43</v>
      </c>
      <c r="K6" s="8" t="s">
        <v>18</v>
      </c>
    </row>
    <row r="7" spans="1:14" x14ac:dyDescent="0.3">
      <c r="B7" t="s">
        <v>52</v>
      </c>
      <c r="C7" t="s">
        <v>59</v>
      </c>
      <c r="D7">
        <v>1</v>
      </c>
      <c r="E7">
        <v>1</v>
      </c>
      <c r="F7" s="9">
        <v>0.72</v>
      </c>
      <c r="G7" s="21">
        <v>1</v>
      </c>
      <c r="H7" s="14">
        <f t="shared" si="0"/>
        <v>0.72</v>
      </c>
      <c r="I7" s="14">
        <f t="shared" si="1"/>
        <v>0.72</v>
      </c>
      <c r="J7" s="22">
        <f t="shared" ref="J7:J9" si="2">G7*F7</f>
        <v>0.72</v>
      </c>
      <c r="K7" s="8" t="s">
        <v>53</v>
      </c>
    </row>
    <row r="8" spans="1:14" x14ac:dyDescent="0.3">
      <c r="B8" t="s">
        <v>19</v>
      </c>
      <c r="C8" t="s">
        <v>59</v>
      </c>
      <c r="D8">
        <v>4</v>
      </c>
      <c r="E8">
        <v>1</v>
      </c>
      <c r="F8" s="32">
        <v>0.63</v>
      </c>
      <c r="G8" s="21">
        <v>4</v>
      </c>
      <c r="H8" s="14">
        <f t="shared" si="0"/>
        <v>0.63</v>
      </c>
      <c r="I8" s="14">
        <f t="shared" si="1"/>
        <v>2.52</v>
      </c>
      <c r="J8" s="22">
        <f t="shared" si="2"/>
        <v>2.52</v>
      </c>
      <c r="K8" s="8" t="s">
        <v>21</v>
      </c>
    </row>
    <row r="9" spans="1:14" x14ac:dyDescent="0.3">
      <c r="B9" t="s">
        <v>56</v>
      </c>
      <c r="C9" t="s">
        <v>59</v>
      </c>
      <c r="D9">
        <v>1</v>
      </c>
      <c r="E9">
        <v>1</v>
      </c>
      <c r="F9" s="32">
        <v>0.17</v>
      </c>
      <c r="G9" s="21">
        <v>1</v>
      </c>
      <c r="H9" s="14">
        <f t="shared" si="0"/>
        <v>0.17</v>
      </c>
      <c r="I9" s="14">
        <f t="shared" si="1"/>
        <v>0.17</v>
      </c>
      <c r="J9" s="22">
        <f t="shared" si="2"/>
        <v>0.17</v>
      </c>
      <c r="K9" s="8" t="s">
        <v>22</v>
      </c>
    </row>
    <row r="10" spans="1:14" x14ac:dyDescent="0.3">
      <c r="B10" t="s">
        <v>57</v>
      </c>
      <c r="C10" t="s">
        <v>59</v>
      </c>
      <c r="D10">
        <v>2</v>
      </c>
      <c r="E10">
        <v>1</v>
      </c>
      <c r="F10" s="9">
        <v>0.27</v>
      </c>
      <c r="G10" s="21">
        <f>IF(E10&gt;0,ROUNDUP(D10/E10,0),0)</f>
        <v>2</v>
      </c>
      <c r="H10" s="14">
        <f>IF(E10&gt;0,F10/E10,0)</f>
        <v>0.27</v>
      </c>
      <c r="I10" s="14">
        <f>H10*D10</f>
        <v>0.54</v>
      </c>
      <c r="J10" s="22">
        <f>G10*F10</f>
        <v>0.54</v>
      </c>
      <c r="K10" s="8" t="s">
        <v>24</v>
      </c>
    </row>
    <row r="11" spans="1:14" x14ac:dyDescent="0.3">
      <c r="B11" t="s">
        <v>25</v>
      </c>
      <c r="C11" t="s">
        <v>59</v>
      </c>
      <c r="D11">
        <v>1</v>
      </c>
      <c r="E11">
        <v>1</v>
      </c>
      <c r="F11" s="33">
        <v>8</v>
      </c>
      <c r="G11" s="21">
        <v>1</v>
      </c>
      <c r="H11" s="14">
        <f t="shared" si="0"/>
        <v>8</v>
      </c>
      <c r="I11" s="14">
        <f t="shared" si="1"/>
        <v>8</v>
      </c>
      <c r="J11" s="22">
        <f t="shared" ref="J11:J12" si="3">G11*F11</f>
        <v>8</v>
      </c>
    </row>
    <row r="12" spans="1:14" x14ac:dyDescent="0.3">
      <c r="F12" s="9"/>
      <c r="H12" s="14">
        <f t="shared" si="0"/>
        <v>0</v>
      </c>
      <c r="I12" s="14">
        <f t="shared" si="1"/>
        <v>0</v>
      </c>
      <c r="J12" s="22">
        <f t="shared" si="3"/>
        <v>0</v>
      </c>
    </row>
    <row r="13" spans="1:14" ht="15" thickBot="1" x14ac:dyDescent="0.35">
      <c r="F13" s="32"/>
      <c r="G13" s="21"/>
      <c r="H13" s="14"/>
      <c r="I13" s="14"/>
      <c r="J13" s="22"/>
      <c r="K13" s="8"/>
    </row>
    <row r="14" spans="1:14" ht="15" thickBot="1" x14ac:dyDescent="0.35">
      <c r="A14" s="37" t="s">
        <v>26</v>
      </c>
      <c r="B14" s="38"/>
      <c r="C14" s="25">
        <v>25</v>
      </c>
      <c r="F14" s="9"/>
      <c r="G14" s="9"/>
      <c r="H14" s="15"/>
      <c r="I14" s="15"/>
      <c r="N14" s="8"/>
    </row>
    <row r="15" spans="1:14" ht="15" thickBot="1" x14ac:dyDescent="0.35">
      <c r="A15" t="s">
        <v>5</v>
      </c>
      <c r="B15" s="7" t="s">
        <v>27</v>
      </c>
      <c r="C15" s="17" t="s">
        <v>28</v>
      </c>
      <c r="D15" s="7" t="s">
        <v>7</v>
      </c>
      <c r="E15" s="7" t="s">
        <v>29</v>
      </c>
      <c r="F15" s="7" t="s">
        <v>30</v>
      </c>
      <c r="G15" s="7"/>
      <c r="H15" s="7" t="s">
        <v>31</v>
      </c>
      <c r="I15" s="13" t="s">
        <v>32</v>
      </c>
      <c r="K15" s="7" t="s">
        <v>14</v>
      </c>
    </row>
    <row r="16" spans="1:14" x14ac:dyDescent="0.3">
      <c r="B16" t="s">
        <v>33</v>
      </c>
      <c r="C16" t="s">
        <v>34</v>
      </c>
      <c r="D16">
        <v>1</v>
      </c>
      <c r="E16" s="34">
        <v>27.52</v>
      </c>
      <c r="F16" s="34">
        <v>130</v>
      </c>
      <c r="H16">
        <f>F16*D16</f>
        <v>130</v>
      </c>
      <c r="I16" s="14">
        <f t="shared" ref="I16:I20" si="4">(E16/1000)*$C$14</f>
        <v>0.68799999999999994</v>
      </c>
    </row>
    <row r="17" spans="1:14" x14ac:dyDescent="0.3">
      <c r="B17" t="s">
        <v>35</v>
      </c>
      <c r="C17" t="s">
        <v>34</v>
      </c>
      <c r="D17">
        <v>1</v>
      </c>
      <c r="E17" s="34">
        <v>27.24</v>
      </c>
      <c r="F17" s="34">
        <v>102</v>
      </c>
      <c r="H17">
        <f t="shared" ref="H17:H18" si="5">F17*D17</f>
        <v>102</v>
      </c>
      <c r="I17" s="14">
        <f t="shared" si="4"/>
        <v>0.68099999999999994</v>
      </c>
    </row>
    <row r="18" spans="1:14" x14ac:dyDescent="0.3">
      <c r="B18" t="s">
        <v>36</v>
      </c>
      <c r="C18" t="s">
        <v>34</v>
      </c>
      <c r="D18">
        <v>0</v>
      </c>
      <c r="E18">
        <v>8.5</v>
      </c>
      <c r="F18">
        <v>54</v>
      </c>
      <c r="H18">
        <f t="shared" si="5"/>
        <v>0</v>
      </c>
      <c r="I18" s="14">
        <f t="shared" si="4"/>
        <v>0.21250000000000002</v>
      </c>
    </row>
    <row r="19" spans="1:14" x14ac:dyDescent="0.3">
      <c r="B19" t="s">
        <v>37</v>
      </c>
      <c r="C19" t="s">
        <v>34</v>
      </c>
      <c r="D19">
        <v>0</v>
      </c>
      <c r="I19" s="14"/>
    </row>
    <row r="20" spans="1:14" ht="15" thickBot="1" x14ac:dyDescent="0.35">
      <c r="B20" s="11"/>
      <c r="I20" s="14">
        <f t="shared" si="4"/>
        <v>0</v>
      </c>
    </row>
    <row r="21" spans="1:14" ht="15" thickBot="1" x14ac:dyDescent="0.35">
      <c r="A21" s="39" t="s">
        <v>38</v>
      </c>
      <c r="B21" s="40"/>
      <c r="I21" s="20"/>
    </row>
    <row r="22" spans="1:14" ht="15" thickBot="1" x14ac:dyDescent="0.35">
      <c r="A22" s="26" t="s">
        <v>5</v>
      </c>
      <c r="B22" s="27" t="s">
        <v>27</v>
      </c>
      <c r="C22" s="28"/>
      <c r="D22" s="28" t="s">
        <v>7</v>
      </c>
      <c r="E22" s="28"/>
      <c r="F22" s="28"/>
      <c r="G22" s="28"/>
      <c r="H22" s="28"/>
      <c r="I22" s="29"/>
      <c r="J22" s="28"/>
      <c r="K22" s="30"/>
    </row>
    <row r="23" spans="1:14" ht="15" thickBot="1" x14ac:dyDescent="0.35">
      <c r="B23" s="11"/>
      <c r="I23" s="20"/>
    </row>
    <row r="24" spans="1:14" ht="15" thickBot="1" x14ac:dyDescent="0.35">
      <c r="A24" s="37" t="s">
        <v>39</v>
      </c>
      <c r="B24" s="3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B25" t="s">
        <v>40</v>
      </c>
    </row>
    <row r="26" spans="1:14" x14ac:dyDescent="0.3">
      <c r="B26" t="s">
        <v>41</v>
      </c>
    </row>
    <row r="27" spans="1:14" x14ac:dyDescent="0.3">
      <c r="B27" t="s">
        <v>42</v>
      </c>
    </row>
    <row r="28" spans="1:14" x14ac:dyDescent="0.3">
      <c r="B28" t="s">
        <v>43</v>
      </c>
    </row>
    <row r="29" spans="1:14" x14ac:dyDescent="0.3">
      <c r="B29" t="s">
        <v>44</v>
      </c>
    </row>
    <row r="30" spans="1:14" x14ac:dyDescent="0.3">
      <c r="B30" t="s">
        <v>68</v>
      </c>
    </row>
    <row r="31" spans="1:14" ht="15" thickBot="1" x14ac:dyDescent="0.35">
      <c r="B31" t="s">
        <v>45</v>
      </c>
    </row>
    <row r="32" spans="1:14" ht="15" thickBot="1" x14ac:dyDescent="0.35">
      <c r="A32" s="41" t="s">
        <v>46</v>
      </c>
      <c r="B32" s="4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1" ht="15" thickBot="1" x14ac:dyDescent="0.35">
      <c r="A33" s="18" t="s">
        <v>5</v>
      </c>
      <c r="B33" s="31" t="s">
        <v>47</v>
      </c>
      <c r="C33" s="18"/>
      <c r="D33" s="18"/>
      <c r="E33" s="18"/>
      <c r="F33" s="18"/>
      <c r="G33" s="18"/>
      <c r="H33" s="18"/>
      <c r="I33" s="18"/>
      <c r="J33" s="18"/>
      <c r="K33" s="18" t="s">
        <v>14</v>
      </c>
    </row>
    <row r="34" spans="1:11" x14ac:dyDescent="0.3">
      <c r="B34" t="s">
        <v>70</v>
      </c>
      <c r="C34" t="s">
        <v>48</v>
      </c>
    </row>
    <row r="35" spans="1:11" x14ac:dyDescent="0.3">
      <c r="B35" t="s">
        <v>49</v>
      </c>
      <c r="C35" t="s">
        <v>48</v>
      </c>
    </row>
    <row r="36" spans="1:11" x14ac:dyDescent="0.3">
      <c r="B36" t="s">
        <v>19</v>
      </c>
      <c r="C36" t="s">
        <v>20</v>
      </c>
      <c r="D36">
        <v>4</v>
      </c>
      <c r="E36">
        <v>100</v>
      </c>
      <c r="F36" s="32">
        <v>7.82</v>
      </c>
      <c r="G36" s="21">
        <v>1</v>
      </c>
      <c r="H36" s="14">
        <f t="shared" ref="H36" si="6">IF(E36&gt;0,F36/E36,0)</f>
        <v>7.8200000000000006E-2</v>
      </c>
      <c r="I36" s="14">
        <f t="shared" ref="I36" si="7">H36*D36</f>
        <v>0.31280000000000002</v>
      </c>
      <c r="J36" s="22">
        <f t="shared" ref="J36" si="8">G36*F36</f>
        <v>7.82</v>
      </c>
      <c r="K36" s="8" t="s">
        <v>50</v>
      </c>
    </row>
    <row r="37" spans="1:11" x14ac:dyDescent="0.3">
      <c r="B37" t="s">
        <v>23</v>
      </c>
      <c r="C37" t="s">
        <v>20</v>
      </c>
      <c r="D37">
        <v>2</v>
      </c>
      <c r="E37">
        <v>100</v>
      </c>
      <c r="F37" s="9">
        <v>6.3700000000000007E-2</v>
      </c>
      <c r="G37" s="21">
        <f>IF(E37&gt;0,ROUNDUP(D37/E37,0),0)</f>
        <v>1</v>
      </c>
      <c r="H37" s="14">
        <f>IF(E37&gt;0,F37/E37,0)</f>
        <v>6.3700000000000009E-4</v>
      </c>
      <c r="I37" s="14">
        <f>H37*D37</f>
        <v>1.2740000000000002E-3</v>
      </c>
      <c r="J37" s="22">
        <f>G37*F37</f>
        <v>6.3700000000000007E-2</v>
      </c>
      <c r="K37" s="8" t="s">
        <v>51</v>
      </c>
    </row>
    <row r="38" spans="1:11" x14ac:dyDescent="0.3">
      <c r="B38" t="s">
        <v>55</v>
      </c>
      <c r="C38" t="s">
        <v>66</v>
      </c>
      <c r="K38" s="8" t="s">
        <v>67</v>
      </c>
    </row>
    <row r="39" spans="1:11" x14ac:dyDescent="0.3">
      <c r="B39" t="s">
        <v>55</v>
      </c>
      <c r="C39" t="s">
        <v>61</v>
      </c>
      <c r="J39">
        <f>15.22+12</f>
        <v>27.22</v>
      </c>
      <c r="K39" s="8" t="s">
        <v>60</v>
      </c>
    </row>
    <row r="40" spans="1:11" x14ac:dyDescent="0.3">
      <c r="B40" t="s">
        <v>55</v>
      </c>
      <c r="C40" t="s">
        <v>63</v>
      </c>
      <c r="J40">
        <v>28.93</v>
      </c>
      <c r="K40" s="8" t="s">
        <v>62</v>
      </c>
    </row>
    <row r="41" spans="1:11" x14ac:dyDescent="0.3">
      <c r="B41" t="s">
        <v>55</v>
      </c>
      <c r="C41" t="s">
        <v>64</v>
      </c>
      <c r="J41">
        <v>8.1999999999999993</v>
      </c>
      <c r="K41" s="8" t="s">
        <v>65</v>
      </c>
    </row>
  </sheetData>
  <mergeCells count="5">
    <mergeCell ref="A3:B3"/>
    <mergeCell ref="A14:B14"/>
    <mergeCell ref="A21:B21"/>
    <mergeCell ref="A24:B24"/>
    <mergeCell ref="A32:B32"/>
  </mergeCells>
  <hyperlinks>
    <hyperlink ref="K5" r:id="rId1" xr:uid="{93317371-7A46-4F25-8DA7-5670D74C825A}"/>
    <hyperlink ref="K9" r:id="rId2" xr:uid="{2C0265F2-5E84-4DAD-B328-E5C97F6B3D30}"/>
    <hyperlink ref="K36" r:id="rId3" xr:uid="{F4AF294C-F8BA-44CB-B481-A76ED38DDA06}"/>
    <hyperlink ref="K10" r:id="rId4" xr:uid="{08663F8B-F3C7-4D3A-8591-D087B68C2D2B}"/>
    <hyperlink ref="K37" r:id="rId5" xr:uid="{D9FE1BA0-A450-4BFE-B273-15114E76A652}"/>
    <hyperlink ref="K6" r:id="rId6" xr:uid="{B1418BD2-5C89-4A2B-A063-E21E0AB08434}"/>
    <hyperlink ref="K8" r:id="rId7" xr:uid="{8784D7E4-FD0A-4BF8-A4D0-3C21D03C33DB}"/>
    <hyperlink ref="K7" r:id="rId8" xr:uid="{0ACE1358-E8F2-46BF-91FB-F853B0D39952}"/>
    <hyperlink ref="K40" r:id="rId9" xr:uid="{464E463B-1E40-470F-AA52-246103B4A316}"/>
    <hyperlink ref="K41" r:id="rId10" xr:uid="{A77D9A15-BDB3-4EA2-B95D-BDBB4E105279}"/>
    <hyperlink ref="K38" r:id="rId11" xr:uid="{57B6657A-7BAD-4175-A23B-D120C3C40C8A}"/>
    <hyperlink ref="K39" r:id="rId12" xr:uid="{605F5F4B-ABBA-40BE-AA0F-D207C2EA7905}"/>
  </hyperlinks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  <SharedWithUsers xmlns="72c39c84-b0a3-45a2-a38c-ff46bb47f11f">
      <UserInfo>
        <DisplayName/>
        <AccountId xsi:nil="true"/>
        <AccountType/>
      </UserInfo>
    </SharedWithUsers>
    <MediaLengthInSeconds xmlns="cf9f6c1f-8ad0-4eb8-bb2b-fb0b622a341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2.xml><?xml version="1.0" encoding="utf-8"?>
<ds:datastoreItem xmlns:ds="http://schemas.openxmlformats.org/officeDocument/2006/customXml" ds:itemID="{68775F99-B80C-42A8-929B-E3E95F8A7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Stephen Moyer</cp:lastModifiedBy>
  <cp:revision/>
  <dcterms:created xsi:type="dcterms:W3CDTF">2021-04-20T01:54:08Z</dcterms:created>
  <dcterms:modified xsi:type="dcterms:W3CDTF">2023-09-21T21:46:40Z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  <property fmtid="{D5CDD505-2E9C-101B-9397-08002B2CF9AE}" pid="4" name="Order">
    <vt:r8>1891300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ColorHex">
    <vt:lpwstr/>
  </property>
  <property fmtid="{D5CDD505-2E9C-101B-9397-08002B2CF9AE}" pid="8" name="_Emoji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_ColorTag">
    <vt:lpwstr/>
  </property>
  <property fmtid="{D5CDD505-2E9C-101B-9397-08002B2CF9AE}" pid="13" name="TriggerFlowInfo">
    <vt:lpwstr/>
  </property>
</Properties>
</file>