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radw\GitHub\Open-Playback-Recorder\Documentation\"/>
    </mc:Choice>
  </mc:AlternateContent>
  <xr:revisionPtr revIDLastSave="0" documentId="13_ncr:1_{468BD287-8EE8-417E-8772-A15CED5538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H23" i="1"/>
  <c r="I23" i="1" s="1"/>
  <c r="H22" i="1"/>
  <c r="I22" i="1" s="1"/>
  <c r="J25" i="1"/>
  <c r="J26" i="1"/>
  <c r="J27" i="1"/>
  <c r="J28" i="1"/>
  <c r="H25" i="1"/>
  <c r="I25" i="1" s="1"/>
  <c r="H26" i="1"/>
  <c r="I26" i="1" s="1"/>
  <c r="H27" i="1"/>
  <c r="I27" i="1" s="1"/>
  <c r="H28" i="1"/>
  <c r="I28" i="1" s="1"/>
  <c r="H15" i="1"/>
  <c r="I15" i="1" s="1"/>
  <c r="J15" i="1"/>
  <c r="H17" i="1"/>
  <c r="I17" i="1" s="1"/>
  <c r="J17" i="1"/>
  <c r="J22" i="1"/>
  <c r="I38" i="1"/>
  <c r="I37" i="1"/>
  <c r="I36" i="1"/>
  <c r="J21" i="1"/>
  <c r="J13" i="1"/>
  <c r="H21" i="1"/>
  <c r="I21" i="1" s="1"/>
  <c r="H13" i="1"/>
  <c r="I13" i="1" s="1"/>
  <c r="J8" i="1"/>
  <c r="J9" i="1"/>
  <c r="J10" i="1"/>
  <c r="J11" i="1"/>
  <c r="J12" i="1"/>
  <c r="J14" i="1"/>
  <c r="J16" i="1"/>
  <c r="J18" i="1"/>
  <c r="J19" i="1"/>
  <c r="J20" i="1"/>
  <c r="J24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4" i="1"/>
  <c r="I14" i="1" s="1"/>
  <c r="H16" i="1"/>
  <c r="I16" i="1" s="1"/>
  <c r="H18" i="1"/>
  <c r="I18" i="1" s="1"/>
  <c r="H19" i="1"/>
  <c r="I19" i="1" s="1"/>
  <c r="H20" i="1"/>
  <c r="I20" i="1" s="1"/>
  <c r="H24" i="1"/>
  <c r="I24" i="1" s="1"/>
  <c r="H5" i="1"/>
  <c r="I5" i="1" s="1"/>
  <c r="G6" i="1" l="1"/>
  <c r="J6" i="1" s="1"/>
  <c r="G7" i="1"/>
  <c r="J7" i="1" s="1"/>
  <c r="G5" i="1"/>
  <c r="J5" i="1" s="1"/>
  <c r="K2" i="1" l="1"/>
  <c r="L2" i="1"/>
  <c r="I32" i="1"/>
  <c r="I34" i="1"/>
  <c r="I35" i="1"/>
  <c r="I39" i="1"/>
  <c r="I31" i="1"/>
  <c r="J2" i="1" l="1"/>
  <c r="I2" i="1"/>
</calcChain>
</file>

<file path=xl/sharedStrings.xml><?xml version="1.0" encoding="utf-8"?>
<sst xmlns="http://schemas.openxmlformats.org/spreadsheetml/2006/main" count="183" uniqueCount="132">
  <si>
    <t>Unit Cost</t>
  </si>
  <si>
    <t>Total Cost</t>
  </si>
  <si>
    <t>Total Print time (hr)</t>
  </si>
  <si>
    <t>Total filament (g)</t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</si>
  <si>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</si>
  <si>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</si>
  <si>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</si>
  <si>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</si>
  <si>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</si>
  <si>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</si>
  <si>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</si>
  <si>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</si>
  <si>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</si>
  <si>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</si>
  <si>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</si>
  <si>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</si>
  <si>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Micro Controller (Seeeduino Nano)</t>
  </si>
  <si>
    <t>Electrical</t>
  </si>
  <si>
    <t>Audio Amplifier (Pam8302)</t>
  </si>
  <si>
    <t>Mono Speaker (4Ω 3W )</t>
  </si>
  <si>
    <t xml:space="preserve">Micro SD Reader </t>
  </si>
  <si>
    <t>Microphone (MAX9814)</t>
  </si>
  <si>
    <t>Buttons (B3F-5050)</t>
  </si>
  <si>
    <t>3.5 mm Mono Jack</t>
  </si>
  <si>
    <t>Male Through Hole Header</t>
  </si>
  <si>
    <t>Female Through Hole Header</t>
  </si>
  <si>
    <t>HH-3449</t>
  </si>
  <si>
    <t>9V Battery Clip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</si>
  <si>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</si>
  <si>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</si>
  <si>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</si>
  <si>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</si>
  <si>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</si>
  <si>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</si>
  <si>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</si>
  <si>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</si>
  <si>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Custom Printed Circuit Board (PCB)</t>
  </si>
  <si>
    <t>Tools for Assembly</t>
  </si>
  <si>
    <t>Soldering Iron</t>
  </si>
  <si>
    <t>60Pb/40Tn Solder Wire</t>
  </si>
  <si>
    <t>Needle Nose Pliers</t>
  </si>
  <si>
    <t>Flush Cutters</t>
  </si>
  <si>
    <t>Super Glue</t>
  </si>
  <si>
    <t>Desolder Pump (Optional)</t>
  </si>
  <si>
    <t>Alternatives (if there are other sources for some parts link them below)</t>
  </si>
  <si>
    <t>Part and description</t>
  </si>
  <si>
    <t>Micro SD Card</t>
  </si>
  <si>
    <t>Resistor (1k Ω)</t>
  </si>
  <si>
    <t>9V Battery</t>
  </si>
  <si>
    <t>Audio Potentiometer</t>
  </si>
  <si>
    <t>https://www.adafruit.com/product/2130</t>
  </si>
  <si>
    <t>https://www.adafruit.com/product/4445</t>
  </si>
  <si>
    <t>https://www.adafruit.com/product/254</t>
  </si>
  <si>
    <t>https://www.adafruit.com/product/5250</t>
  </si>
  <si>
    <t>https://www.adafruit.com/product/1713</t>
  </si>
  <si>
    <t>https://www.adafruit.com/product/1119</t>
  </si>
  <si>
    <t>https://www.adafruit.com/product/4361</t>
  </si>
  <si>
    <t>https://www.adafruit.com/product/4294</t>
  </si>
  <si>
    <t>https://www.adafruit.com/product/2671</t>
  </si>
  <si>
    <t>https://www.adafruit.com/product/598</t>
  </si>
  <si>
    <t>https://www.adafruit.com/product/80</t>
  </si>
  <si>
    <t>Resistor (2k Ω)</t>
  </si>
  <si>
    <t>Red LED</t>
  </si>
  <si>
    <t>Green LED</t>
  </si>
  <si>
    <t>Blue LED</t>
  </si>
  <si>
    <t>Base</t>
  </si>
  <si>
    <t>Battery Cover</t>
  </si>
  <si>
    <t>Level Button</t>
  </si>
  <si>
    <t>Volume Knob</t>
  </si>
  <si>
    <t>Play Button</t>
  </si>
  <si>
    <t>Record Button</t>
  </si>
  <si>
    <t>Mechanical</t>
  </si>
  <si>
    <t>https://www.adafruit.com/product/301</t>
  </si>
  <si>
    <t>https://www.adafruit.com/product/299</t>
  </si>
  <si>
    <t>https://www.adafruit.com/product/298</t>
  </si>
  <si>
    <t>Open Playback Recorder</t>
  </si>
  <si>
    <t>Toggle Switch</t>
  </si>
  <si>
    <t>https://www.digikey.ca/en/products/detail/cui-devices/PTN16-A10125K1A2/20380750</t>
  </si>
  <si>
    <t>PTN16-A10125K1A2</t>
  </si>
  <si>
    <t>https://www.digikey.ca/en/products/detail/omron-electronics-inc-emc-div/B3F-3152/31741</t>
  </si>
  <si>
    <t>B3F-3152</t>
  </si>
  <si>
    <t>https://www.digikey.ca/en/products/detail/c-k/OS102011MA1QS1/1981431</t>
  </si>
  <si>
    <t>OS102011MA1QS1</t>
  </si>
  <si>
    <t>SJ1-3535NG</t>
  </si>
  <si>
    <t>https://www.digikey.ca/en/products/detail/cui-devices/SJ1-3535NG/738699</t>
  </si>
  <si>
    <t>https://www.digikey.ca/en/products/detail/serpac/6005/307599</t>
  </si>
  <si>
    <t>#4 Sheet Metal Screw</t>
  </si>
  <si>
    <t>Ribbon Cable</t>
  </si>
  <si>
    <t>Ribbon Cable Header</t>
  </si>
  <si>
    <t>H3DDS-1006G</t>
  </si>
  <si>
    <t>86130101014345E1LF</t>
  </si>
  <si>
    <t>https://www.digikey.ca/en/products/detail/amphenol-cs-fci/86130101014345E1LF/7592367</t>
  </si>
  <si>
    <t>https://www.digikey.ca/en/products/detail/assmann-wsw-components/H3DDS-1006G/1218627</t>
  </si>
  <si>
    <t xml:space="preserve">Capacitor </t>
  </si>
  <si>
    <t>https://www.digikey.ca/en/products/detail/kemet/C315C104M5U5TA/817927</t>
  </si>
  <si>
    <t>5 pin header</t>
  </si>
  <si>
    <t>15 pin header</t>
  </si>
  <si>
    <t>https://www.digikey.ca/en/products/detail/sullins-connector-solutions/PPTC051LFBN-RC/807239</t>
  </si>
  <si>
    <t>https://www.digikey.ca/en/products/detail/sullins-connector-solutions/PPTC151LFBN-RC/810153</t>
  </si>
  <si>
    <t>PPTC151LFBN-RC</t>
  </si>
  <si>
    <t>PPTC051LFBN-RC</t>
  </si>
  <si>
    <t>C315C104M5U5TA</t>
  </si>
  <si>
    <t>https://www.digikey.ca/en/products/detail/w%C3%BCrth-elektronik/151051VS04000/4490015</t>
  </si>
  <si>
    <t>151051VS04000</t>
  </si>
  <si>
    <t>https://www.digikey.ca/en/products/detail/seeed-technology-co-ltd/102010268/10290292</t>
  </si>
  <si>
    <t>https://www.digikey.ca/en/products/detail/adafruit-industries-llc/2130/5761279</t>
  </si>
  <si>
    <t>https://www.digikey.ca/en/products/detail/adafruit-industries-llc/1713/4990777</t>
  </si>
  <si>
    <t>https://www.digikey.ca/en/products/detail/adafruit-industries-llc/5252/15841478</t>
  </si>
  <si>
    <t>https://www.digikey.ca/en/products/detail/adafruit-industries-llc/254/5761230</t>
  </si>
  <si>
    <t>https://www.digikey.ca/en/products/detail/adafruit-industries-llc/3351/6612456</t>
  </si>
  <si>
    <t>A1604 BK210J</t>
  </si>
  <si>
    <t>https://www.digikey.ca/en/products/detail/keystone-electronics/232/303804</t>
  </si>
  <si>
    <t>https://www.digikey.ca/en/products/detail/yageo/MFR-25FRF52-2K/14920</t>
  </si>
  <si>
    <t>MFR-25FRF52-2K</t>
  </si>
  <si>
    <t>OVLFB3C7</t>
  </si>
  <si>
    <t>https://www.digikey.ca/en/products/detail/everlight-electronics-co-ltd/EALP05RDHRA2/5142171</t>
  </si>
  <si>
    <t>EALP05RDHRA2</t>
  </si>
  <si>
    <t>Open Playback Recorder Top PCB</t>
  </si>
  <si>
    <t>Open Playback Recorder Bottom PCB</t>
  </si>
  <si>
    <t>PCB shipping</t>
  </si>
  <si>
    <t>https://www.pcbway.com/</t>
  </si>
  <si>
    <t>Last Updated: Jun 21, 2024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</si>
  <si>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V2.0</t>
    </r>
  </si>
  <si>
    <t>Lid</t>
  </si>
  <si>
    <t>2 LED Spacer</t>
  </si>
  <si>
    <t>3 LED Spacer</t>
  </si>
  <si>
    <t>https://www.amazon.ca/gp/product/B07NCXNKJR</t>
  </si>
  <si>
    <t xml:space="preserve">Mechanical </t>
  </si>
  <si>
    <t>T-Nut</t>
  </si>
  <si>
    <t>https://www.digikey.ca/en/products/detail/w%C3%BCrth-elektronik/151051BS04000/4490009</t>
  </si>
  <si>
    <t>https://www.digikey.ca/en/products/detail/duracell-industrial-operations-inc/9V/21259959</t>
  </si>
  <si>
    <t>Buttons (B3F-3152)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</si>
</sst>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rgb="FF33333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33333"/>
      <name val="Calibri"/>
    </font>
    <font>
      <b/>
      <sz val="11"/>
      <color rgb="FF3F3F3F"/>
      <name val="Calibri"/>
      <scheme val="minor"/>
    </font>
    <font>
      <sz val="11"/>
      <color rgb="FF3F3F3F"/>
      <name val="Calibri"/>
      <scheme val="minor"/>
    </font>
    <font>
      <sz val="8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15" fillId="10" borderId="13" applyNumberFormat="0" applyAlignment="0" applyProtection="0"/>
  </cellStyleXfs>
  <cellXfs count="50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8" borderId="1" xfId="0" applyFill="1" applyBorder="1"/>
    <xf numFmtId="0" fontId="0" fillId="9" borderId="0" xfId="0" applyFill="1"/>
    <xf numFmtId="1" fontId="0" fillId="0" borderId="0" xfId="1" applyNumberFormat="1" applyFont="1"/>
    <xf numFmtId="44" fontId="0" fillId="0" borderId="0" xfId="0" applyNumberFormat="1"/>
    <xf numFmtId="0" fontId="0" fillId="5" borderId="7" xfId="0" applyFill="1" applyBorder="1"/>
    <xf numFmtId="44" fontId="0" fillId="6" borderId="8" xfId="1" applyFont="1" applyFill="1" applyBorder="1"/>
    <xf numFmtId="44" fontId="0" fillId="9" borderId="0" xfId="0" applyNumberFormat="1" applyFill="1"/>
    <xf numFmtId="44" fontId="0" fillId="8" borderId="9" xfId="1" applyFont="1" applyFill="1" applyBorder="1"/>
    <xf numFmtId="0" fontId="0" fillId="0" borderId="5" xfId="0" applyBorder="1"/>
    <xf numFmtId="0" fontId="3" fillId="0" borderId="12" xfId="0" applyFont="1" applyBorder="1"/>
    <xf numFmtId="0" fontId="0" fillId="0" borderId="12" xfId="0" applyBorder="1"/>
    <xf numFmtId="0" fontId="0" fillId="0" borderId="9" xfId="0" applyBorder="1"/>
    <xf numFmtId="0" fontId="0" fillId="8" borderId="6" xfId="0" applyFill="1" applyBorder="1"/>
    <xf numFmtId="0" fontId="11" fillId="0" borderId="0" xfId="0" applyFont="1"/>
    <xf numFmtId="44" fontId="0" fillId="0" borderId="0" xfId="1" applyFont="1" applyFill="1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6" fillId="10" borderId="13" xfId="6" applyFont="1"/>
    <xf numFmtId="0" fontId="17" fillId="0" borderId="0" xfId="0" applyFont="1"/>
    <xf numFmtId="0" fontId="17" fillId="0" borderId="0" xfId="0" applyFont="1" applyAlignment="1">
      <alignment horizontal="left"/>
    </xf>
    <xf numFmtId="44" fontId="0" fillId="0" borderId="0" xfId="1" applyFont="1" applyBorder="1"/>
    <xf numFmtId="0" fontId="7" fillId="5" borderId="5" xfId="0" applyFont="1" applyFill="1" applyBorder="1"/>
    <xf numFmtId="0" fontId="7" fillId="5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0" fillId="5" borderId="5" xfId="0" applyFill="1" applyBorder="1"/>
    <xf numFmtId="0" fontId="0" fillId="5" borderId="9" xfId="0" applyFill="1" applyBorder="1"/>
  </cellXfs>
  <cellStyles count="7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4294" TargetMode="External"/><Relationship Id="rId13" Type="http://schemas.openxmlformats.org/officeDocument/2006/relationships/hyperlink" Target="https://www.digikey.ca/en/products/detail/seeed-technology-co-ltd/102010268/10290292" TargetMode="External"/><Relationship Id="rId18" Type="http://schemas.openxmlformats.org/officeDocument/2006/relationships/hyperlink" Target="https://www.digikey.ca/en/products/detail/adafruit-industries-llc/5252/15841478" TargetMode="External"/><Relationship Id="rId3" Type="http://schemas.openxmlformats.org/officeDocument/2006/relationships/hyperlink" Target="https://www.adafruit.com/product/254" TargetMode="External"/><Relationship Id="rId21" Type="http://schemas.openxmlformats.org/officeDocument/2006/relationships/hyperlink" Target="https://www.digikey.ca/en/products/detail/everlight-electronics-co-ltd/EALP05RDHRA2/5142171" TargetMode="External"/><Relationship Id="rId7" Type="http://schemas.openxmlformats.org/officeDocument/2006/relationships/hyperlink" Target="https://www.adafruit.com/product/4361" TargetMode="External"/><Relationship Id="rId12" Type="http://schemas.openxmlformats.org/officeDocument/2006/relationships/hyperlink" Target="https://www.digikey.ca/en/products/detail/w%C3%BCrth-elektronik/151051BS04000/4490009" TargetMode="External"/><Relationship Id="rId17" Type="http://schemas.openxmlformats.org/officeDocument/2006/relationships/hyperlink" Target="https://www.digikey.ca/en/products/detail/adafruit-industries-llc/254/5761230" TargetMode="External"/><Relationship Id="rId2" Type="http://schemas.openxmlformats.org/officeDocument/2006/relationships/hyperlink" Target="https://www.adafruit.com/product/4445" TargetMode="External"/><Relationship Id="rId16" Type="http://schemas.openxmlformats.org/officeDocument/2006/relationships/hyperlink" Target="https://www.digikey.ca/en/products/detail/cui-devices/PTN16-A10125K1A2/20380750" TargetMode="External"/><Relationship Id="rId20" Type="http://schemas.openxmlformats.org/officeDocument/2006/relationships/hyperlink" Target="https://www.digikey.ca/en/products/detail/cui-devices/SJ1-3535NG/738699" TargetMode="External"/><Relationship Id="rId1" Type="http://schemas.openxmlformats.org/officeDocument/2006/relationships/hyperlink" Target="https://www.adafruit.com/product/2130" TargetMode="External"/><Relationship Id="rId6" Type="http://schemas.openxmlformats.org/officeDocument/2006/relationships/hyperlink" Target="https://www.adafruit.com/product/1119" TargetMode="External"/><Relationship Id="rId11" Type="http://schemas.openxmlformats.org/officeDocument/2006/relationships/hyperlink" Target="https://www.adafruit.com/product/80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dafruit.com/product/1713" TargetMode="External"/><Relationship Id="rId15" Type="http://schemas.openxmlformats.org/officeDocument/2006/relationships/hyperlink" Target="https://www.digikey.ca/en/products/detail/adafruit-industries-llc/3351/6612456" TargetMode="External"/><Relationship Id="rId23" Type="http://schemas.openxmlformats.org/officeDocument/2006/relationships/hyperlink" Target="https://www.digikey.ca/en/products/detail/omron-electronics-inc-emc-div/B3F-3152/31741" TargetMode="External"/><Relationship Id="rId10" Type="http://schemas.openxmlformats.org/officeDocument/2006/relationships/hyperlink" Target="https://www.adafruit.com/product/598" TargetMode="External"/><Relationship Id="rId19" Type="http://schemas.openxmlformats.org/officeDocument/2006/relationships/hyperlink" Target="https://www.digikey.ca/en/products/detail/adafruit-industries-llc/1713/4990777" TargetMode="External"/><Relationship Id="rId4" Type="http://schemas.openxmlformats.org/officeDocument/2006/relationships/hyperlink" Target="https://www.adafruit.com/product/5250" TargetMode="External"/><Relationship Id="rId9" Type="http://schemas.openxmlformats.org/officeDocument/2006/relationships/hyperlink" Target="https://www.adafruit.com/product/2671" TargetMode="External"/><Relationship Id="rId14" Type="http://schemas.openxmlformats.org/officeDocument/2006/relationships/hyperlink" Target="https://www.digikey.ca/en/products/detail/adafruit-industries-llc/2130/5761279" TargetMode="External"/><Relationship Id="rId22" Type="http://schemas.openxmlformats.org/officeDocument/2006/relationships/hyperlink" Target="https://www.digikey.ca/en/products/detail/duracell-industrial-operations-inc/9V/212599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workbookViewId="0">
      <selection activeCell="C10" sqref="C10"/>
    </sheetView>
  </sheetViews>
  <sheetFormatPr defaultRowHeight="15" x14ac:dyDescent="0.25"/>
  <cols>
    <col min="1" max="1" width="22.7109375" customWidth="1"/>
    <col min="2" max="2" width="30.5703125" customWidth="1"/>
    <col min="3" max="3" width="23.7109375" customWidth="1"/>
    <col min="4" max="4" width="4.42578125" bestFit="1" customWidth="1"/>
    <col min="5" max="5" width="8.28515625" customWidth="1"/>
    <col min="6" max="6" width="10.85546875" bestFit="1" customWidth="1"/>
    <col min="7" max="7" width="8.42578125" bestFit="1" customWidth="1"/>
    <col min="8" max="8" width="15.5703125" bestFit="1" customWidth="1"/>
    <col min="9" max="9" width="14.85546875" bestFit="1" customWidth="1"/>
    <col min="10" max="10" width="9.7109375" bestFit="1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3" ht="35.25" x14ac:dyDescent="0.5">
      <c r="A1" s="1" t="s">
        <v>75</v>
      </c>
      <c r="I1" s="19" t="s">
        <v>0</v>
      </c>
      <c r="J1" s="2" t="s">
        <v>1</v>
      </c>
      <c r="K1" s="3" t="s">
        <v>2</v>
      </c>
      <c r="L1" s="4" t="s">
        <v>3</v>
      </c>
    </row>
    <row r="2" spans="1:13" ht="19.5" thickBot="1" x14ac:dyDescent="0.35">
      <c r="A2" s="12" t="s">
        <v>122</v>
      </c>
      <c r="C2" s="11" t="s">
        <v>121</v>
      </c>
      <c r="I2" s="24">
        <f>SUM(I5:I27,I31:I40)</f>
        <v>93.398400000000009</v>
      </c>
      <c r="J2" s="5">
        <f>SUM(J5:J27,I31:I40)</f>
        <v>112.38000000000001</v>
      </c>
      <c r="K2" s="16">
        <f>SUM(H31:H39)/60</f>
        <v>3.2333333333333334</v>
      </c>
      <c r="L2" s="6">
        <f>SUM(E31:E39)</f>
        <v>90</v>
      </c>
    </row>
    <row r="3" spans="1:13" ht="16.5" thickBot="1" x14ac:dyDescent="0.3">
      <c r="A3" s="42" t="s">
        <v>4</v>
      </c>
      <c r="B3" s="43"/>
    </row>
    <row r="4" spans="1:13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7"/>
      <c r="M4" s="7"/>
    </row>
    <row r="5" spans="1:13" x14ac:dyDescent="0.25">
      <c r="A5" s="33">
        <v>102010268</v>
      </c>
      <c r="B5" t="s">
        <v>16</v>
      </c>
      <c r="C5" t="s">
        <v>17</v>
      </c>
      <c r="D5">
        <v>1</v>
      </c>
      <c r="E5">
        <v>1</v>
      </c>
      <c r="F5" s="9">
        <v>10.99</v>
      </c>
      <c r="G5" s="20">
        <f>IF(E5&gt;0,ROUNDUP(D5/E5,0),0)</f>
        <v>1</v>
      </c>
      <c r="H5" s="23">
        <f>IF(E5&gt;0,F5/E5,0)</f>
        <v>10.99</v>
      </c>
      <c r="I5" s="23">
        <f>H5*D5</f>
        <v>10.99</v>
      </c>
      <c r="J5" s="21">
        <f>G5*F5*D5</f>
        <v>10.99</v>
      </c>
      <c r="K5" s="8" t="s">
        <v>104</v>
      </c>
    </row>
    <row r="6" spans="1:13" x14ac:dyDescent="0.25">
      <c r="A6" s="33">
        <v>2130</v>
      </c>
      <c r="B6" t="s">
        <v>18</v>
      </c>
      <c r="C6" t="s">
        <v>17</v>
      </c>
      <c r="D6">
        <v>1</v>
      </c>
      <c r="E6">
        <v>1</v>
      </c>
      <c r="F6" s="9">
        <v>6.09</v>
      </c>
      <c r="G6" s="20">
        <f t="shared" ref="G6:G7" si="0">IF(E6&gt;0,ROUNDUP(D6/E6,0),0)</f>
        <v>1</v>
      </c>
      <c r="H6" s="23">
        <f t="shared" ref="H6:H28" si="1">IF(E6&gt;0,F6/E6,0)</f>
        <v>6.09</v>
      </c>
      <c r="I6" s="23">
        <f t="shared" ref="I6:I28" si="2">H6*D6</f>
        <v>6.09</v>
      </c>
      <c r="J6" s="21">
        <f t="shared" ref="J6:J28" si="3">G6*F6*D6</f>
        <v>6.09</v>
      </c>
      <c r="K6" s="8" t="s">
        <v>105</v>
      </c>
    </row>
    <row r="7" spans="1:13" x14ac:dyDescent="0.25">
      <c r="A7" s="34">
        <v>3351</v>
      </c>
      <c r="B7" s="31" t="s">
        <v>19</v>
      </c>
      <c r="C7" t="s">
        <v>17</v>
      </c>
      <c r="D7">
        <v>1</v>
      </c>
      <c r="E7">
        <v>1</v>
      </c>
      <c r="F7" s="9">
        <v>6.09</v>
      </c>
      <c r="G7" s="20">
        <f t="shared" si="0"/>
        <v>1</v>
      </c>
      <c r="H7" s="23">
        <f t="shared" si="1"/>
        <v>6.09</v>
      </c>
      <c r="I7" s="23">
        <f t="shared" si="2"/>
        <v>6.09</v>
      </c>
      <c r="J7" s="21">
        <f t="shared" si="3"/>
        <v>6.09</v>
      </c>
      <c r="K7" s="8" t="s">
        <v>109</v>
      </c>
    </row>
    <row r="8" spans="1:13" x14ac:dyDescent="0.25">
      <c r="A8" s="33" t="s">
        <v>78</v>
      </c>
      <c r="B8" s="31" t="s">
        <v>49</v>
      </c>
      <c r="C8" t="s">
        <v>17</v>
      </c>
      <c r="D8">
        <v>1</v>
      </c>
      <c r="E8">
        <v>1</v>
      </c>
      <c r="F8" s="32">
        <v>3.08</v>
      </c>
      <c r="G8" s="20">
        <v>1</v>
      </c>
      <c r="H8" s="23">
        <f t="shared" si="1"/>
        <v>3.08</v>
      </c>
      <c r="I8" s="23">
        <f t="shared" si="2"/>
        <v>3.08</v>
      </c>
      <c r="J8" s="21">
        <f t="shared" si="3"/>
        <v>3.08</v>
      </c>
      <c r="K8" s="8" t="s">
        <v>77</v>
      </c>
    </row>
    <row r="9" spans="1:13" x14ac:dyDescent="0.25">
      <c r="A9" s="35">
        <v>254</v>
      </c>
      <c r="B9" s="31" t="s">
        <v>20</v>
      </c>
      <c r="C9" t="s">
        <v>17</v>
      </c>
      <c r="D9">
        <v>1</v>
      </c>
      <c r="E9">
        <v>1</v>
      </c>
      <c r="F9" s="32">
        <v>10.85</v>
      </c>
      <c r="G9" s="20">
        <v>1</v>
      </c>
      <c r="H9" s="23">
        <f t="shared" si="1"/>
        <v>10.85</v>
      </c>
      <c r="I9" s="23">
        <f t="shared" si="2"/>
        <v>10.85</v>
      </c>
      <c r="J9" s="21">
        <f t="shared" si="3"/>
        <v>10.85</v>
      </c>
      <c r="K9" s="8" t="s">
        <v>108</v>
      </c>
    </row>
    <row r="10" spans="1:13" x14ac:dyDescent="0.25">
      <c r="A10" s="33">
        <v>5249</v>
      </c>
      <c r="B10" s="31" t="s">
        <v>46</v>
      </c>
      <c r="C10" t="s">
        <v>17</v>
      </c>
      <c r="D10">
        <v>1</v>
      </c>
      <c r="E10">
        <v>1</v>
      </c>
      <c r="F10" s="32">
        <v>7.86</v>
      </c>
      <c r="G10" s="20">
        <v>1</v>
      </c>
      <c r="H10" s="23">
        <f t="shared" si="1"/>
        <v>7.86</v>
      </c>
      <c r="I10" s="23">
        <f t="shared" si="2"/>
        <v>7.86</v>
      </c>
      <c r="J10" s="21">
        <f t="shared" si="3"/>
        <v>7.86</v>
      </c>
      <c r="K10" s="8" t="s">
        <v>107</v>
      </c>
    </row>
    <row r="11" spans="1:13" x14ac:dyDescent="0.25">
      <c r="A11" s="35">
        <v>1713</v>
      </c>
      <c r="B11" s="31" t="s">
        <v>21</v>
      </c>
      <c r="C11" t="s">
        <v>17</v>
      </c>
      <c r="D11">
        <v>1</v>
      </c>
      <c r="E11">
        <v>1</v>
      </c>
      <c r="F11" s="32">
        <v>11.5</v>
      </c>
      <c r="G11" s="20">
        <v>1</v>
      </c>
      <c r="H11" s="23">
        <f t="shared" si="1"/>
        <v>11.5</v>
      </c>
      <c r="I11" s="23">
        <f t="shared" si="2"/>
        <v>11.5</v>
      </c>
      <c r="J11" s="21">
        <f t="shared" si="3"/>
        <v>11.5</v>
      </c>
      <c r="K11" s="8" t="s">
        <v>106</v>
      </c>
    </row>
    <row r="12" spans="1:13" x14ac:dyDescent="0.25">
      <c r="A12" s="35" t="s">
        <v>80</v>
      </c>
      <c r="B12" s="31" t="s">
        <v>131</v>
      </c>
      <c r="C12" t="s">
        <v>17</v>
      </c>
      <c r="D12">
        <v>3</v>
      </c>
      <c r="E12">
        <v>1</v>
      </c>
      <c r="F12" s="32">
        <v>0.51</v>
      </c>
      <c r="G12" s="20">
        <v>1</v>
      </c>
      <c r="H12" s="23">
        <f t="shared" si="1"/>
        <v>0.51</v>
      </c>
      <c r="I12" s="23">
        <f t="shared" si="2"/>
        <v>1.53</v>
      </c>
      <c r="J12" s="21">
        <f t="shared" si="3"/>
        <v>1.53</v>
      </c>
      <c r="K12" s="8" t="s">
        <v>79</v>
      </c>
    </row>
    <row r="13" spans="1:13" x14ac:dyDescent="0.25">
      <c r="A13" s="35" t="s">
        <v>82</v>
      </c>
      <c r="B13" s="31" t="s">
        <v>76</v>
      </c>
      <c r="C13" t="s">
        <v>17</v>
      </c>
      <c r="D13">
        <v>1</v>
      </c>
      <c r="E13">
        <v>1</v>
      </c>
      <c r="F13" s="32">
        <v>0.65</v>
      </c>
      <c r="G13" s="20">
        <v>1</v>
      </c>
      <c r="H13" s="23">
        <f t="shared" ref="H13" si="4">IF(E13&gt;0,F13/E13,0)</f>
        <v>0.65</v>
      </c>
      <c r="I13" s="23">
        <f t="shared" ref="I13" si="5">H13*D13</f>
        <v>0.65</v>
      </c>
      <c r="J13" s="21">
        <f t="shared" si="3"/>
        <v>0.65</v>
      </c>
      <c r="K13" s="8" t="s">
        <v>81</v>
      </c>
    </row>
    <row r="14" spans="1:13" x14ac:dyDescent="0.25">
      <c r="A14" s="33" t="s">
        <v>83</v>
      </c>
      <c r="B14" s="31" t="s">
        <v>23</v>
      </c>
      <c r="C14" t="s">
        <v>17</v>
      </c>
      <c r="D14">
        <v>2</v>
      </c>
      <c r="E14">
        <v>1</v>
      </c>
      <c r="F14" s="32">
        <v>2.31</v>
      </c>
      <c r="G14" s="20">
        <v>1</v>
      </c>
      <c r="H14" s="23">
        <f t="shared" si="1"/>
        <v>2.31</v>
      </c>
      <c r="I14" s="23">
        <f t="shared" si="2"/>
        <v>4.62</v>
      </c>
      <c r="J14" s="21">
        <f t="shared" si="3"/>
        <v>4.62</v>
      </c>
      <c r="K14" s="8" t="s">
        <v>84</v>
      </c>
    </row>
    <row r="15" spans="1:13" x14ac:dyDescent="0.25">
      <c r="A15" s="39" t="s">
        <v>116</v>
      </c>
      <c r="B15" s="31" t="s">
        <v>62</v>
      </c>
      <c r="C15" t="s">
        <v>17</v>
      </c>
      <c r="D15">
        <v>1</v>
      </c>
      <c r="E15">
        <v>1</v>
      </c>
      <c r="F15" s="32">
        <v>0.63</v>
      </c>
      <c r="G15" s="20">
        <v>1</v>
      </c>
      <c r="H15" s="23">
        <f t="shared" si="1"/>
        <v>0.63</v>
      </c>
      <c r="I15" s="23">
        <f t="shared" si="2"/>
        <v>0.63</v>
      </c>
      <c r="J15" s="21">
        <f t="shared" si="3"/>
        <v>0.63</v>
      </c>
      <c r="K15" s="8" t="s">
        <v>115</v>
      </c>
    </row>
    <row r="16" spans="1:13" x14ac:dyDescent="0.25">
      <c r="A16" s="39" t="s">
        <v>103</v>
      </c>
      <c r="B16" s="31" t="s">
        <v>63</v>
      </c>
      <c r="C16" t="s">
        <v>17</v>
      </c>
      <c r="D16">
        <v>1</v>
      </c>
      <c r="E16">
        <v>1</v>
      </c>
      <c r="F16" s="32">
        <v>0.4</v>
      </c>
      <c r="G16" s="20">
        <v>1</v>
      </c>
      <c r="H16" s="23">
        <f t="shared" si="1"/>
        <v>0.4</v>
      </c>
      <c r="I16" s="23">
        <f t="shared" si="2"/>
        <v>0.4</v>
      </c>
      <c r="J16" s="21">
        <f t="shared" si="3"/>
        <v>0.4</v>
      </c>
      <c r="K16" s="8" t="s">
        <v>102</v>
      </c>
    </row>
    <row r="17" spans="1:14" x14ac:dyDescent="0.25">
      <c r="A17" s="39" t="s">
        <v>114</v>
      </c>
      <c r="B17" s="31" t="s">
        <v>64</v>
      </c>
      <c r="C17" t="s">
        <v>17</v>
      </c>
      <c r="D17">
        <v>3</v>
      </c>
      <c r="E17">
        <v>1</v>
      </c>
      <c r="F17" s="32">
        <v>0.4</v>
      </c>
      <c r="G17" s="20">
        <v>3</v>
      </c>
      <c r="H17" s="23">
        <f t="shared" si="1"/>
        <v>0.4</v>
      </c>
      <c r="I17" s="23">
        <f t="shared" si="2"/>
        <v>1.2000000000000002</v>
      </c>
      <c r="J17" s="21">
        <f t="shared" si="3"/>
        <v>3.6000000000000005</v>
      </c>
      <c r="K17" s="8" t="s">
        <v>129</v>
      </c>
    </row>
    <row r="18" spans="1:14" x14ac:dyDescent="0.25">
      <c r="A18" s="33" t="s">
        <v>113</v>
      </c>
      <c r="B18" s="31" t="s">
        <v>61</v>
      </c>
      <c r="C18" t="s">
        <v>17</v>
      </c>
      <c r="D18">
        <v>5</v>
      </c>
      <c r="E18">
        <v>1</v>
      </c>
      <c r="F18" s="32">
        <v>0.15</v>
      </c>
      <c r="G18" s="20">
        <v>1</v>
      </c>
      <c r="H18" s="23">
        <f t="shared" si="1"/>
        <v>0.15</v>
      </c>
      <c r="I18" s="23">
        <f t="shared" si="2"/>
        <v>0.75</v>
      </c>
      <c r="J18" s="21">
        <f t="shared" si="3"/>
        <v>0.75</v>
      </c>
      <c r="K18" s="8" t="s">
        <v>112</v>
      </c>
    </row>
    <row r="19" spans="1:14" x14ac:dyDescent="0.25">
      <c r="A19" s="33" t="s">
        <v>100</v>
      </c>
      <c r="B19" s="31" t="s">
        <v>95</v>
      </c>
      <c r="C19" t="s">
        <v>17</v>
      </c>
      <c r="D19">
        <v>1</v>
      </c>
      <c r="E19">
        <v>1</v>
      </c>
      <c r="F19" s="32">
        <v>0.7</v>
      </c>
      <c r="G19" s="20">
        <v>1</v>
      </c>
      <c r="H19" s="23">
        <f t="shared" si="1"/>
        <v>0.7</v>
      </c>
      <c r="I19" s="23">
        <f t="shared" si="2"/>
        <v>0.7</v>
      </c>
      <c r="J19" s="21">
        <f t="shared" si="3"/>
        <v>0.7</v>
      </c>
      <c r="K19" s="8" t="s">
        <v>97</v>
      </c>
    </row>
    <row r="20" spans="1:14" x14ac:dyDescent="0.25">
      <c r="A20" s="33" t="s">
        <v>99</v>
      </c>
      <c r="B20" s="31" t="s">
        <v>96</v>
      </c>
      <c r="C20" t="s">
        <v>17</v>
      </c>
      <c r="D20">
        <v>2</v>
      </c>
      <c r="E20">
        <v>1</v>
      </c>
      <c r="F20" s="32">
        <v>1.44</v>
      </c>
      <c r="G20" s="20">
        <v>1</v>
      </c>
      <c r="H20" s="23">
        <f>IF(E20&gt;0,F20/E20,0)</f>
        <v>1.44</v>
      </c>
      <c r="I20" s="23">
        <f>H20*D20</f>
        <v>2.88</v>
      </c>
      <c r="J20" s="21">
        <f t="shared" si="3"/>
        <v>2.88</v>
      </c>
      <c r="K20" s="8" t="s">
        <v>98</v>
      </c>
    </row>
    <row r="21" spans="1:14" x14ac:dyDescent="0.25">
      <c r="A21" s="33" t="s">
        <v>110</v>
      </c>
      <c r="B21" s="31" t="s">
        <v>48</v>
      </c>
      <c r="C21" t="s">
        <v>17</v>
      </c>
      <c r="D21">
        <v>1</v>
      </c>
      <c r="E21">
        <v>1</v>
      </c>
      <c r="F21" s="32">
        <v>9.6199999999999992</v>
      </c>
      <c r="G21" s="20">
        <v>1</v>
      </c>
      <c r="H21" s="23">
        <f t="shared" ref="H21:H23" si="6">IF(E21&gt;0,F21/E21,0)</f>
        <v>9.6199999999999992</v>
      </c>
      <c r="I21" s="23">
        <f t="shared" ref="I21:I23" si="7">H21*D21</f>
        <v>9.6199999999999992</v>
      </c>
      <c r="J21" s="21">
        <f t="shared" si="3"/>
        <v>9.6199999999999992</v>
      </c>
      <c r="K21" s="8" t="s">
        <v>130</v>
      </c>
    </row>
    <row r="22" spans="1:14" x14ac:dyDescent="0.25">
      <c r="A22" s="40" t="s">
        <v>101</v>
      </c>
      <c r="B22" s="31" t="s">
        <v>93</v>
      </c>
      <c r="C22" t="s">
        <v>17</v>
      </c>
      <c r="D22">
        <v>1</v>
      </c>
      <c r="E22">
        <v>1</v>
      </c>
      <c r="F22" s="32">
        <v>0.47</v>
      </c>
      <c r="G22" s="20">
        <v>1</v>
      </c>
      <c r="H22" s="23">
        <f t="shared" si="6"/>
        <v>0.47</v>
      </c>
      <c r="I22" s="23">
        <f t="shared" si="7"/>
        <v>0.47</v>
      </c>
      <c r="J22" s="21">
        <f t="shared" si="3"/>
        <v>0.47</v>
      </c>
      <c r="K22" s="8" t="s">
        <v>94</v>
      </c>
    </row>
    <row r="23" spans="1:14" x14ac:dyDescent="0.25">
      <c r="A23" s="40"/>
      <c r="B23" s="31" t="s">
        <v>128</v>
      </c>
      <c r="C23" t="s">
        <v>127</v>
      </c>
      <c r="D23">
        <v>1</v>
      </c>
      <c r="E23">
        <v>50</v>
      </c>
      <c r="F23" s="32">
        <v>16.920000000000002</v>
      </c>
      <c r="G23" s="20">
        <v>1</v>
      </c>
      <c r="H23" s="23">
        <f t="shared" si="6"/>
        <v>0.33840000000000003</v>
      </c>
      <c r="I23" s="23">
        <f t="shared" si="7"/>
        <v>0.33840000000000003</v>
      </c>
      <c r="J23" s="21">
        <f t="shared" si="3"/>
        <v>16.920000000000002</v>
      </c>
      <c r="K23" s="8" t="s">
        <v>126</v>
      </c>
    </row>
    <row r="24" spans="1:14" x14ac:dyDescent="0.25">
      <c r="A24" s="33" t="s">
        <v>26</v>
      </c>
      <c r="B24" t="s">
        <v>27</v>
      </c>
      <c r="C24" t="s">
        <v>17</v>
      </c>
      <c r="D24">
        <v>1</v>
      </c>
      <c r="E24">
        <v>1</v>
      </c>
      <c r="F24" s="9">
        <v>0.76</v>
      </c>
      <c r="G24">
        <v>1</v>
      </c>
      <c r="H24" s="23">
        <f t="shared" si="1"/>
        <v>0.76</v>
      </c>
      <c r="I24" s="23">
        <f t="shared" si="2"/>
        <v>0.76</v>
      </c>
      <c r="J24" s="21">
        <f t="shared" si="3"/>
        <v>0.76</v>
      </c>
      <c r="K24" s="8" t="s">
        <v>111</v>
      </c>
    </row>
    <row r="25" spans="1:14" x14ac:dyDescent="0.25">
      <c r="A25" s="40">
        <v>6005</v>
      </c>
      <c r="B25" t="s">
        <v>86</v>
      </c>
      <c r="C25" t="s">
        <v>71</v>
      </c>
      <c r="D25">
        <v>11</v>
      </c>
      <c r="E25">
        <v>1</v>
      </c>
      <c r="F25" s="32">
        <v>0.6</v>
      </c>
      <c r="G25" s="20">
        <v>1</v>
      </c>
      <c r="H25" s="23">
        <f t="shared" si="1"/>
        <v>0.6</v>
      </c>
      <c r="I25" s="23">
        <f t="shared" si="2"/>
        <v>6.6</v>
      </c>
      <c r="J25" s="21">
        <f t="shared" si="3"/>
        <v>6.6</v>
      </c>
      <c r="K25" s="8" t="s">
        <v>85</v>
      </c>
    </row>
    <row r="26" spans="1:14" x14ac:dyDescent="0.25">
      <c r="A26" s="39" t="s">
        <v>89</v>
      </c>
      <c r="B26" t="s">
        <v>87</v>
      </c>
      <c r="C26" t="s">
        <v>17</v>
      </c>
      <c r="D26">
        <v>1</v>
      </c>
      <c r="E26">
        <v>1</v>
      </c>
      <c r="F26" s="32">
        <v>1.82</v>
      </c>
      <c r="G26" s="20">
        <v>1</v>
      </c>
      <c r="H26" s="23">
        <f t="shared" si="1"/>
        <v>1.82</v>
      </c>
      <c r="I26" s="23">
        <f t="shared" si="2"/>
        <v>1.82</v>
      </c>
      <c r="J26" s="21">
        <f t="shared" si="3"/>
        <v>1.82</v>
      </c>
      <c r="K26" s="8" t="s">
        <v>92</v>
      </c>
    </row>
    <row r="27" spans="1:14" x14ac:dyDescent="0.25">
      <c r="A27" s="33" t="s">
        <v>90</v>
      </c>
      <c r="B27" t="s">
        <v>88</v>
      </c>
      <c r="C27" t="s">
        <v>17</v>
      </c>
      <c r="D27">
        <v>2</v>
      </c>
      <c r="E27">
        <v>1</v>
      </c>
      <c r="F27" s="32">
        <v>0.86</v>
      </c>
      <c r="G27" s="20">
        <v>1</v>
      </c>
      <c r="H27" s="23">
        <f t="shared" si="1"/>
        <v>0.86</v>
      </c>
      <c r="I27" s="23">
        <f t="shared" si="2"/>
        <v>1.72</v>
      </c>
      <c r="J27" s="21">
        <f t="shared" si="3"/>
        <v>1.72</v>
      </c>
      <c r="K27" s="8" t="s">
        <v>91</v>
      </c>
    </row>
    <row r="28" spans="1:14" ht="15.75" thickBot="1" x14ac:dyDescent="0.3">
      <c r="A28" s="33"/>
      <c r="H28" s="23">
        <f t="shared" si="1"/>
        <v>0</v>
      </c>
      <c r="I28" s="23">
        <f t="shared" si="2"/>
        <v>0</v>
      </c>
      <c r="J28" s="21">
        <f t="shared" si="3"/>
        <v>0</v>
      </c>
      <c r="K28" s="8"/>
    </row>
    <row r="29" spans="1:14" ht="15.75" thickBot="1" x14ac:dyDescent="0.3">
      <c r="A29" s="44" t="s">
        <v>28</v>
      </c>
      <c r="B29" s="45"/>
      <c r="C29" s="25">
        <v>25</v>
      </c>
      <c r="F29" s="9"/>
      <c r="G29" s="9"/>
      <c r="H29" s="15"/>
      <c r="I29" s="15"/>
      <c r="N29" s="8"/>
    </row>
    <row r="30" spans="1:14" x14ac:dyDescent="0.25">
      <c r="A30" t="s">
        <v>5</v>
      </c>
      <c r="B30" s="7" t="s">
        <v>29</v>
      </c>
      <c r="C30" s="17" t="s">
        <v>30</v>
      </c>
      <c r="D30" s="7" t="s">
        <v>8</v>
      </c>
      <c r="E30" s="7" t="s">
        <v>31</v>
      </c>
      <c r="F30" s="22" t="s">
        <v>32</v>
      </c>
      <c r="G30" s="7"/>
      <c r="H30" s="7" t="s">
        <v>33</v>
      </c>
      <c r="I30" s="13" t="s">
        <v>34</v>
      </c>
      <c r="K30" s="7" t="s">
        <v>15</v>
      </c>
    </row>
    <row r="31" spans="1:14" x14ac:dyDescent="0.25">
      <c r="B31" t="s">
        <v>65</v>
      </c>
      <c r="C31" t="s">
        <v>35</v>
      </c>
      <c r="D31">
        <v>1</v>
      </c>
      <c r="E31">
        <v>40</v>
      </c>
      <c r="F31">
        <v>70</v>
      </c>
      <c r="H31" s="38">
        <v>70</v>
      </c>
      <c r="I31" s="14">
        <f t="shared" ref="I31:I39" si="8">(E31/1000)*$C$29</f>
        <v>1</v>
      </c>
    </row>
    <row r="32" spans="1:14" x14ac:dyDescent="0.25">
      <c r="B32" t="s">
        <v>66</v>
      </c>
      <c r="C32" t="s">
        <v>35</v>
      </c>
      <c r="D32">
        <v>1</v>
      </c>
      <c r="E32">
        <v>5</v>
      </c>
      <c r="F32">
        <v>16</v>
      </c>
      <c r="H32" s="38">
        <v>16</v>
      </c>
      <c r="I32" s="14">
        <f t="shared" si="8"/>
        <v>0.125</v>
      </c>
    </row>
    <row r="33" spans="1:14" x14ac:dyDescent="0.25">
      <c r="B33" t="s">
        <v>125</v>
      </c>
      <c r="C33" t="s">
        <v>35</v>
      </c>
      <c r="D33">
        <v>1</v>
      </c>
      <c r="F33">
        <v>6</v>
      </c>
      <c r="H33" s="38">
        <v>6</v>
      </c>
      <c r="I33" s="14"/>
    </row>
    <row r="34" spans="1:14" x14ac:dyDescent="0.25">
      <c r="B34" t="s">
        <v>124</v>
      </c>
      <c r="C34" t="s">
        <v>35</v>
      </c>
      <c r="D34">
        <v>1</v>
      </c>
      <c r="E34">
        <v>1</v>
      </c>
      <c r="F34">
        <v>5</v>
      </c>
      <c r="H34" s="38">
        <v>5</v>
      </c>
      <c r="I34" s="14">
        <f t="shared" si="8"/>
        <v>2.5000000000000001E-2</v>
      </c>
    </row>
    <row r="35" spans="1:14" x14ac:dyDescent="0.25">
      <c r="B35" t="s">
        <v>67</v>
      </c>
      <c r="C35" t="s">
        <v>35</v>
      </c>
      <c r="D35">
        <v>1</v>
      </c>
      <c r="E35">
        <v>1</v>
      </c>
      <c r="F35">
        <v>3</v>
      </c>
      <c r="H35" s="38">
        <v>3</v>
      </c>
      <c r="I35" s="14">
        <f t="shared" si="8"/>
        <v>2.5000000000000001E-2</v>
      </c>
    </row>
    <row r="36" spans="1:14" x14ac:dyDescent="0.25">
      <c r="B36" t="s">
        <v>123</v>
      </c>
      <c r="C36" t="s">
        <v>35</v>
      </c>
      <c r="D36">
        <v>1</v>
      </c>
      <c r="E36">
        <v>39</v>
      </c>
      <c r="F36">
        <v>79</v>
      </c>
      <c r="H36" s="38">
        <v>79</v>
      </c>
      <c r="I36" s="14">
        <f t="shared" si="8"/>
        <v>0.97499999999999998</v>
      </c>
    </row>
    <row r="37" spans="1:14" x14ac:dyDescent="0.25">
      <c r="B37" t="s">
        <v>69</v>
      </c>
      <c r="C37" t="s">
        <v>35</v>
      </c>
      <c r="D37">
        <v>1</v>
      </c>
      <c r="E37">
        <v>1</v>
      </c>
      <c r="F37">
        <v>3</v>
      </c>
      <c r="H37" s="38">
        <v>3</v>
      </c>
      <c r="I37" s="14">
        <f t="shared" si="8"/>
        <v>2.5000000000000001E-2</v>
      </c>
    </row>
    <row r="38" spans="1:14" x14ac:dyDescent="0.25">
      <c r="B38" t="s">
        <v>70</v>
      </c>
      <c r="C38" t="s">
        <v>35</v>
      </c>
      <c r="D38">
        <v>1</v>
      </c>
      <c r="E38">
        <v>1</v>
      </c>
      <c r="F38">
        <v>3</v>
      </c>
      <c r="H38" s="38">
        <v>3</v>
      </c>
      <c r="I38" s="14">
        <f t="shared" si="8"/>
        <v>2.5000000000000001E-2</v>
      </c>
    </row>
    <row r="39" spans="1:14" x14ac:dyDescent="0.25">
      <c r="B39" t="s">
        <v>68</v>
      </c>
      <c r="C39" t="s">
        <v>35</v>
      </c>
      <c r="D39">
        <v>1</v>
      </c>
      <c r="E39">
        <v>2</v>
      </c>
      <c r="F39">
        <v>9</v>
      </c>
      <c r="H39" s="38">
        <v>9</v>
      </c>
      <c r="I39" s="14">
        <f t="shared" si="8"/>
        <v>0.05</v>
      </c>
    </row>
    <row r="40" spans="1:14" x14ac:dyDescent="0.25">
      <c r="B40" s="11"/>
    </row>
    <row r="41" spans="1:14" x14ac:dyDescent="0.25">
      <c r="A41" s="46" t="s">
        <v>36</v>
      </c>
      <c r="B41" s="47"/>
    </row>
    <row r="42" spans="1:14" ht="15.75" thickBot="1" x14ac:dyDescent="0.3">
      <c r="A42" s="26" t="s">
        <v>5</v>
      </c>
      <c r="B42" s="27" t="s">
        <v>29</v>
      </c>
      <c r="C42" s="28"/>
      <c r="D42" s="28" t="s">
        <v>8</v>
      </c>
      <c r="E42" s="28" t="s">
        <v>9</v>
      </c>
      <c r="F42" s="28" t="s">
        <v>10</v>
      </c>
      <c r="G42" s="28"/>
      <c r="H42" s="28" t="s">
        <v>15</v>
      </c>
      <c r="I42" s="28"/>
      <c r="J42" s="28"/>
      <c r="K42" s="29"/>
    </row>
    <row r="43" spans="1:14" x14ac:dyDescent="0.25">
      <c r="B43" t="s">
        <v>117</v>
      </c>
      <c r="D43">
        <v>1</v>
      </c>
      <c r="E43">
        <v>5</v>
      </c>
      <c r="F43" s="41">
        <v>5</v>
      </c>
      <c r="H43" t="s">
        <v>120</v>
      </c>
    </row>
    <row r="44" spans="1:14" x14ac:dyDescent="0.25">
      <c r="B44" t="s">
        <v>118</v>
      </c>
      <c r="D44">
        <v>1</v>
      </c>
      <c r="E44">
        <v>5</v>
      </c>
      <c r="F44" s="41">
        <v>5</v>
      </c>
      <c r="H44" t="s">
        <v>120</v>
      </c>
    </row>
    <row r="45" spans="1:14" x14ac:dyDescent="0.25">
      <c r="B45" t="s">
        <v>119</v>
      </c>
      <c r="D45">
        <v>1</v>
      </c>
      <c r="E45">
        <v>1</v>
      </c>
      <c r="F45" s="41">
        <v>25</v>
      </c>
    </row>
    <row r="47" spans="1:14" ht="15.75" thickBot="1" x14ac:dyDescent="0.3">
      <c r="B47" s="11"/>
    </row>
    <row r="48" spans="1:14" x14ac:dyDescent="0.25">
      <c r="A48" s="44" t="s">
        <v>37</v>
      </c>
      <c r="B48" s="45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B49" t="s">
        <v>38</v>
      </c>
    </row>
    <row r="50" spans="1:14" x14ac:dyDescent="0.25">
      <c r="B50" t="s">
        <v>39</v>
      </c>
    </row>
    <row r="51" spans="1:14" x14ac:dyDescent="0.25">
      <c r="B51" t="s">
        <v>40</v>
      </c>
    </row>
    <row r="52" spans="1:14" x14ac:dyDescent="0.25">
      <c r="B52" t="s">
        <v>41</v>
      </c>
    </row>
    <row r="53" spans="1:14" x14ac:dyDescent="0.25">
      <c r="B53" t="s">
        <v>42</v>
      </c>
    </row>
    <row r="54" spans="1:14" ht="15.75" thickBot="1" x14ac:dyDescent="0.3">
      <c r="B54" t="s">
        <v>43</v>
      </c>
    </row>
    <row r="55" spans="1:14" ht="15.75" thickBot="1" x14ac:dyDescent="0.3">
      <c r="A55" s="48" t="s">
        <v>44</v>
      </c>
      <c r="B55" s="4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5.75" thickBot="1" x14ac:dyDescent="0.3">
      <c r="A56" s="18" t="s">
        <v>5</v>
      </c>
      <c r="B56" s="30" t="s">
        <v>45</v>
      </c>
      <c r="C56" s="18" t="s">
        <v>15</v>
      </c>
      <c r="D56" s="18"/>
      <c r="E56" s="18"/>
      <c r="F56" s="18"/>
      <c r="G56" s="18"/>
      <c r="H56" s="18"/>
      <c r="I56" s="18"/>
      <c r="J56" s="18"/>
      <c r="K56" s="18" t="s">
        <v>15</v>
      </c>
    </row>
    <row r="57" spans="1:14" x14ac:dyDescent="0.25">
      <c r="A57" s="33"/>
    </row>
    <row r="58" spans="1:14" x14ac:dyDescent="0.25">
      <c r="A58" s="36">
        <v>2130</v>
      </c>
      <c r="B58" t="s">
        <v>18</v>
      </c>
      <c r="C58" s="8" t="s">
        <v>50</v>
      </c>
    </row>
    <row r="59" spans="1:14" x14ac:dyDescent="0.25">
      <c r="A59" s="36">
        <v>4445</v>
      </c>
      <c r="B59" s="31" t="s">
        <v>19</v>
      </c>
      <c r="C59" s="8" t="s">
        <v>51</v>
      </c>
    </row>
    <row r="60" spans="1:14" x14ac:dyDescent="0.25">
      <c r="A60" s="36">
        <v>254</v>
      </c>
      <c r="B60" s="31" t="s">
        <v>20</v>
      </c>
      <c r="C60" s="8" t="s">
        <v>52</v>
      </c>
    </row>
    <row r="61" spans="1:14" x14ac:dyDescent="0.25">
      <c r="A61" s="36">
        <v>5250</v>
      </c>
      <c r="B61" s="31" t="s">
        <v>46</v>
      </c>
      <c r="C61" s="8" t="s">
        <v>53</v>
      </c>
    </row>
    <row r="62" spans="1:14" x14ac:dyDescent="0.25">
      <c r="A62" s="36">
        <v>1713</v>
      </c>
      <c r="B62" s="31" t="s">
        <v>21</v>
      </c>
      <c r="C62" s="8" t="s">
        <v>54</v>
      </c>
    </row>
    <row r="63" spans="1:14" x14ac:dyDescent="0.25">
      <c r="A63" s="36">
        <v>1119</v>
      </c>
      <c r="B63" s="31" t="s">
        <v>22</v>
      </c>
      <c r="C63" s="8" t="s">
        <v>55</v>
      </c>
    </row>
    <row r="64" spans="1:14" x14ac:dyDescent="0.25">
      <c r="A64" s="36">
        <v>4361</v>
      </c>
      <c r="B64" s="31" t="s">
        <v>23</v>
      </c>
      <c r="C64" s="8" t="s">
        <v>56</v>
      </c>
    </row>
    <row r="65" spans="1:3" x14ac:dyDescent="0.25">
      <c r="A65" s="36">
        <v>4294</v>
      </c>
      <c r="B65" s="31" t="s">
        <v>47</v>
      </c>
      <c r="C65" s="8" t="s">
        <v>57</v>
      </c>
    </row>
    <row r="66" spans="1:3" x14ac:dyDescent="0.25">
      <c r="A66" s="36">
        <v>2671</v>
      </c>
      <c r="B66" s="31" t="s">
        <v>24</v>
      </c>
      <c r="C66" s="8" t="s">
        <v>58</v>
      </c>
    </row>
    <row r="67" spans="1:3" x14ac:dyDescent="0.25">
      <c r="A67" s="36">
        <v>598</v>
      </c>
      <c r="B67" s="31" t="s">
        <v>25</v>
      </c>
      <c r="C67" s="8" t="s">
        <v>59</v>
      </c>
    </row>
    <row r="68" spans="1:3" x14ac:dyDescent="0.25">
      <c r="A68" s="37">
        <v>80</v>
      </c>
      <c r="B68" t="s">
        <v>27</v>
      </c>
      <c r="C68" s="8" t="s">
        <v>60</v>
      </c>
    </row>
    <row r="69" spans="1:3" x14ac:dyDescent="0.25">
      <c r="A69" s="36">
        <v>301</v>
      </c>
      <c r="B69" t="s">
        <v>64</v>
      </c>
      <c r="C69" t="s">
        <v>72</v>
      </c>
    </row>
    <row r="70" spans="1:3" x14ac:dyDescent="0.25">
      <c r="A70" s="36">
        <v>298</v>
      </c>
      <c r="B70" t="s">
        <v>63</v>
      </c>
      <c r="C70" t="s">
        <v>74</v>
      </c>
    </row>
    <row r="71" spans="1:3" x14ac:dyDescent="0.25">
      <c r="A71" s="36">
        <v>299</v>
      </c>
      <c r="B71" t="s">
        <v>62</v>
      </c>
      <c r="C71" t="s">
        <v>73</v>
      </c>
    </row>
  </sheetData>
  <mergeCells count="5">
    <mergeCell ref="A3:B3"/>
    <mergeCell ref="A29:B29"/>
    <mergeCell ref="A41:B41"/>
    <mergeCell ref="A48:B48"/>
    <mergeCell ref="A55:B55"/>
  </mergeCells>
  <hyperlinks>
    <hyperlink ref="C58" r:id="rId1" xr:uid="{6418FB25-254B-4D33-B432-3C2B5307C649}"/>
    <hyperlink ref="C59" r:id="rId2" xr:uid="{A251E63D-3B47-4A3F-8FB7-B942AE4D5678}"/>
    <hyperlink ref="C60" r:id="rId3" xr:uid="{5CC80A35-097D-438F-AC40-70CAF8E29BC8}"/>
    <hyperlink ref="C61" r:id="rId4" xr:uid="{A506A559-3FC1-4F7B-990E-D2053D5B9A0B}"/>
    <hyperlink ref="C62" r:id="rId5" xr:uid="{3FA20489-9A38-460A-9F06-8545E51992C2}"/>
    <hyperlink ref="C63" r:id="rId6" xr:uid="{54E292A1-CD14-42F4-8131-70346433D1A6}"/>
    <hyperlink ref="C64" r:id="rId7" xr:uid="{E7049785-C6C3-4232-B99F-7F53396B08CE}"/>
    <hyperlink ref="C65" r:id="rId8" xr:uid="{09CE004A-EE87-4F7E-ACEC-C8CAA27B6E74}"/>
    <hyperlink ref="C66" r:id="rId9" xr:uid="{A7ED4087-2CF1-4C3D-A803-3CBA756EE64A}"/>
    <hyperlink ref="C67" r:id="rId10" xr:uid="{E4E6AD8C-E4A7-4EEE-922D-4E4D26A9FDA8}"/>
    <hyperlink ref="C68" r:id="rId11" xr:uid="{BFD85697-ABF1-45ED-A21C-BA8635F2B5BE}"/>
    <hyperlink ref="K17" r:id="rId12" xr:uid="{9B6DE837-36AA-49DB-96BE-76B6B4C64274}"/>
    <hyperlink ref="K5" r:id="rId13" xr:uid="{6EA2A24B-4D15-4550-96E5-471511DDEE08}"/>
    <hyperlink ref="K6" r:id="rId14" xr:uid="{38665ECC-78D6-4D52-A2FD-AAF027E58D21}"/>
    <hyperlink ref="K7" r:id="rId15" xr:uid="{3A569B8B-3616-430D-8910-0F9273C14D60}"/>
    <hyperlink ref="K8" r:id="rId16" xr:uid="{336404EB-808D-4DCA-AED2-755E0D3D4B87}"/>
    <hyperlink ref="K9" r:id="rId17" xr:uid="{ABCE312F-14B6-450A-A40E-0FF19104DAB6}"/>
    <hyperlink ref="K10" r:id="rId18" xr:uid="{9C195BD9-8E32-4A2A-A749-D9950F2A5B57}"/>
    <hyperlink ref="K11" r:id="rId19" xr:uid="{1D9F8249-BAD7-41A5-AE96-5EAF3A7898DB}"/>
    <hyperlink ref="K14" r:id="rId20" xr:uid="{D451122D-1DDE-4F51-B853-9328C0136ABF}"/>
    <hyperlink ref="K15" r:id="rId21" xr:uid="{25780068-25D7-40CB-B913-2C6477D69214}"/>
    <hyperlink ref="K21" r:id="rId22" xr:uid="{1AF067E7-A776-47AD-AAFD-86DAECD9B5BB}"/>
    <hyperlink ref="K12" r:id="rId23" xr:uid="{2033B88C-AE59-4F3F-B2C1-3D84E368DA22}"/>
  </hyperlinks>
  <pageMargins left="0.7" right="0.7" top="0.75" bottom="0.75" header="0.3" footer="0.3"/>
  <pageSetup orientation="portrait" r:id="rId2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  <SharedWithUsers xmlns="72c39c84-b0a3-45a2-a38c-ff46bb47f11f">
      <UserInfo>
        <DisplayName/>
        <AccountId xsi:nil="true"/>
        <AccountType/>
      </UserInfo>
    </SharedWithUsers>
    <MediaLengthInSeconds xmlns="cf9f6c1f-8ad0-4eb8-bb2b-fb0b622a341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5EB692-D7F8-4E14-B2F1-51BDE6583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2025-03-26T18:17:05Z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  <property fmtid="{D5CDD505-2E9C-101B-9397-08002B2CF9AE}" pid="4" name="Order">
    <vt:r8>1891300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