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OpenAT-Switch-Latch/Documentation/Working_Documents/"/>
    </mc:Choice>
  </mc:AlternateContent>
  <xr:revisionPtr revIDLastSave="0" documentId="8_{C0EC94A5-2BDB-482C-8925-A43ED8CD790A}" xr6:coauthVersionLast="47" xr6:coauthVersionMax="47" xr10:uidLastSave="{00000000-0000-0000-0000-000000000000}"/>
  <bookViews>
    <workbookView xWindow="-19320" yWindow="-120" windowWidth="19440" windowHeight="15600" xr2:uid="{00000000-000D-0000-FFFF-FFFF00000000}"/>
  </bookViews>
  <sheets>
    <sheet name="OpenAT Switch Latch BOM V1.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27" i="2"/>
  <c r="F28" i="2"/>
  <c r="F29" i="2"/>
  <c r="G23" i="2"/>
  <c r="H23" i="2" s="1"/>
  <c r="G22" i="2"/>
  <c r="H22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G18" i="2"/>
  <c r="G5" i="2"/>
  <c r="H5" i="2" s="1"/>
  <c r="F31" i="2"/>
  <c r="F30" i="2"/>
  <c r="F2" i="2"/>
  <c r="E2" i="2"/>
  <c r="F32" i="2" l="1"/>
  <c r="D2" i="2" s="1"/>
</calcChain>
</file>

<file path=xl/sharedStrings.xml><?xml version="1.0" encoding="utf-8"?>
<sst xmlns="http://schemas.openxmlformats.org/spreadsheetml/2006/main" count="103" uniqueCount="79">
  <si>
    <t>OpenAT Switch Latch</t>
  </si>
  <si>
    <t>Unit Cost</t>
  </si>
  <si>
    <t>Total Print time (hr)</t>
  </si>
  <si>
    <t>Total filament (g)</t>
  </si>
  <si>
    <t>Commercial Parts</t>
  </si>
  <si>
    <t>Part type (Electrical. Mechanical, Sanitization, etc)</t>
  </si>
  <si>
    <t>Part Name</t>
  </si>
  <si>
    <t>Part Label</t>
  </si>
  <si>
    <t>Quantity Needed</t>
  </si>
  <si>
    <t>Pkg Quantity</t>
  </si>
  <si>
    <t>Price per package</t>
  </si>
  <si>
    <t>Price per Unit</t>
  </si>
  <si>
    <t>Price for qty needed</t>
  </si>
  <si>
    <t>Total</t>
  </si>
  <si>
    <t>Link</t>
  </si>
  <si>
    <t xml:space="preserve">Alternate Links </t>
  </si>
  <si>
    <t>Electrical</t>
  </si>
  <si>
    <t>CD74HC73E JK Flip Flop</t>
  </si>
  <si>
    <t>U1</t>
  </si>
  <si>
    <t>https://www.digikey.ca/en/products/detail/texas-instruments/CD74HC73E/1507453</t>
  </si>
  <si>
    <t xml:space="preserve">IRLD014PBF  60V 1.2A  MOSFET </t>
  </si>
  <si>
    <t>Q1,Q2</t>
  </si>
  <si>
    <t>https://www.digikey.ca/en/products/detail/vishay-siliconix/IRLD014PBF/812481</t>
  </si>
  <si>
    <t xml:space="preserve">SJ-3566AN 3.5mm Jack Stereo </t>
  </si>
  <si>
    <t>SW1,SW2</t>
  </si>
  <si>
    <t xml:space="preserve">https://www.digikey.ca/en/products/detail/cui-devices/SJ-3566AN/305112 </t>
  </si>
  <si>
    <t xml:space="preserve">470 kOhms 1/8W Through Hole Resistor </t>
  </si>
  <si>
    <t>R1</t>
  </si>
  <si>
    <t>https://www.digikey.ca/en/products/detail/stackpole-electronics-inc/CF18JT470K/1741719</t>
  </si>
  <si>
    <t xml:space="preserve">22 kOhms 1/8W Through Hole Resistor </t>
  </si>
  <si>
    <t>R2</t>
  </si>
  <si>
    <t>https://www.digikey.ca/en/products/detail/stackpole-electronics-inc/CF18JT22K0/1741643</t>
  </si>
  <si>
    <t xml:space="preserve">10 kOhms 1/8W Through Hole Resistor </t>
  </si>
  <si>
    <t>R3</t>
  </si>
  <si>
    <t>https://www.digikey.ca/en/products/detail/stackpole-electronics-inc/CF18JT10K0/1741566</t>
  </si>
  <si>
    <t>0.1 µF ±10% Capacitor</t>
  </si>
  <si>
    <t>C1</t>
  </si>
  <si>
    <t>https://www.digikey.ca/en/products/detail/kemet/C315C104M5U5TA/817927</t>
  </si>
  <si>
    <t>1 µF ±10% Capacitor</t>
  </si>
  <si>
    <t>C2</t>
  </si>
  <si>
    <t>https://www.digikey.ca/en/products/detail/kemet/C315C105K3R5TA/3726118</t>
  </si>
  <si>
    <t>20mm Coin Cell Battery Holder</t>
  </si>
  <si>
    <t>BAT1</t>
  </si>
  <si>
    <t>https://www.digikey.ca/en/products/detail/mpd-memory-protection-devices/BS-7/389447</t>
  </si>
  <si>
    <t>5mm Green LED</t>
  </si>
  <si>
    <t>D1</t>
  </si>
  <si>
    <t>https://www.digikey.ca/en/products/detail/creeled-inc/C5SMF-GJE-CX14Q7T2/4794039</t>
  </si>
  <si>
    <t>Slide Switch</t>
  </si>
  <si>
    <t>S1</t>
  </si>
  <si>
    <t xml:space="preserve">https://www.digikey.ca/en/products/detail/c-k/OS102011MA1QS1/1981431 </t>
  </si>
  <si>
    <t>Mechanical</t>
  </si>
  <si>
    <t>#4-3/8" Pan Head Screw</t>
  </si>
  <si>
    <t>https://www.digikey.ca/en/products/detail/serpac/6005/307599</t>
  </si>
  <si>
    <t>Coin Cell Battery</t>
  </si>
  <si>
    <t>Shipping</t>
  </si>
  <si>
    <t>Digikey Shipping</t>
  </si>
  <si>
    <t>Printed Circuit Boards</t>
  </si>
  <si>
    <t>Part type</t>
  </si>
  <si>
    <t>Custom PCB</t>
  </si>
  <si>
    <t>PCB1</t>
  </si>
  <si>
    <t>Shipping (Economical Global Direct Line)</t>
  </si>
  <si>
    <t>PCB Shipping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</si>
  <si>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</si>
  <si>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</si>
  <si>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</si>
  <si>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</si>
  <si>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</si>
  <si>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</si>
  <si>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Enclosure Top</t>
  </si>
  <si>
    <t>Enclosure Bottom</t>
  </si>
  <si>
    <t>Battery Cover</t>
  </si>
  <si>
    <t>Switch Slide</t>
  </si>
  <si>
    <t>LED Spacer</t>
  </si>
  <si>
    <t>Total Print Cost:</t>
  </si>
  <si>
    <t>Alternatives (if there are other sources for some parts link them below)</t>
  </si>
  <si>
    <t>Part and description</t>
  </si>
  <si>
    <t>https://www.digikey.ca/en/products/detail/b-f-fastener-supply/PSMS-004-0038-PH/333049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</si>
  <si>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  <r>
      <rPr>
        <b/>
        <sz val="14"/>
        <color theme="1"/>
        <rFont val="Calibri"/>
        <family val="2"/>
        <scheme val="minor"/>
      </rPr>
      <t>1</t>
    </r>
  </si>
  <si>
    <t>Last updated: 2023-Nov-17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</si>
</sst>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4" xfId="0" applyFill="1" applyBorder="1"/>
    <xf numFmtId="44" fontId="0" fillId="6" borderId="3" xfId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5" xfId="0" applyFont="1" applyFill="1" applyBorder="1"/>
    <xf numFmtId="0" fontId="0" fillId="5" borderId="6" xfId="0" applyFill="1" applyBorder="1"/>
    <xf numFmtId="0" fontId="0" fillId="0" borderId="3" xfId="0" applyBorder="1"/>
    <xf numFmtId="44" fontId="0" fillId="0" borderId="3" xfId="1" applyFont="1" applyBorder="1"/>
    <xf numFmtId="0" fontId="6" fillId="0" borderId="3" xfId="5" applyBorder="1"/>
    <xf numFmtId="0" fontId="0" fillId="5" borderId="7" xfId="0" applyFill="1" applyBorder="1"/>
    <xf numFmtId="44" fontId="0" fillId="8" borderId="1" xfId="1" applyFont="1" applyFill="1" applyBorder="1"/>
    <xf numFmtId="44" fontId="0" fillId="0" borderId="0" xfId="1" applyFont="1" applyFill="1" applyBorder="1"/>
    <xf numFmtId="44" fontId="0" fillId="0" borderId="0" xfId="1" applyFont="1" applyBorder="1"/>
    <xf numFmtId="44" fontId="0" fillId="6" borderId="0" xfId="1" applyFont="1" applyFill="1" applyBorder="1"/>
    <xf numFmtId="0" fontId="6" fillId="0" borderId="0" xfId="5" applyBorder="1"/>
    <xf numFmtId="0" fontId="0" fillId="7" borderId="3" xfId="0" applyFill="1" applyBorder="1"/>
    <xf numFmtId="0" fontId="0" fillId="5" borderId="8" xfId="0" applyFill="1" applyBorder="1"/>
    <xf numFmtId="0" fontId="3" fillId="6" borderId="9" xfId="0" applyFont="1" applyFill="1" applyBorder="1"/>
    <xf numFmtId="44" fontId="3" fillId="6" borderId="9" xfId="0" applyNumberFormat="1" applyFont="1" applyFill="1" applyBorder="1"/>
    <xf numFmtId="20" fontId="0" fillId="0" borderId="3" xfId="0" applyNumberFormat="1" applyBorder="1"/>
    <xf numFmtId="0" fontId="0" fillId="8" borderId="4" xfId="0" applyFill="1" applyBorder="1"/>
    <xf numFmtId="44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mpd-memory-protection-devices/BS-7/389447" TargetMode="External"/><Relationship Id="rId13" Type="http://schemas.openxmlformats.org/officeDocument/2006/relationships/hyperlink" Target="https://www.digikey.ca/en/products/detail/b-f-fastener-supply/PSMS-004-0038-PH/333049" TargetMode="External"/><Relationship Id="rId3" Type="http://schemas.openxmlformats.org/officeDocument/2006/relationships/hyperlink" Target="https://www.digikey.ca/en/products/detail/stackpole-electronics-inc/CF18JT470K/1741719" TargetMode="External"/><Relationship Id="rId7" Type="http://schemas.openxmlformats.org/officeDocument/2006/relationships/hyperlink" Target="https://www.digikey.ca/en/products/detail/kemet/C315C104M5U5TA/817927" TargetMode="External"/><Relationship Id="rId12" Type="http://schemas.openxmlformats.org/officeDocument/2006/relationships/hyperlink" Target="https://www.digikey.ca/en/products/detail/serpac/6005/307599" TargetMode="External"/><Relationship Id="rId2" Type="http://schemas.openxmlformats.org/officeDocument/2006/relationships/hyperlink" Target="https://www.digikey.ca/en/products/detail/stackpole-electronics-inc/CF18JT10K0/1741566" TargetMode="External"/><Relationship Id="rId1" Type="http://schemas.openxmlformats.org/officeDocument/2006/relationships/hyperlink" Target="https://www.digikey.ca/en/products/detail/texas-instruments/CD74HC73E/1507453" TargetMode="External"/><Relationship Id="rId6" Type="http://schemas.openxmlformats.org/officeDocument/2006/relationships/hyperlink" Target="https://www.digikey.ca/en/products/detail/kemet/C315C105K3R5TA/3726118" TargetMode="External"/><Relationship Id="rId11" Type="http://schemas.openxmlformats.org/officeDocument/2006/relationships/hyperlink" Target="https://www.digikey.ca/en/products/detail/vishay-siliconix/IRLD014PBF/812481" TargetMode="External"/><Relationship Id="rId5" Type="http://schemas.openxmlformats.org/officeDocument/2006/relationships/hyperlink" Target="https://www.digikey.ca/en/products/detail/creeled-inc/C5SMF-GJE-CX14Q7T2/4794039" TargetMode="External"/><Relationship Id="rId10" Type="http://schemas.openxmlformats.org/officeDocument/2006/relationships/hyperlink" Target="https://www.digikey.ca/en/products/detail/c-k/OS102011MA1QS1/1981431" TargetMode="External"/><Relationship Id="rId4" Type="http://schemas.openxmlformats.org/officeDocument/2006/relationships/hyperlink" Target="https://www.digikey.ca/en/products/detail/stackpole-electronics-inc/CF18JT22K0/1741643" TargetMode="External"/><Relationship Id="rId9" Type="http://schemas.openxmlformats.org/officeDocument/2006/relationships/hyperlink" Target="https://www.digikey.ca/en/products/detail/cui-devices/SJ-3566AN/30511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8E77-4763-43C3-812A-33F72B26FF01}">
  <dimension ref="A1:M38"/>
  <sheetViews>
    <sheetView tabSelected="1" workbookViewId="0">
      <selection activeCell="A14" sqref="A14"/>
    </sheetView>
  </sheetViews>
  <sheetFormatPr defaultRowHeight="15" x14ac:dyDescent="0.25"/>
  <cols>
    <col min="1" max="1" width="47.140625" customWidth="1"/>
    <col min="2" max="2" width="37.28515625" bestFit="1" customWidth="1"/>
    <col min="3" max="3" width="9.7109375" bestFit="1" customWidth="1"/>
    <col min="4" max="5" width="15.85546875" customWidth="1"/>
    <col min="6" max="6" width="18.7109375" customWidth="1"/>
    <col min="7" max="7" width="15.140625" customWidth="1"/>
    <col min="8" max="8" width="19.28515625" bestFit="1" customWidth="1"/>
    <col min="9" max="9" width="9.140625" customWidth="1"/>
    <col min="10" max="10" width="85.7109375" bestFit="1" customWidth="1"/>
    <col min="11" max="11" width="17.7109375" bestFit="1" customWidth="1"/>
    <col min="12" max="12" width="12.28515625" bestFit="1" customWidth="1"/>
    <col min="13" max="13" width="89.85546875" bestFit="1" customWidth="1"/>
  </cols>
  <sheetData>
    <row r="1" spans="1:12" ht="35.25" x14ac:dyDescent="0.5">
      <c r="A1" s="1" t="s">
        <v>0</v>
      </c>
      <c r="D1" s="2" t="s">
        <v>1</v>
      </c>
      <c r="E1" s="3" t="s">
        <v>2</v>
      </c>
      <c r="F1" s="4" t="s">
        <v>3</v>
      </c>
      <c r="H1" s="37"/>
    </row>
    <row r="2" spans="1:12" ht="19.5" thickBot="1" x14ac:dyDescent="0.35">
      <c r="A2" s="13" t="s">
        <v>77</v>
      </c>
      <c r="B2" s="11" t="s">
        <v>78</v>
      </c>
      <c r="C2" s="11"/>
      <c r="D2" s="5">
        <f>SUM(H5:H25)+F32</f>
        <v>25.732500000000002</v>
      </c>
      <c r="E2" s="19">
        <f>SUM(G27:G31)/60</f>
        <v>1.7824074074074072E-3</v>
      </c>
      <c r="F2" s="6">
        <f>SUM(E27:E31)</f>
        <v>27.3</v>
      </c>
    </row>
    <row r="3" spans="1:12" ht="16.5" thickBot="1" x14ac:dyDescent="0.3">
      <c r="A3" s="14" t="s">
        <v>4</v>
      </c>
      <c r="F3" s="37">
        <f>SUM(F5:F17)</f>
        <v>17.060000000000002</v>
      </c>
    </row>
    <row r="4" spans="1:12" ht="15.75" thickBot="1" x14ac:dyDescent="0.3">
      <c r="A4" s="15" t="s">
        <v>5</v>
      </c>
      <c r="B4" s="15" t="s">
        <v>6</v>
      </c>
      <c r="C4" s="15" t="s">
        <v>7</v>
      </c>
      <c r="D4" s="15" t="s">
        <v>8</v>
      </c>
      <c r="E4" s="15" t="s">
        <v>9</v>
      </c>
      <c r="F4" s="15" t="s">
        <v>10</v>
      </c>
      <c r="G4" s="15" t="s">
        <v>11</v>
      </c>
      <c r="H4" s="15" t="s">
        <v>12</v>
      </c>
      <c r="I4" s="15" t="s">
        <v>13</v>
      </c>
      <c r="J4" s="15" t="s">
        <v>14</v>
      </c>
      <c r="K4" s="7" t="s">
        <v>15</v>
      </c>
      <c r="L4" s="7"/>
    </row>
    <row r="5" spans="1:12" x14ac:dyDescent="0.25">
      <c r="A5" s="22" t="s">
        <v>16</v>
      </c>
      <c r="B5" s="22" t="s">
        <v>17</v>
      </c>
      <c r="C5" s="22" t="s">
        <v>18</v>
      </c>
      <c r="D5" s="22">
        <v>1</v>
      </c>
      <c r="E5" s="22">
        <v>1</v>
      </c>
      <c r="F5" s="23">
        <v>0.94</v>
      </c>
      <c r="G5" s="23">
        <f t="shared" ref="G5:G18" si="0">IF(E5&gt;0,F5/E5,0)</f>
        <v>0.94</v>
      </c>
      <c r="H5" s="16">
        <f t="shared" ref="H5:H16" si="1">G5*D5</f>
        <v>0.94</v>
      </c>
      <c r="J5" s="24" t="s">
        <v>19</v>
      </c>
    </row>
    <row r="6" spans="1:12" x14ac:dyDescent="0.25">
      <c r="A6" s="22" t="s">
        <v>16</v>
      </c>
      <c r="B6" s="22" t="s">
        <v>20</v>
      </c>
      <c r="C6" s="22" t="s">
        <v>21</v>
      </c>
      <c r="D6" s="22">
        <v>2</v>
      </c>
      <c r="E6" s="22">
        <v>1</v>
      </c>
      <c r="F6" s="23">
        <v>2.25</v>
      </c>
      <c r="G6" s="23">
        <f t="shared" si="0"/>
        <v>2.25</v>
      </c>
      <c r="H6" s="16">
        <f t="shared" si="1"/>
        <v>4.5</v>
      </c>
      <c r="J6" s="24" t="s">
        <v>22</v>
      </c>
    </row>
    <row r="7" spans="1:12" x14ac:dyDescent="0.25">
      <c r="A7" s="22" t="s">
        <v>16</v>
      </c>
      <c r="B7" s="22" t="s">
        <v>23</v>
      </c>
      <c r="C7" s="22" t="s">
        <v>24</v>
      </c>
      <c r="D7" s="22">
        <v>2</v>
      </c>
      <c r="E7" s="22">
        <v>1</v>
      </c>
      <c r="F7" s="23">
        <v>2.8</v>
      </c>
      <c r="G7" s="23">
        <f t="shared" si="0"/>
        <v>2.8</v>
      </c>
      <c r="H7" s="16">
        <f>G7*D7</f>
        <v>5.6</v>
      </c>
      <c r="J7" s="24" t="s">
        <v>25</v>
      </c>
    </row>
    <row r="8" spans="1:12" x14ac:dyDescent="0.25">
      <c r="A8" s="22" t="s">
        <v>16</v>
      </c>
      <c r="B8" s="22" t="s">
        <v>26</v>
      </c>
      <c r="C8" s="22" t="s">
        <v>27</v>
      </c>
      <c r="D8" s="22">
        <v>1</v>
      </c>
      <c r="E8" s="22">
        <v>1</v>
      </c>
      <c r="F8" s="23">
        <v>0.15</v>
      </c>
      <c r="G8" s="23">
        <f t="shared" si="0"/>
        <v>0.15</v>
      </c>
      <c r="H8" s="16">
        <f t="shared" si="1"/>
        <v>0.15</v>
      </c>
      <c r="J8" s="24" t="s">
        <v>28</v>
      </c>
    </row>
    <row r="9" spans="1:12" x14ac:dyDescent="0.25">
      <c r="A9" s="22" t="s">
        <v>16</v>
      </c>
      <c r="B9" s="22" t="s">
        <v>29</v>
      </c>
      <c r="C9" s="22" t="s">
        <v>30</v>
      </c>
      <c r="D9" s="22">
        <v>1</v>
      </c>
      <c r="E9" s="22">
        <v>1</v>
      </c>
      <c r="F9" s="23">
        <v>0.15</v>
      </c>
      <c r="G9" s="23">
        <f t="shared" si="0"/>
        <v>0.15</v>
      </c>
      <c r="H9" s="16">
        <f t="shared" si="1"/>
        <v>0.15</v>
      </c>
      <c r="J9" s="24" t="s">
        <v>31</v>
      </c>
    </row>
    <row r="10" spans="1:12" x14ac:dyDescent="0.25">
      <c r="A10" s="22" t="s">
        <v>16</v>
      </c>
      <c r="B10" s="22" t="s">
        <v>32</v>
      </c>
      <c r="C10" s="22" t="s">
        <v>33</v>
      </c>
      <c r="D10" s="22">
        <v>1</v>
      </c>
      <c r="E10" s="22">
        <v>1</v>
      </c>
      <c r="F10" s="23">
        <v>0.15</v>
      </c>
      <c r="G10" s="23">
        <f t="shared" si="0"/>
        <v>0.15</v>
      </c>
      <c r="H10" s="16">
        <f t="shared" si="1"/>
        <v>0.15</v>
      </c>
      <c r="J10" s="24" t="s">
        <v>34</v>
      </c>
    </row>
    <row r="11" spans="1:12" x14ac:dyDescent="0.25">
      <c r="A11" s="22" t="s">
        <v>16</v>
      </c>
      <c r="B11" s="22" t="s">
        <v>35</v>
      </c>
      <c r="C11" s="22" t="s">
        <v>36</v>
      </c>
      <c r="D11" s="22">
        <v>1</v>
      </c>
      <c r="E11" s="22">
        <v>1</v>
      </c>
      <c r="F11" s="23">
        <v>0.46</v>
      </c>
      <c r="G11" s="23">
        <f t="shared" si="0"/>
        <v>0.46</v>
      </c>
      <c r="H11" s="16">
        <f t="shared" si="1"/>
        <v>0.46</v>
      </c>
      <c r="J11" s="24" t="s">
        <v>37</v>
      </c>
    </row>
    <row r="12" spans="1:12" x14ac:dyDescent="0.25">
      <c r="A12" s="22" t="s">
        <v>16</v>
      </c>
      <c r="B12" s="22" t="s">
        <v>38</v>
      </c>
      <c r="C12" s="22" t="s">
        <v>39</v>
      </c>
      <c r="D12" s="22">
        <v>1</v>
      </c>
      <c r="E12" s="22">
        <v>1</v>
      </c>
      <c r="F12" s="23">
        <v>1.1499999999999999</v>
      </c>
      <c r="G12" s="23">
        <f t="shared" si="0"/>
        <v>1.1499999999999999</v>
      </c>
      <c r="H12" s="16">
        <f t="shared" si="1"/>
        <v>1.1499999999999999</v>
      </c>
      <c r="J12" s="24" t="s">
        <v>40</v>
      </c>
    </row>
    <row r="13" spans="1:12" x14ac:dyDescent="0.25">
      <c r="A13" s="22" t="s">
        <v>16</v>
      </c>
      <c r="B13" s="22" t="s">
        <v>41</v>
      </c>
      <c r="C13" s="22" t="s">
        <v>42</v>
      </c>
      <c r="D13" s="22">
        <v>1</v>
      </c>
      <c r="E13" s="22">
        <v>1</v>
      </c>
      <c r="F13" s="23">
        <v>1.69</v>
      </c>
      <c r="G13" s="23">
        <f t="shared" si="0"/>
        <v>1.69</v>
      </c>
      <c r="H13" s="16">
        <f t="shared" si="1"/>
        <v>1.69</v>
      </c>
      <c r="J13" s="24" t="s">
        <v>43</v>
      </c>
    </row>
    <row r="14" spans="1:12" x14ac:dyDescent="0.25">
      <c r="A14" s="22" t="s">
        <v>16</v>
      </c>
      <c r="B14" s="22" t="s">
        <v>44</v>
      </c>
      <c r="C14" s="22" t="s">
        <v>45</v>
      </c>
      <c r="D14" s="22">
        <v>1</v>
      </c>
      <c r="E14" s="22">
        <v>1</v>
      </c>
      <c r="F14" s="23">
        <v>0.46</v>
      </c>
      <c r="G14" s="23">
        <f t="shared" si="0"/>
        <v>0.46</v>
      </c>
      <c r="H14" s="16">
        <f t="shared" si="1"/>
        <v>0.46</v>
      </c>
      <c r="J14" s="24" t="s">
        <v>46</v>
      </c>
    </row>
    <row r="15" spans="1:12" x14ac:dyDescent="0.25">
      <c r="A15" s="22" t="s">
        <v>16</v>
      </c>
      <c r="B15" s="22" t="s">
        <v>47</v>
      </c>
      <c r="C15" s="22" t="s">
        <v>48</v>
      </c>
      <c r="D15" s="22">
        <v>1</v>
      </c>
      <c r="E15" s="22">
        <v>1</v>
      </c>
      <c r="F15" s="23">
        <v>0.75</v>
      </c>
      <c r="G15" s="23">
        <f t="shared" si="0"/>
        <v>0.75</v>
      </c>
      <c r="H15" s="16">
        <f t="shared" si="1"/>
        <v>0.75</v>
      </c>
      <c r="J15" s="24" t="s">
        <v>49</v>
      </c>
    </row>
    <row r="16" spans="1:12" x14ac:dyDescent="0.25">
      <c r="A16" s="22" t="s">
        <v>50</v>
      </c>
      <c r="B16" s="22" t="s">
        <v>51</v>
      </c>
      <c r="C16" s="22"/>
      <c r="D16" s="22">
        <v>5</v>
      </c>
      <c r="E16" s="22">
        <v>1</v>
      </c>
      <c r="F16" s="23">
        <v>0.61</v>
      </c>
      <c r="G16" s="23">
        <f t="shared" si="0"/>
        <v>0.61</v>
      </c>
      <c r="H16" s="16">
        <f t="shared" si="1"/>
        <v>3.05</v>
      </c>
      <c r="J16" s="24" t="s">
        <v>52</v>
      </c>
      <c r="K16" s="8"/>
    </row>
    <row r="17" spans="1:13" x14ac:dyDescent="0.25">
      <c r="A17" s="22" t="s">
        <v>16</v>
      </c>
      <c r="B17" s="22" t="s">
        <v>53</v>
      </c>
      <c r="C17" s="22"/>
      <c r="D17" s="22">
        <v>1</v>
      </c>
      <c r="E17" s="22">
        <v>2</v>
      </c>
      <c r="F17" s="23">
        <v>5.5</v>
      </c>
      <c r="G17" s="23">
        <f t="shared" si="0"/>
        <v>2.75</v>
      </c>
      <c r="H17" s="16"/>
      <c r="J17" s="30"/>
      <c r="K17" s="8"/>
    </row>
    <row r="18" spans="1:13" ht="16.5" customHeight="1" x14ac:dyDescent="0.25">
      <c r="A18" s="22" t="s">
        <v>54</v>
      </c>
      <c r="B18" s="22" t="s">
        <v>55</v>
      </c>
      <c r="C18" s="22"/>
      <c r="D18" s="22">
        <v>1</v>
      </c>
      <c r="E18" s="22">
        <v>1</v>
      </c>
      <c r="F18" s="23">
        <v>8</v>
      </c>
      <c r="G18" s="23">
        <f t="shared" si="0"/>
        <v>8</v>
      </c>
      <c r="H18" s="31"/>
    </row>
    <row r="19" spans="1:13" ht="16.5" customHeight="1" thickBot="1" x14ac:dyDescent="0.3">
      <c r="F19" s="28"/>
      <c r="G19" s="17"/>
      <c r="H19" s="17"/>
    </row>
    <row r="20" spans="1:13" ht="16.5" thickBot="1" x14ac:dyDescent="0.3">
      <c r="A20" s="14" t="s">
        <v>56</v>
      </c>
    </row>
    <row r="21" spans="1:13" x14ac:dyDescent="0.25">
      <c r="A21" s="15" t="s">
        <v>57</v>
      </c>
      <c r="B21" s="15" t="s">
        <v>6</v>
      </c>
      <c r="C21" s="15" t="s">
        <v>7</v>
      </c>
      <c r="D21" s="15" t="s">
        <v>8</v>
      </c>
      <c r="E21" s="15" t="s">
        <v>9</v>
      </c>
      <c r="F21" s="15" t="s">
        <v>10</v>
      </c>
      <c r="G21" s="15" t="s">
        <v>11</v>
      </c>
      <c r="H21" s="15" t="s">
        <v>12</v>
      </c>
      <c r="I21" s="15"/>
      <c r="J21" s="15" t="s">
        <v>14</v>
      </c>
    </row>
    <row r="22" spans="1:13" x14ac:dyDescent="0.25">
      <c r="A22" s="22" t="s">
        <v>16</v>
      </c>
      <c r="B22" s="22" t="s">
        <v>58</v>
      </c>
      <c r="C22" s="22" t="s">
        <v>59</v>
      </c>
      <c r="D22" s="22">
        <v>1</v>
      </c>
      <c r="E22" s="22">
        <v>5</v>
      </c>
      <c r="F22" s="23">
        <v>5</v>
      </c>
      <c r="G22" s="23">
        <f>IF(E22&gt;0,F22/E22,0)</f>
        <v>1</v>
      </c>
      <c r="H22" s="16">
        <f>G22*D22</f>
        <v>1</v>
      </c>
      <c r="J22" s="24"/>
      <c r="K22" s="8"/>
    </row>
    <row r="23" spans="1:13" x14ac:dyDescent="0.25">
      <c r="A23" s="22" t="s">
        <v>60</v>
      </c>
      <c r="B23" s="22" t="s">
        <v>61</v>
      </c>
      <c r="C23" s="22"/>
      <c r="D23" s="22">
        <v>1</v>
      </c>
      <c r="E23" s="22">
        <v>1</v>
      </c>
      <c r="F23" s="23">
        <v>5</v>
      </c>
      <c r="G23" s="23">
        <f>IF(E23&gt;0,F23/E23,0)</f>
        <v>5</v>
      </c>
      <c r="H23" s="16">
        <f>G23*D23</f>
        <v>5</v>
      </c>
      <c r="J23" s="30"/>
      <c r="K23" s="8"/>
    </row>
    <row r="24" spans="1:13" ht="15.75" thickBot="1" x14ac:dyDescent="0.3">
      <c r="F24" s="28"/>
      <c r="G24" s="28"/>
      <c r="H24" s="29"/>
      <c r="J24" s="30"/>
      <c r="K24" s="8"/>
    </row>
    <row r="25" spans="1:13" ht="15.75" thickBot="1" x14ac:dyDescent="0.3">
      <c r="A25" s="20" t="s">
        <v>62</v>
      </c>
      <c r="B25" s="26">
        <v>25</v>
      </c>
      <c r="C25" s="27"/>
      <c r="F25" s="9"/>
      <c r="G25" s="18"/>
      <c r="H25" s="18"/>
      <c r="M25" s="8"/>
    </row>
    <row r="26" spans="1:13" x14ac:dyDescent="0.25">
      <c r="A26" s="15" t="s">
        <v>63</v>
      </c>
      <c r="B26" s="32" t="s">
        <v>64</v>
      </c>
      <c r="C26" s="15"/>
      <c r="D26" s="15" t="s">
        <v>8</v>
      </c>
      <c r="E26" s="15" t="s">
        <v>65</v>
      </c>
      <c r="F26" s="15" t="s">
        <v>66</v>
      </c>
      <c r="G26" s="15" t="s">
        <v>67</v>
      </c>
      <c r="H26" s="15" t="s">
        <v>14</v>
      </c>
    </row>
    <row r="27" spans="1:13" x14ac:dyDescent="0.25">
      <c r="A27" s="22" t="s">
        <v>68</v>
      </c>
      <c r="B27" s="22"/>
      <c r="C27" s="22"/>
      <c r="D27" s="22">
        <v>1</v>
      </c>
      <c r="E27" s="22">
        <v>11.4</v>
      </c>
      <c r="F27" s="16">
        <f>(E27/1000)*$B$25</f>
        <v>0.28500000000000003</v>
      </c>
      <c r="G27" s="35">
        <v>4.5138888888888888E-2</v>
      </c>
      <c r="H27" s="24"/>
    </row>
    <row r="28" spans="1:13" x14ac:dyDescent="0.25">
      <c r="A28" s="22" t="s">
        <v>69</v>
      </c>
      <c r="B28" s="22"/>
      <c r="C28" s="22"/>
      <c r="D28" s="22">
        <v>1</v>
      </c>
      <c r="E28" s="22">
        <v>11.4</v>
      </c>
      <c r="F28" s="16">
        <f>(E28/1000)*$B$25</f>
        <v>0.28500000000000003</v>
      </c>
      <c r="G28" s="35">
        <v>4.5138888888888888E-2</v>
      </c>
      <c r="H28" s="24"/>
    </row>
    <row r="29" spans="1:13" x14ac:dyDescent="0.25">
      <c r="A29" s="22" t="s">
        <v>70</v>
      </c>
      <c r="B29" s="22"/>
      <c r="C29" s="22"/>
      <c r="D29" s="22">
        <v>1</v>
      </c>
      <c r="E29" s="22">
        <v>3.3</v>
      </c>
      <c r="F29" s="16">
        <f>(E29/1000)*$B$25</f>
        <v>8.2500000000000004E-2</v>
      </c>
      <c r="G29" s="35">
        <v>1.0416666666666666E-2</v>
      </c>
      <c r="H29" s="24"/>
    </row>
    <row r="30" spans="1:13" x14ac:dyDescent="0.25">
      <c r="A30" s="22" t="s">
        <v>71</v>
      </c>
      <c r="B30" s="22"/>
      <c r="C30" s="22"/>
      <c r="D30" s="22">
        <v>1</v>
      </c>
      <c r="E30" s="22">
        <v>0.7</v>
      </c>
      <c r="F30" s="16">
        <f>(E30/1000)*$B$25</f>
        <v>1.7499999999999998E-2</v>
      </c>
      <c r="G30" s="35">
        <v>4.8611111111111112E-3</v>
      </c>
      <c r="H30" s="24"/>
    </row>
    <row r="31" spans="1:13" x14ac:dyDescent="0.25">
      <c r="A31" s="22" t="s">
        <v>72</v>
      </c>
      <c r="B31" s="22"/>
      <c r="C31" s="22"/>
      <c r="D31" s="22">
        <v>1</v>
      </c>
      <c r="E31" s="22">
        <v>0.5</v>
      </c>
      <c r="F31" s="16">
        <f>(E31/1000)*$B$25</f>
        <v>1.2500000000000001E-2</v>
      </c>
      <c r="G31" s="35">
        <v>1.3888888888888889E-3</v>
      </c>
      <c r="H31" s="24"/>
    </row>
    <row r="32" spans="1:13" ht="17.25" customHeight="1" x14ac:dyDescent="0.25">
      <c r="A32" s="11"/>
      <c r="E32" s="33" t="s">
        <v>73</v>
      </c>
      <c r="F32" s="34">
        <f>SUM(F27:F31)</f>
        <v>0.6825</v>
      </c>
      <c r="H32" s="12"/>
    </row>
    <row r="34" spans="1:13" ht="15.75" thickBot="1" x14ac:dyDescent="0.3"/>
    <row r="35" spans="1:13" ht="15.75" thickBot="1" x14ac:dyDescent="0.3">
      <c r="A35" s="21" t="s">
        <v>74</v>
      </c>
      <c r="B35" s="25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36" t="s">
        <v>75</v>
      </c>
      <c r="B36" s="36" t="s">
        <v>14</v>
      </c>
    </row>
    <row r="37" spans="1:13" x14ac:dyDescent="0.25">
      <c r="A37" s="22" t="s">
        <v>51</v>
      </c>
      <c r="B37" s="24" t="s">
        <v>76</v>
      </c>
    </row>
    <row r="38" spans="1:13" x14ac:dyDescent="0.25">
      <c r="B38" s="30"/>
    </row>
  </sheetData>
  <hyperlinks>
    <hyperlink ref="J5" r:id="rId1" xr:uid="{0946BC76-D210-43C1-94AC-7D848F3777E8}"/>
    <hyperlink ref="J10" r:id="rId2" xr:uid="{EA254EE7-AEEF-4A0B-A8F2-28896C1DE9D5}"/>
    <hyperlink ref="J8" r:id="rId3" xr:uid="{B80F4698-18CB-4DC3-96CF-AF1C0570978B}"/>
    <hyperlink ref="J9" r:id="rId4" xr:uid="{3BED90AA-9BDC-46BA-8B22-09F7C457779A}"/>
    <hyperlink ref="J14" r:id="rId5" xr:uid="{67933142-47EC-4E12-BFB3-314EA6B2D99A}"/>
    <hyperlink ref="J12" r:id="rId6" xr:uid="{68FA22A5-F360-4B33-BFA4-3750F09A374F}"/>
    <hyperlink ref="J11" r:id="rId7" xr:uid="{CD4F67FD-F4B7-4FB7-A4F1-E78B887DC817}"/>
    <hyperlink ref="J13" r:id="rId8" xr:uid="{76FD5D72-EBB4-4D20-8E8D-C59D94C3FCC6}"/>
    <hyperlink ref="J7" r:id="rId9" xr:uid="{406771FE-6E5F-4EFA-B39A-A996262EB9EF}"/>
    <hyperlink ref="J15" r:id="rId10" xr:uid="{BE7E4461-EBBE-4C0C-A4AC-BA87644D5D2D}"/>
    <hyperlink ref="J6" r:id="rId11" xr:uid="{AFF34ABE-D183-4B64-A27A-55BD2D2DF459}"/>
    <hyperlink ref="J16" r:id="rId12" xr:uid="{B0E35A6D-0778-4CCB-B505-D8A9572112A3}"/>
    <hyperlink ref="B37" r:id="rId13" xr:uid="{2EFA19E6-92E5-4746-8336-97B4917B1ED4}"/>
  </hyperlinks>
  <pageMargins left="0.7" right="0.7" top="0.75" bottom="0.75" header="0.3" footer="0.3"/>
  <pageSetup orientation="portrait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e718a8af-5d48-45b1-a7fb-cef00c107a7a"/>
    <ds:schemaRef ds:uri="715913e6-4bf0-458f-8160-f18e142d04ff"/>
  </ds:schemaRefs>
</ds:datastoreItem>
</file>

<file path=customXml/itemProps2.xml><?xml version="1.0" encoding="utf-8"?>
<ds:datastoreItem xmlns:ds="http://schemas.openxmlformats.org/officeDocument/2006/customXml" ds:itemID="{3F4A3E06-8EE4-43C7-BE59-062F42763C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18a8af-5d48-45b1-a7fb-cef00c107a7a"/>
    <ds:schemaRef ds:uri="715913e6-4bf0-458f-8160-f18e142d04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OpenAT Switch Latch BOM V1.0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2023-11-18T00:39:19Z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