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AT-Switch-Latch/Documentation/Working_Documents/"/>
    </mc:Choice>
  </mc:AlternateContent>
  <xr:revisionPtr revIDLastSave="462" documentId="11_DC0E2523FAFE28515E8D5C5A1D4A6B02C3B15AFA" xr6:coauthVersionLast="47" xr6:coauthVersionMax="47" xr10:uidLastSave="{A0CCBDED-BCFC-4FF7-96CF-C910DF2A598C}"/>
  <bookViews>
    <workbookView xWindow="-19320" yWindow="-120" windowWidth="19440" windowHeight="1560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L9" i="2" s="1"/>
  <c r="K9" i="2"/>
  <c r="I10" i="2"/>
  <c r="L10" i="2" s="1"/>
  <c r="K10" i="2"/>
  <c r="I11" i="2"/>
  <c r="L11" i="2" s="1"/>
  <c r="K11" i="2"/>
  <c r="I12" i="2"/>
  <c r="L12" i="2" s="1"/>
  <c r="K12" i="2"/>
  <c r="I13" i="2"/>
  <c r="L13" i="2" s="1"/>
  <c r="K13" i="2"/>
  <c r="I14" i="2"/>
  <c r="L14" i="2" s="1"/>
  <c r="K14" i="2"/>
  <c r="I15" i="2"/>
  <c r="L15" i="2" s="1"/>
  <c r="K15" i="2"/>
  <c r="I16" i="2"/>
  <c r="L16" i="2" s="1"/>
  <c r="K16" i="2"/>
  <c r="I17" i="2"/>
  <c r="L17" i="2" s="1"/>
  <c r="K17" i="2"/>
  <c r="I18" i="2"/>
  <c r="L18" i="2" s="1"/>
  <c r="K18" i="2"/>
  <c r="I19" i="2"/>
  <c r="L19" i="2" s="1"/>
  <c r="K19" i="2"/>
  <c r="I20" i="2"/>
  <c r="L20" i="2" s="1"/>
  <c r="K20" i="2"/>
  <c r="I21" i="2"/>
  <c r="L21" i="2" s="1"/>
  <c r="K21" i="2"/>
  <c r="I30" i="2"/>
  <c r="K30" i="2"/>
  <c r="L30" i="2" s="1"/>
  <c r="I31" i="2"/>
  <c r="K31" i="2"/>
  <c r="L31" i="2" s="1"/>
  <c r="I32" i="2"/>
  <c r="K32" i="2"/>
  <c r="L32" i="2" s="1"/>
  <c r="I33" i="2"/>
  <c r="K33" i="2"/>
  <c r="L33" i="2" s="1"/>
  <c r="K25" i="2" l="1"/>
  <c r="I25" i="2"/>
  <c r="L25" i="2" s="1"/>
  <c r="K29" i="2" l="1"/>
  <c r="L29" i="2" s="1"/>
  <c r="L27" i="2" s="1"/>
  <c r="I29" i="2"/>
  <c r="K24" i="2"/>
  <c r="K22" i="2" s="1"/>
  <c r="I24" i="2"/>
  <c r="L24" i="2" s="1"/>
  <c r="L22" i="2" s="1"/>
  <c r="K8" i="2"/>
  <c r="I8" i="2"/>
  <c r="L8" i="2" s="1"/>
  <c r="L6" i="2" s="1"/>
  <c r="I5" i="2"/>
  <c r="K6" i="2" l="1"/>
  <c r="K27" i="2"/>
  <c r="I27" i="2"/>
  <c r="L5" i="2"/>
  <c r="K5" i="2" l="1"/>
</calcChain>
</file>

<file path=xl/sharedStrings.xml><?xml version="1.0" encoding="utf-8"?>
<sst xmlns="http://schemas.openxmlformats.org/spreadsheetml/2006/main" count="129" uniqueCount="87">
  <si>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</si>
  <si>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</si>
  <si>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</si>
  <si>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</si>
  <si>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</si>
  <si>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</si>
  <si>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</si>
  <si>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</si>
  <si>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</si>
  <si>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</si>
  <si>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</si>
  <si>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</si>
  <si>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</si>
  <si>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</si>
  <si>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</si>
  <si>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</si>
  <si>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</si>
  <si>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</si>
  <si>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</si>
  <si>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</si>
  <si>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</si>
  <si>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</si>
  <si>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</si>
  <si>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</si>
  <si>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</si>
  <si>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</si>
  <si>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</si>
  <si>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</si>
  <si>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</si>
  <si>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</si>
  <si>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</si>
  <si>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</si>
  <si>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>Economical Global Direct Line</t>
  </si>
  <si>
    <t>CD74HC73E JK Flip Flop</t>
  </si>
  <si>
    <t xml:space="preserve">IRLD014PBF  60V 1.2A  MOSFET </t>
  </si>
  <si>
    <t xml:space="preserve">SJ-3566AN 3.5mm Jack Stereo </t>
  </si>
  <si>
    <t xml:space="preserve">470 kOhms 1/8W Through Hole Resistor </t>
  </si>
  <si>
    <t xml:space="preserve">22 kOhms 1/8W Through Hole Resistor </t>
  </si>
  <si>
    <t xml:space="preserve">10 kOhms 1/8W Through Hole Resistor </t>
  </si>
  <si>
    <t>0.1 µF ±10% Capacitor</t>
  </si>
  <si>
    <t>1 µF ±10% Capacitor</t>
  </si>
  <si>
    <t>20 mm Coin Cell Battery Holder</t>
  </si>
  <si>
    <t>5 mm Green LED</t>
  </si>
  <si>
    <t>Slide Switch</t>
  </si>
  <si>
    <t>#4-3/8" Pan Head Screw</t>
  </si>
  <si>
    <t>Coin Cell Battery, CR2032</t>
  </si>
  <si>
    <t>Digikey Shipping</t>
  </si>
  <si>
    <t>U1</t>
  </si>
  <si>
    <t>Q1,Q2</t>
  </si>
  <si>
    <t>SW1,SW2</t>
  </si>
  <si>
    <t>R1</t>
  </si>
  <si>
    <t>R2</t>
  </si>
  <si>
    <t>R3</t>
  </si>
  <si>
    <t>C1</t>
  </si>
  <si>
    <t>C2</t>
  </si>
  <si>
    <t>BAT1</t>
  </si>
  <si>
    <t>D1</t>
  </si>
  <si>
    <t>S1</t>
  </si>
  <si>
    <t>OpenAT Switch Latch</t>
  </si>
  <si>
    <t xml:space="preserve"> V1.2.1</t>
  </si>
  <si>
    <t>2024-Aug-26</t>
  </si>
  <si>
    <t>Enclosure Top</t>
  </si>
  <si>
    <t>Enclosure Bottom</t>
  </si>
  <si>
    <t>Battery Cover</t>
  </si>
  <si>
    <t>Switch Slide</t>
  </si>
  <si>
    <t>LED Spacer</t>
  </si>
  <si>
    <t>https://www.digikey.ca/en/products/detail/texas-instruments/CD74HC73E/1507453</t>
  </si>
  <si>
    <t>https://www.digikey.ca/en/products/detail/vishay-siliconix/IRLD014PBF/812481</t>
  </si>
  <si>
    <t xml:space="preserve">https://www.digikey.ca/en/products/detail/cui-devices/SJ-3566AN/305112 </t>
  </si>
  <si>
    <t>https://www.digikey.ca/en/products/detail/stackpole-electronics-inc/CF18JT470K/1741719</t>
  </si>
  <si>
    <t>https://www.digikey.ca/en/products/detail/stackpole-electronics-inc/CF18JT22K0/1741643</t>
  </si>
  <si>
    <t>https://www.digikey.ca/en/products/detail/stackpole-electronics-inc/CF18JT10K0/1741566</t>
  </si>
  <si>
    <t>https://www.digikey.ca/en/products/detail/kemet/C315C104M5U5TA/817927</t>
  </si>
  <si>
    <t>https://www.digikey.ca/en/products/detail/kemet/C315C105K3R5TA/3726118</t>
  </si>
  <si>
    <t>https://www.digikey.ca/en/products/detail/mpd-memory-protection-devices/BS-7/389447</t>
  </si>
  <si>
    <t>https://www.digikey.ca/en/products/detail/creeled-inc/C5SMF-GJE-CX14Q7T2/4794039</t>
  </si>
  <si>
    <t xml:space="preserve">https://www.digikey.ca/en/products/detail/c-k/OS102011MA1QS1/1981431 </t>
  </si>
  <si>
    <t>https://www.digikey.ca/en/products/detail/serpac/6005/307599</t>
  </si>
  <si>
    <t>PCB1</t>
  </si>
  <si>
    <t>Needle nose pliers</t>
  </si>
  <si>
    <t>Side Cutters</t>
  </si>
  <si>
    <t>Soldering Iron</t>
  </si>
  <si>
    <t>60/40 rosin core solder for electronics</t>
  </si>
  <si>
    <t>Solder</t>
  </si>
  <si>
    <t>Screwdriver</t>
  </si>
  <si>
    <t>Medium Phillips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</si>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</sst>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6" borderId="6" xfId="5" applyBorder="1"/>
    <xf numFmtId="44" fontId="1" fillId="6" borderId="6" xfId="5" applyNumberFormat="1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0" fontId="4" fillId="0" borderId="0" xfId="0" applyFont="1" applyAlignment="1">
      <alignment horizontal="left"/>
    </xf>
    <xf numFmtId="0" fontId="7" fillId="6" borderId="6" xfId="14" applyFill="1" applyBorder="1"/>
    <xf numFmtId="0" fontId="7" fillId="6" borderId="2" xfId="14" applyFill="1" applyBorder="1"/>
    <xf numFmtId="0" fontId="1" fillId="11" borderId="0" xfId="10" applyBorder="1"/>
  </cellXfs>
  <cellStyles count="15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Accent2" xfId="1" builtinId="33"/>
    <cellStyle name="Accent4" xfId="9" builtinId="41"/>
    <cellStyle name="Hyperlink" xfId="1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met/C315C105K3R5TA/372611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cui-devices/SJ-3566AN/305112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vishay-siliconix/IRLD014PBF/812481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stackpole-electronics-inc/CF18JT10K0/1741566" TargetMode="External"/><Relationship Id="rId11" Type="http://schemas.openxmlformats.org/officeDocument/2006/relationships/hyperlink" Target="https://www.digikey.ca/en/products/detail/c-k/OS102011MA1QS1/1981431" TargetMode="External"/><Relationship Id="rId5" Type="http://schemas.openxmlformats.org/officeDocument/2006/relationships/hyperlink" Target="https://www.digikey.ca/en/products/detail/stackpole-electronics-inc/CF18JT22K0/1741643" TargetMode="External"/><Relationship Id="rId10" Type="http://schemas.openxmlformats.org/officeDocument/2006/relationships/hyperlink" Target="https://www.digikey.ca/en/products/detail/creeled-inc/C5SMF-GJE-CX14Q7T2/4794039" TargetMode="External"/><Relationship Id="rId4" Type="http://schemas.openxmlformats.org/officeDocument/2006/relationships/hyperlink" Target="https://www.digikey.ca/en/products/detail/stackpole-electronics-inc/CF18JT470K/1741719" TargetMode="External"/><Relationship Id="rId9" Type="http://schemas.openxmlformats.org/officeDocument/2006/relationships/hyperlink" Target="https://www.digikey.ca/en/products/detail/mpd-memory-protection-devices/BS-7/389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57"/>
  <sheetViews>
    <sheetView tabSelected="1" workbookViewId="0">
      <selection activeCell="B43" sqref="B43"/>
    </sheetView>
  </sheetViews>
  <sheetFormatPr defaultRowHeight="15" x14ac:dyDescent="0.25"/>
  <cols>
    <col min="1" max="1" width="13.28515625" customWidth="1"/>
    <col min="2" max="2" width="16.5703125" bestFit="1" customWidth="1"/>
    <col min="3" max="3" width="37" customWidth="1"/>
    <col min="4" max="4" width="6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82.140625" customWidth="1"/>
  </cols>
  <sheetData>
    <row r="1" spans="1:14" ht="35.25" x14ac:dyDescent="0.5">
      <c r="A1" s="66" t="s">
        <v>58</v>
      </c>
      <c r="B1" s="66"/>
      <c r="C1" s="66"/>
      <c r="D1" s="66"/>
      <c r="E1" s="66"/>
      <c r="F1" s="66"/>
      <c r="G1" s="66"/>
      <c r="H1" s="66"/>
      <c r="I1" s="66"/>
      <c r="J1" s="66"/>
    </row>
    <row r="2" spans="1:14" x14ac:dyDescent="0.25">
      <c r="A2" s="1" t="s">
        <v>7</v>
      </c>
      <c r="B2" t="s">
        <v>59</v>
      </c>
    </row>
    <row r="3" spans="1:14" s="2" customFormat="1" ht="15.75" thickBot="1" x14ac:dyDescent="0.3">
      <c r="A3" s="3" t="s">
        <v>6</v>
      </c>
      <c r="B3" s="2" t="s">
        <v>60</v>
      </c>
    </row>
    <row r="4" spans="1:14" x14ac:dyDescent="0.25">
      <c r="I4" s="57" t="s">
        <v>0</v>
      </c>
      <c r="J4" s="51"/>
      <c r="K4" s="52" t="s">
        <v>25</v>
      </c>
      <c r="L4" s="53" t="s">
        <v>28</v>
      </c>
      <c r="M4" t="s">
        <v>27</v>
      </c>
    </row>
    <row r="5" spans="1:14" s="2" customFormat="1" ht="15.75" thickBot="1" x14ac:dyDescent="0.3">
      <c r="C5" s="3"/>
      <c r="D5" s="3"/>
      <c r="E5" s="3"/>
      <c r="F5" s="3"/>
      <c r="I5" s="58">
        <f>SUM(H29:H33)</f>
        <v>27.3</v>
      </c>
      <c r="J5" s="54"/>
      <c r="K5" s="55">
        <f>K6+K22+K27</f>
        <v>36.9146</v>
      </c>
      <c r="L5" s="56">
        <f>L6+L22+L27</f>
        <v>62.864599999999996</v>
      </c>
    </row>
    <row r="6" spans="1:14" ht="15.75" thickBot="1" x14ac:dyDescent="0.3">
      <c r="A6" s="4" t="s">
        <v>5</v>
      </c>
      <c r="B6" s="46" t="s">
        <v>4</v>
      </c>
      <c r="C6" s="5"/>
      <c r="D6" s="5"/>
      <c r="E6" s="5"/>
      <c r="F6" s="5"/>
      <c r="G6" s="5"/>
      <c r="H6" s="5"/>
      <c r="I6" s="5"/>
      <c r="J6" s="5"/>
      <c r="K6" s="59">
        <f>SUM(K8:K21)</f>
        <v>30.41</v>
      </c>
      <c r="L6" s="6">
        <f>SUM(L8:L21)</f>
        <v>33.159999999999997</v>
      </c>
      <c r="M6" s="5"/>
      <c r="N6" s="5"/>
    </row>
    <row r="7" spans="1:14" ht="15.75" thickBot="1" x14ac:dyDescent="0.3">
      <c r="A7" s="7"/>
      <c r="B7" s="7" t="s">
        <v>2</v>
      </c>
      <c r="C7" s="7" t="s">
        <v>3</v>
      </c>
      <c r="D7" s="7"/>
      <c r="E7" s="7" t="s">
        <v>8</v>
      </c>
      <c r="F7" s="7" t="s">
        <v>9</v>
      </c>
      <c r="G7" s="7" t="s">
        <v>13</v>
      </c>
      <c r="H7" s="7" t="s">
        <v>10</v>
      </c>
      <c r="I7" s="7" t="s">
        <v>11</v>
      </c>
      <c r="J7" s="7" t="s">
        <v>12</v>
      </c>
      <c r="K7" s="7" t="s">
        <v>14</v>
      </c>
      <c r="L7" s="7" t="s">
        <v>28</v>
      </c>
      <c r="M7" s="7"/>
      <c r="N7" s="7" t="s">
        <v>1</v>
      </c>
    </row>
    <row r="8" spans="1:14" x14ac:dyDescent="0.25">
      <c r="A8" s="18">
        <v>10</v>
      </c>
      <c r="B8" s="18" t="s">
        <v>47</v>
      </c>
      <c r="C8" s="18" t="s">
        <v>33</v>
      </c>
      <c r="D8" s="18"/>
      <c r="E8" s="18"/>
      <c r="F8" s="18"/>
      <c r="G8" s="18">
        <v>1</v>
      </c>
      <c r="H8" s="18">
        <v>1</v>
      </c>
      <c r="I8" s="18">
        <f t="shared" ref="I8" si="0">IF(G8&gt;0,CEILING(G8/H8,1),0)</f>
        <v>1</v>
      </c>
      <c r="J8" s="19">
        <v>0.94</v>
      </c>
      <c r="K8" s="19">
        <f t="shared" ref="K8" si="1">IF(G8&gt;0,J8/H8*G8,0)</f>
        <v>0.94</v>
      </c>
      <c r="L8" s="19">
        <f t="shared" ref="L8" si="2">I8*J8</f>
        <v>0.94</v>
      </c>
      <c r="M8" s="18"/>
      <c r="N8" s="67" t="s">
        <v>66</v>
      </c>
    </row>
    <row r="9" spans="1:14" x14ac:dyDescent="0.25">
      <c r="A9" s="13">
        <v>9</v>
      </c>
      <c r="B9" s="13" t="s">
        <v>48</v>
      </c>
      <c r="C9" s="13" t="s">
        <v>34</v>
      </c>
      <c r="D9" s="13"/>
      <c r="E9" s="13"/>
      <c r="F9" s="13"/>
      <c r="G9" s="13">
        <v>2</v>
      </c>
      <c r="H9" s="13">
        <v>1</v>
      </c>
      <c r="I9" s="18">
        <f t="shared" ref="I9:I21" si="3">IF(G9&gt;0,CEILING(G9/H9,1),0)</f>
        <v>2</v>
      </c>
      <c r="J9" s="19">
        <v>2.25</v>
      </c>
      <c r="K9" s="19">
        <f t="shared" ref="K9:K21" si="4">IF(G9&gt;0,J9/H9*G9,0)</f>
        <v>4.5</v>
      </c>
      <c r="L9" s="19">
        <f t="shared" ref="L9:L21" si="5">I9*J9</f>
        <v>4.5</v>
      </c>
      <c r="M9" s="13"/>
      <c r="N9" s="68" t="s">
        <v>67</v>
      </c>
    </row>
    <row r="10" spans="1:14" x14ac:dyDescent="0.25">
      <c r="A10" s="13">
        <v>8</v>
      </c>
      <c r="B10" s="13" t="s">
        <v>49</v>
      </c>
      <c r="C10" s="13" t="s">
        <v>35</v>
      </c>
      <c r="D10" s="13"/>
      <c r="E10" s="13"/>
      <c r="F10" s="13"/>
      <c r="G10" s="13">
        <v>2</v>
      </c>
      <c r="H10" s="13">
        <v>1</v>
      </c>
      <c r="I10" s="18">
        <f t="shared" si="3"/>
        <v>2</v>
      </c>
      <c r="J10" s="19">
        <v>2.8</v>
      </c>
      <c r="K10" s="19">
        <f t="shared" si="4"/>
        <v>5.6</v>
      </c>
      <c r="L10" s="19">
        <f t="shared" si="5"/>
        <v>5.6</v>
      </c>
      <c r="M10" s="13"/>
      <c r="N10" s="68" t="s">
        <v>68</v>
      </c>
    </row>
    <row r="11" spans="1:14" x14ac:dyDescent="0.25">
      <c r="A11" s="13">
        <v>2</v>
      </c>
      <c r="B11" s="13" t="s">
        <v>50</v>
      </c>
      <c r="C11" s="13" t="s">
        <v>36</v>
      </c>
      <c r="D11" s="13"/>
      <c r="E11" s="13"/>
      <c r="F11" s="13"/>
      <c r="G11" s="13">
        <v>1</v>
      </c>
      <c r="H11" s="13">
        <v>1</v>
      </c>
      <c r="I11" s="18">
        <f t="shared" si="3"/>
        <v>1</v>
      </c>
      <c r="J11" s="19">
        <v>0.15</v>
      </c>
      <c r="K11" s="19">
        <f t="shared" si="4"/>
        <v>0.15</v>
      </c>
      <c r="L11" s="19">
        <f t="shared" si="5"/>
        <v>0.15</v>
      </c>
      <c r="M11" s="13"/>
      <c r="N11" s="68" t="s">
        <v>69</v>
      </c>
    </row>
    <row r="12" spans="1:14" x14ac:dyDescent="0.25">
      <c r="A12" s="13">
        <v>3</v>
      </c>
      <c r="B12" s="13" t="s">
        <v>51</v>
      </c>
      <c r="C12" s="13" t="s">
        <v>37</v>
      </c>
      <c r="D12" s="13"/>
      <c r="E12" s="13"/>
      <c r="F12" s="13"/>
      <c r="G12" s="13">
        <v>1</v>
      </c>
      <c r="H12" s="13">
        <v>1</v>
      </c>
      <c r="I12" s="18">
        <f t="shared" si="3"/>
        <v>1</v>
      </c>
      <c r="J12" s="19">
        <v>0.15</v>
      </c>
      <c r="K12" s="19">
        <f t="shared" si="4"/>
        <v>0.15</v>
      </c>
      <c r="L12" s="19">
        <f t="shared" si="5"/>
        <v>0.15</v>
      </c>
      <c r="M12" s="13"/>
      <c r="N12" s="68" t="s">
        <v>70</v>
      </c>
    </row>
    <row r="13" spans="1:14" x14ac:dyDescent="0.25">
      <c r="A13" s="13">
        <v>4</v>
      </c>
      <c r="B13" s="13" t="s">
        <v>52</v>
      </c>
      <c r="C13" s="13" t="s">
        <v>38</v>
      </c>
      <c r="D13" s="13"/>
      <c r="E13" s="13"/>
      <c r="F13" s="13"/>
      <c r="G13" s="13">
        <v>1</v>
      </c>
      <c r="H13" s="13">
        <v>1</v>
      </c>
      <c r="I13" s="18">
        <f t="shared" si="3"/>
        <v>1</v>
      </c>
      <c r="J13" s="19">
        <v>0.15</v>
      </c>
      <c r="K13" s="19">
        <f t="shared" si="4"/>
        <v>0.15</v>
      </c>
      <c r="L13" s="19">
        <f t="shared" si="5"/>
        <v>0.15</v>
      </c>
      <c r="M13" s="13"/>
      <c r="N13" s="68" t="s">
        <v>71</v>
      </c>
    </row>
    <row r="14" spans="1:14" x14ac:dyDescent="0.25">
      <c r="A14" s="13">
        <v>5</v>
      </c>
      <c r="B14" s="13" t="s">
        <v>53</v>
      </c>
      <c r="C14" s="13" t="s">
        <v>39</v>
      </c>
      <c r="D14" s="13"/>
      <c r="E14" s="13"/>
      <c r="F14" s="13"/>
      <c r="G14" s="13">
        <v>1</v>
      </c>
      <c r="H14" s="13">
        <v>1</v>
      </c>
      <c r="I14" s="18">
        <f t="shared" si="3"/>
        <v>1</v>
      </c>
      <c r="J14" s="19">
        <v>0.46</v>
      </c>
      <c r="K14" s="19">
        <f t="shared" si="4"/>
        <v>0.46</v>
      </c>
      <c r="L14" s="19">
        <f t="shared" si="5"/>
        <v>0.46</v>
      </c>
      <c r="M14" s="13"/>
      <c r="N14" s="68" t="s">
        <v>72</v>
      </c>
    </row>
    <row r="15" spans="1:14" x14ac:dyDescent="0.25">
      <c r="A15" s="13">
        <v>6</v>
      </c>
      <c r="B15" s="13" t="s">
        <v>54</v>
      </c>
      <c r="C15" s="13" t="s">
        <v>40</v>
      </c>
      <c r="D15" s="13"/>
      <c r="E15" s="13"/>
      <c r="F15" s="13"/>
      <c r="G15" s="13">
        <v>1</v>
      </c>
      <c r="H15" s="13">
        <v>1</v>
      </c>
      <c r="I15" s="18">
        <f t="shared" si="3"/>
        <v>1</v>
      </c>
      <c r="J15" s="19">
        <v>1.1499999999999999</v>
      </c>
      <c r="K15" s="19">
        <f t="shared" si="4"/>
        <v>1.1499999999999999</v>
      </c>
      <c r="L15" s="19">
        <f t="shared" si="5"/>
        <v>1.1499999999999999</v>
      </c>
      <c r="M15" s="13"/>
      <c r="N15" s="68" t="s">
        <v>73</v>
      </c>
    </row>
    <row r="16" spans="1:14" x14ac:dyDescent="0.25">
      <c r="A16" s="13">
        <v>13</v>
      </c>
      <c r="B16" s="13" t="s">
        <v>55</v>
      </c>
      <c r="C16" s="13" t="s">
        <v>41</v>
      </c>
      <c r="D16" s="13"/>
      <c r="E16" s="13"/>
      <c r="F16" s="13"/>
      <c r="G16" s="13">
        <v>1</v>
      </c>
      <c r="H16" s="13">
        <v>1</v>
      </c>
      <c r="I16" s="18">
        <f t="shared" si="3"/>
        <v>1</v>
      </c>
      <c r="J16" s="19">
        <v>1.69</v>
      </c>
      <c r="K16" s="19">
        <f t="shared" si="4"/>
        <v>1.69</v>
      </c>
      <c r="L16" s="19">
        <f t="shared" si="5"/>
        <v>1.69</v>
      </c>
      <c r="M16" s="13"/>
      <c r="N16" s="68" t="s">
        <v>74</v>
      </c>
    </row>
    <row r="17" spans="1:14" x14ac:dyDescent="0.25">
      <c r="A17" s="13">
        <v>11</v>
      </c>
      <c r="B17" s="13" t="s">
        <v>56</v>
      </c>
      <c r="C17" s="13" t="s">
        <v>42</v>
      </c>
      <c r="D17" s="13"/>
      <c r="E17" s="13"/>
      <c r="F17" s="13"/>
      <c r="G17" s="13">
        <v>1</v>
      </c>
      <c r="H17" s="13">
        <v>1</v>
      </c>
      <c r="I17" s="18">
        <f t="shared" si="3"/>
        <v>1</v>
      </c>
      <c r="J17" s="19">
        <v>0.46</v>
      </c>
      <c r="K17" s="19">
        <f t="shared" si="4"/>
        <v>0.46</v>
      </c>
      <c r="L17" s="19">
        <f t="shared" si="5"/>
        <v>0.46</v>
      </c>
      <c r="M17" s="13"/>
      <c r="N17" s="68" t="s">
        <v>75</v>
      </c>
    </row>
    <row r="18" spans="1:14" x14ac:dyDescent="0.25">
      <c r="A18" s="13">
        <v>7</v>
      </c>
      <c r="B18" s="13" t="s">
        <v>57</v>
      </c>
      <c r="C18" s="13" t="s">
        <v>43</v>
      </c>
      <c r="D18" s="13"/>
      <c r="E18" s="13"/>
      <c r="F18" s="13"/>
      <c r="G18" s="13">
        <v>1</v>
      </c>
      <c r="H18" s="13">
        <v>1</v>
      </c>
      <c r="I18" s="18">
        <f t="shared" si="3"/>
        <v>1</v>
      </c>
      <c r="J18" s="19">
        <v>0.75</v>
      </c>
      <c r="K18" s="19">
        <f t="shared" si="4"/>
        <v>0.75</v>
      </c>
      <c r="L18" s="19">
        <f t="shared" si="5"/>
        <v>0.75</v>
      </c>
      <c r="M18" s="13"/>
      <c r="N18" s="68" t="s">
        <v>76</v>
      </c>
    </row>
    <row r="19" spans="1:14" x14ac:dyDescent="0.25">
      <c r="A19" s="13">
        <v>19</v>
      </c>
      <c r="B19" s="13"/>
      <c r="C19" s="13" t="s">
        <v>44</v>
      </c>
      <c r="D19" s="13"/>
      <c r="E19" s="13"/>
      <c r="F19" s="13"/>
      <c r="G19" s="13">
        <v>6</v>
      </c>
      <c r="H19" s="13">
        <v>1</v>
      </c>
      <c r="I19" s="18">
        <f t="shared" si="3"/>
        <v>6</v>
      </c>
      <c r="J19" s="19">
        <v>0.61</v>
      </c>
      <c r="K19" s="19">
        <f t="shared" si="4"/>
        <v>3.66</v>
      </c>
      <c r="L19" s="19">
        <f t="shared" si="5"/>
        <v>3.66</v>
      </c>
      <c r="M19" s="13"/>
      <c r="N19" s="68" t="s">
        <v>77</v>
      </c>
    </row>
    <row r="20" spans="1:14" x14ac:dyDescent="0.25">
      <c r="A20" s="13">
        <v>14</v>
      </c>
      <c r="B20" s="13"/>
      <c r="C20" s="13" t="s">
        <v>45</v>
      </c>
      <c r="D20" s="13"/>
      <c r="E20" s="13"/>
      <c r="F20" s="13"/>
      <c r="G20" s="13">
        <v>1</v>
      </c>
      <c r="H20" s="13">
        <v>2</v>
      </c>
      <c r="I20" s="18">
        <f t="shared" si="3"/>
        <v>1</v>
      </c>
      <c r="J20" s="19">
        <v>5.5</v>
      </c>
      <c r="K20" s="19">
        <f t="shared" si="4"/>
        <v>2.75</v>
      </c>
      <c r="L20" s="19">
        <f t="shared" si="5"/>
        <v>5.5</v>
      </c>
      <c r="M20" s="13"/>
      <c r="N20" s="13"/>
    </row>
    <row r="21" spans="1:14" ht="15.75" thickBot="1" x14ac:dyDescent="0.3">
      <c r="A21" s="13"/>
      <c r="B21" s="13"/>
      <c r="C21" s="13" t="s">
        <v>46</v>
      </c>
      <c r="D21" s="13"/>
      <c r="E21" s="13"/>
      <c r="F21" s="13"/>
      <c r="G21" s="13">
        <v>1</v>
      </c>
      <c r="H21" s="13">
        <v>1</v>
      </c>
      <c r="I21" s="18">
        <f t="shared" si="3"/>
        <v>1</v>
      </c>
      <c r="J21" s="19">
        <v>8</v>
      </c>
      <c r="K21" s="19">
        <f t="shared" si="4"/>
        <v>8</v>
      </c>
      <c r="L21" s="19">
        <f t="shared" si="5"/>
        <v>8</v>
      </c>
      <c r="M21" s="13"/>
      <c r="N21" s="13"/>
    </row>
    <row r="22" spans="1:14" ht="15.75" thickBot="1" x14ac:dyDescent="0.3">
      <c r="A22" s="27"/>
      <c r="B22" s="47" t="s">
        <v>24</v>
      </c>
      <c r="C22" s="28"/>
      <c r="D22" s="28"/>
      <c r="E22" s="28"/>
      <c r="F22" s="28"/>
      <c r="G22" s="28"/>
      <c r="H22" s="28"/>
      <c r="I22" s="28"/>
      <c r="J22" s="28"/>
      <c r="K22" s="8">
        <f>SUM(K24:K26)</f>
        <v>5.8</v>
      </c>
      <c r="L22" s="8">
        <f>SUM(L24:L26)</f>
        <v>29</v>
      </c>
      <c r="M22" s="28"/>
      <c r="N22" s="29"/>
    </row>
    <row r="23" spans="1:14" ht="15.75" thickBot="1" x14ac:dyDescent="0.3">
      <c r="A23" s="30"/>
      <c r="B23" s="9" t="s">
        <v>2</v>
      </c>
      <c r="C23" s="9" t="s">
        <v>3</v>
      </c>
      <c r="D23" s="9"/>
      <c r="E23" s="9" t="s">
        <v>8</v>
      </c>
      <c r="F23" s="9" t="s">
        <v>9</v>
      </c>
      <c r="G23" s="9" t="s">
        <v>13</v>
      </c>
      <c r="H23" s="9" t="s">
        <v>10</v>
      </c>
      <c r="I23" s="9" t="s">
        <v>11</v>
      </c>
      <c r="J23" s="9" t="s">
        <v>12</v>
      </c>
      <c r="K23" s="9" t="s">
        <v>14</v>
      </c>
      <c r="L23" s="9" t="s">
        <v>28</v>
      </c>
      <c r="M23" s="9"/>
      <c r="N23" s="9" t="s">
        <v>1</v>
      </c>
    </row>
    <row r="24" spans="1:14" x14ac:dyDescent="0.25">
      <c r="A24" s="14">
        <v>1</v>
      </c>
      <c r="B24" s="20" t="s">
        <v>78</v>
      </c>
      <c r="C24" s="20" t="s">
        <v>24</v>
      </c>
      <c r="D24" s="20"/>
      <c r="E24" s="20"/>
      <c r="F24" s="20"/>
      <c r="G24" s="20">
        <v>1</v>
      </c>
      <c r="H24" s="20">
        <v>5</v>
      </c>
      <c r="I24" s="20">
        <f t="shared" ref="I24:I25" si="6">IF(G24&gt;0,CEILING(G24/H24,1),0)</f>
        <v>1</v>
      </c>
      <c r="J24" s="21">
        <v>4</v>
      </c>
      <c r="K24" s="21">
        <f t="shared" ref="K24" si="7">IF(G24&gt;0,J24/H24*G24,0)</f>
        <v>0.8</v>
      </c>
      <c r="L24" s="21">
        <f t="shared" ref="L24" si="8">I24*J24</f>
        <v>4</v>
      </c>
      <c r="M24" s="20"/>
      <c r="N24" s="20"/>
    </row>
    <row r="25" spans="1:14" x14ac:dyDescent="0.25">
      <c r="A25" s="14"/>
      <c r="B25" s="14" t="s">
        <v>30</v>
      </c>
      <c r="C25" s="14" t="s">
        <v>32</v>
      </c>
      <c r="D25" s="14"/>
      <c r="E25" s="14"/>
      <c r="F25" s="14"/>
      <c r="G25" s="14">
        <v>1</v>
      </c>
      <c r="H25" s="14">
        <v>5</v>
      </c>
      <c r="I25" s="20">
        <f t="shared" si="6"/>
        <v>1</v>
      </c>
      <c r="J25" s="21">
        <v>25</v>
      </c>
      <c r="K25" s="21">
        <f t="shared" ref="K25" si="9">IF(G25&gt;0,J25/H25*G25,0)</f>
        <v>5</v>
      </c>
      <c r="L25" s="21">
        <f t="shared" ref="L25" si="10">I25*J25</f>
        <v>25</v>
      </c>
      <c r="M25" s="14"/>
      <c r="N25" s="14"/>
    </row>
    <row r="26" spans="1:14" s="2" customFormat="1" ht="15.75" thickBot="1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5.75" thickBot="1" x14ac:dyDescent="0.3">
      <c r="A27" s="32"/>
      <c r="B27" s="48" t="s">
        <v>21</v>
      </c>
      <c r="C27" s="33"/>
      <c r="D27" s="33"/>
      <c r="E27" s="33"/>
      <c r="F27" s="33"/>
      <c r="G27" s="33"/>
      <c r="H27" s="33"/>
      <c r="I27" s="11">
        <f>SUM(I29:I34)</f>
        <v>27.3</v>
      </c>
      <c r="J27" s="34"/>
      <c r="K27" s="10">
        <f>SUM(K29:K34)</f>
        <v>0.70459999999999989</v>
      </c>
      <c r="L27" s="10">
        <f>SUM(L29:L33)</f>
        <v>0.70459999999999989</v>
      </c>
      <c r="M27" s="33"/>
      <c r="N27" s="35"/>
    </row>
    <row r="28" spans="1:14" ht="15.75" thickBot="1" x14ac:dyDescent="0.3">
      <c r="A28" s="36"/>
      <c r="B28" s="11" t="s">
        <v>2</v>
      </c>
      <c r="C28" s="11" t="s">
        <v>3</v>
      </c>
      <c r="D28" s="11" t="s">
        <v>18</v>
      </c>
      <c r="E28" s="11" t="s">
        <v>15</v>
      </c>
      <c r="F28" s="11" t="s">
        <v>16</v>
      </c>
      <c r="G28" s="11" t="s">
        <v>13</v>
      </c>
      <c r="H28" s="11" t="s">
        <v>26</v>
      </c>
      <c r="I28" s="11" t="s">
        <v>23</v>
      </c>
      <c r="J28" s="11" t="s">
        <v>20</v>
      </c>
      <c r="K28" s="11" t="s">
        <v>14</v>
      </c>
      <c r="L28" s="11" t="s">
        <v>28</v>
      </c>
      <c r="M28" s="11"/>
      <c r="N28" s="11" t="s">
        <v>1</v>
      </c>
    </row>
    <row r="29" spans="1:14" x14ac:dyDescent="0.25">
      <c r="A29" s="22">
        <v>15</v>
      </c>
      <c r="B29" s="22"/>
      <c r="C29" s="22" t="s">
        <v>61</v>
      </c>
      <c r="D29" s="22" t="s">
        <v>19</v>
      </c>
      <c r="E29" s="22"/>
      <c r="F29" s="22" t="s">
        <v>17</v>
      </c>
      <c r="G29" s="22">
        <v>1</v>
      </c>
      <c r="H29" s="22">
        <v>11.4</v>
      </c>
      <c r="I29" s="22">
        <f>G29*H29</f>
        <v>11.4</v>
      </c>
      <c r="J29" s="23">
        <v>25</v>
      </c>
      <c r="K29" s="23">
        <f>IF(G29&gt;0,(J29/1000)*G29*H29,0)</f>
        <v>0.28500000000000003</v>
      </c>
      <c r="L29" s="23">
        <f>K29</f>
        <v>0.28500000000000003</v>
      </c>
      <c r="M29" s="22"/>
      <c r="N29" s="22"/>
    </row>
    <row r="30" spans="1:14" x14ac:dyDescent="0.25">
      <c r="A30" s="15">
        <v>17</v>
      </c>
      <c r="B30" s="15"/>
      <c r="C30" s="15" t="s">
        <v>62</v>
      </c>
      <c r="D30" s="22" t="s">
        <v>19</v>
      </c>
      <c r="E30" s="15"/>
      <c r="F30" s="15" t="s">
        <v>17</v>
      </c>
      <c r="G30" s="15">
        <v>1</v>
      </c>
      <c r="H30" s="15">
        <v>11.4</v>
      </c>
      <c r="I30" s="22">
        <f t="shared" ref="I30:I33" si="11">G30*H30</f>
        <v>11.4</v>
      </c>
      <c r="J30" s="23">
        <v>26</v>
      </c>
      <c r="K30" s="23">
        <f t="shared" ref="K30:K33" si="12">IF(G30&gt;0,(J30/1000)*G30*H30,0)</f>
        <v>0.2964</v>
      </c>
      <c r="L30" s="23">
        <f t="shared" ref="L30:L33" si="13">K30</f>
        <v>0.2964</v>
      </c>
      <c r="M30" s="15"/>
      <c r="N30" s="15"/>
    </row>
    <row r="31" spans="1:14" x14ac:dyDescent="0.25">
      <c r="A31" s="15">
        <v>18</v>
      </c>
      <c r="B31" s="15"/>
      <c r="C31" s="15" t="s">
        <v>63</v>
      </c>
      <c r="D31" s="22" t="s">
        <v>19</v>
      </c>
      <c r="E31" s="15"/>
      <c r="F31" s="15" t="s">
        <v>17</v>
      </c>
      <c r="G31" s="15">
        <v>1</v>
      </c>
      <c r="H31" s="15">
        <v>3.3</v>
      </c>
      <c r="I31" s="22">
        <f t="shared" si="11"/>
        <v>3.3</v>
      </c>
      <c r="J31" s="23">
        <v>27</v>
      </c>
      <c r="K31" s="23">
        <f t="shared" si="12"/>
        <v>8.9099999999999999E-2</v>
      </c>
      <c r="L31" s="23">
        <f t="shared" si="13"/>
        <v>8.9099999999999999E-2</v>
      </c>
      <c r="M31" s="15"/>
      <c r="N31" s="15"/>
    </row>
    <row r="32" spans="1:14" x14ac:dyDescent="0.25">
      <c r="A32" s="15">
        <v>16</v>
      </c>
      <c r="B32" s="15"/>
      <c r="C32" s="15" t="s">
        <v>64</v>
      </c>
      <c r="D32" s="22" t="s">
        <v>19</v>
      </c>
      <c r="E32" s="15"/>
      <c r="F32" s="15" t="s">
        <v>17</v>
      </c>
      <c r="G32" s="15">
        <v>1</v>
      </c>
      <c r="H32" s="15">
        <v>0.7</v>
      </c>
      <c r="I32" s="22">
        <f t="shared" si="11"/>
        <v>0.7</v>
      </c>
      <c r="J32" s="23">
        <v>28</v>
      </c>
      <c r="K32" s="23">
        <f t="shared" si="12"/>
        <v>1.9599999999999999E-2</v>
      </c>
      <c r="L32" s="23">
        <f t="shared" si="13"/>
        <v>1.9599999999999999E-2</v>
      </c>
      <c r="M32" s="15"/>
      <c r="N32" s="15"/>
    </row>
    <row r="33" spans="1:14" x14ac:dyDescent="0.25">
      <c r="A33" s="15">
        <v>12</v>
      </c>
      <c r="B33" s="15"/>
      <c r="C33" s="15" t="s">
        <v>65</v>
      </c>
      <c r="D33" s="22" t="s">
        <v>19</v>
      </c>
      <c r="E33" s="15"/>
      <c r="F33" s="15" t="s">
        <v>17</v>
      </c>
      <c r="G33" s="15">
        <v>1</v>
      </c>
      <c r="H33" s="15">
        <v>0.5</v>
      </c>
      <c r="I33" s="22">
        <f t="shared" si="11"/>
        <v>0.5</v>
      </c>
      <c r="J33" s="23">
        <v>29</v>
      </c>
      <c r="K33" s="23">
        <f t="shared" si="12"/>
        <v>1.4500000000000001E-2</v>
      </c>
      <c r="L33" s="23">
        <f t="shared" si="13"/>
        <v>1.4500000000000001E-2</v>
      </c>
      <c r="M33" s="15"/>
      <c r="N33" s="15"/>
    </row>
    <row r="34" spans="1:14" s="65" customFormat="1" ht="15.75" thickBot="1" x14ac:dyDescent="0.3">
      <c r="A34" s="63"/>
      <c r="B34" s="63"/>
      <c r="C34" s="63"/>
      <c r="D34" s="63"/>
      <c r="E34" s="63"/>
      <c r="F34" s="63"/>
      <c r="G34" s="63"/>
      <c r="H34" s="63"/>
      <c r="I34" s="63"/>
      <c r="J34" s="64"/>
      <c r="K34" s="64"/>
      <c r="L34" s="64"/>
      <c r="M34" s="63"/>
      <c r="N34" s="63"/>
    </row>
    <row r="35" spans="1:14" ht="15.75" thickBot="1" x14ac:dyDescent="0.3">
      <c r="A35" s="37"/>
      <c r="B35" s="49" t="s">
        <v>22</v>
      </c>
      <c r="C35" s="38"/>
      <c r="D35" s="38"/>
      <c r="E35" s="38"/>
      <c r="F35" s="38"/>
      <c r="G35" s="38"/>
      <c r="H35" s="38"/>
      <c r="I35" s="38"/>
      <c r="J35" s="39"/>
      <c r="K35" s="38"/>
      <c r="L35" s="38"/>
      <c r="M35" s="38"/>
      <c r="N35" s="40"/>
    </row>
    <row r="36" spans="1:14" ht="15.75" thickBot="1" x14ac:dyDescent="0.3">
      <c r="A36" s="41"/>
      <c r="B36" s="60" t="s">
        <v>31</v>
      </c>
      <c r="C36" s="60" t="s">
        <v>3</v>
      </c>
      <c r="D36" s="25"/>
      <c r="E36" s="60" t="s">
        <v>8</v>
      </c>
      <c r="F36" s="60" t="s">
        <v>9</v>
      </c>
      <c r="G36" s="25"/>
      <c r="H36" s="25"/>
      <c r="I36" s="25"/>
      <c r="J36" s="25"/>
      <c r="K36" s="25"/>
      <c r="L36" s="25"/>
      <c r="M36" s="25"/>
      <c r="N36" s="60" t="s">
        <v>1</v>
      </c>
    </row>
    <row r="37" spans="1:14" x14ac:dyDescent="0.25">
      <c r="A37" s="24"/>
      <c r="B37" s="24" t="s">
        <v>84</v>
      </c>
      <c r="C37" s="24" t="s">
        <v>85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16"/>
      <c r="B38" s="16" t="s">
        <v>79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25">
      <c r="A39" s="16"/>
      <c r="B39" s="16" t="s">
        <v>80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 x14ac:dyDescent="0.25">
      <c r="A40" s="16"/>
      <c r="B40" s="16" t="s">
        <v>81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x14ac:dyDescent="0.25">
      <c r="A41" s="16"/>
      <c r="B41" s="16" t="s">
        <v>83</v>
      </c>
      <c r="C41" s="16" t="s">
        <v>82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 x14ac:dyDescent="0.25">
      <c r="A42" s="42"/>
      <c r="B42" s="69" t="s">
        <v>86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x14ac:dyDescent="0.25">
      <c r="A43" s="42"/>
      <c r="B43" s="16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ht="15.75" thickBot="1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ht="15.75" thickBot="1" x14ac:dyDescent="0.3">
      <c r="A45" s="43"/>
      <c r="B45" s="50" t="s">
        <v>29</v>
      </c>
      <c r="C45" s="44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2"/>
    </row>
    <row r="46" spans="1:14" ht="15.75" thickBot="1" x14ac:dyDescent="0.3">
      <c r="A46" s="45"/>
      <c r="B46" s="12" t="s">
        <v>2</v>
      </c>
      <c r="C46" s="12" t="s">
        <v>3</v>
      </c>
      <c r="D46" s="12"/>
      <c r="E46" s="12" t="s">
        <v>8</v>
      </c>
      <c r="F46" s="12" t="s">
        <v>9</v>
      </c>
      <c r="G46" s="12" t="s">
        <v>13</v>
      </c>
      <c r="H46" s="12" t="s">
        <v>10</v>
      </c>
      <c r="I46" s="12" t="s">
        <v>11</v>
      </c>
      <c r="J46" s="12" t="s">
        <v>12</v>
      </c>
      <c r="K46" s="12" t="s">
        <v>14</v>
      </c>
      <c r="L46" s="12" t="s">
        <v>28</v>
      </c>
      <c r="M46" s="12"/>
      <c r="N46" s="12" t="s">
        <v>1</v>
      </c>
    </row>
    <row r="47" spans="1:14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</row>
    <row r="48" spans="1:1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</sheetData>
  <mergeCells count="1">
    <mergeCell ref="A1:J1"/>
  </mergeCells>
  <hyperlinks>
    <hyperlink ref="N8" r:id="rId1" xr:uid="{1D6AB961-B216-47EA-807E-44EBA76296AB}"/>
    <hyperlink ref="N9" r:id="rId2" xr:uid="{B07405F5-4A03-4B78-B758-2D25E5EC85B8}"/>
    <hyperlink ref="N10" r:id="rId3" xr:uid="{2FCEEE0B-72B1-49C7-A03B-1F6A3C87FE4C}"/>
    <hyperlink ref="N11" r:id="rId4" xr:uid="{DB56F502-94A1-4C2D-A5C1-90252AFBBFD0}"/>
    <hyperlink ref="N12" r:id="rId5" xr:uid="{D2D73DA1-CD23-43C9-9D32-9370927E426E}"/>
    <hyperlink ref="N13" r:id="rId6" xr:uid="{CA0C1701-01ED-43FD-B391-A16ABC43EB7D}"/>
    <hyperlink ref="N14" r:id="rId7" xr:uid="{89509DF7-EDE9-470E-B00F-458D58DD7A19}"/>
    <hyperlink ref="N15" r:id="rId8" xr:uid="{CA2C750E-595B-4359-AAA3-FE5BE5B4B292}"/>
    <hyperlink ref="N16" r:id="rId9" xr:uid="{D5377E92-923C-4999-AEE5-92DF0618E11C}"/>
    <hyperlink ref="N17" r:id="rId10" xr:uid="{7D8B99C5-CD6C-499D-A189-9DC027263210}"/>
    <hyperlink ref="N18" r:id="rId11" xr:uid="{016BBA7D-DCEC-4341-9947-44B687350C19}"/>
    <hyperlink ref="N19" r:id="rId12" xr:uid="{BE604FF4-845B-46CF-88A4-1ACA1CCE927D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EF0353-4108-4D7E-BFD2-B4C8CD0A2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  <ds:schemaRef ds:uri="715913e6-4bf0-458f-8160-f18e142d04ff"/>
    <ds:schemaRef ds:uri="e718a8af-5d48-45b1-a7fb-cef00c107a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2024-08-26T22:53:33Z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