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bradw\GitHub\Raindrop-Switch\Documentation\Working_Documents\"/>
    </mc:Choice>
  </mc:AlternateContent>
  <xr:revisionPtr revIDLastSave="0" documentId="13_ncr:1_{6992D7EE-79D1-497A-9ECF-3CF224EE0DE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I17" i="2"/>
  <c r="L17" i="2" s="1"/>
  <c r="K25" i="2" l="1"/>
  <c r="L25" i="2" s="1"/>
  <c r="I25" i="2"/>
  <c r="K24" i="2"/>
  <c r="L24" i="2" s="1"/>
  <c r="I24" i="2"/>
  <c r="K23" i="2"/>
  <c r="L23" i="2" s="1"/>
  <c r="I23" i="2"/>
  <c r="K22" i="2"/>
  <c r="I22" i="2"/>
  <c r="K21" i="2"/>
  <c r="L21" i="2" s="1"/>
  <c r="I21" i="2"/>
  <c r="K16" i="2"/>
  <c r="K14" i="2" s="1"/>
  <c r="I16" i="2"/>
  <c r="L16" i="2" s="1"/>
  <c r="L14" i="2" s="1"/>
  <c r="K12" i="2"/>
  <c r="I12" i="2"/>
  <c r="L12" i="2" s="1"/>
  <c r="K11" i="2"/>
  <c r="I11" i="2"/>
  <c r="L11" i="2" s="1"/>
  <c r="K10" i="2"/>
  <c r="I10" i="2"/>
  <c r="L10" i="2" s="1"/>
  <c r="K9" i="2"/>
  <c r="I9" i="2"/>
  <c r="L9" i="2" s="1"/>
  <c r="K8" i="2"/>
  <c r="I8" i="2"/>
  <c r="L8" i="2" s="1"/>
  <c r="I5" i="2"/>
  <c r="K6" i="2" l="1"/>
  <c r="K19" i="2"/>
  <c r="I19" i="2"/>
  <c r="L22" i="2"/>
  <c r="L19" i="2" s="1"/>
  <c r="L6" i="2" s="1"/>
  <c r="L5" i="2" s="1"/>
  <c r="K5" i="2" l="1"/>
</calcChain>
</file>

<file path=xl/sharedStrings.xml><?xml version="1.0" encoding="utf-8"?>
<sst xmlns="http://schemas.openxmlformats.org/spreadsheetml/2006/main" count="93" uniqueCount="55">
  <si>
    <t>Total filament (g)</t>
  </si>
  <si>
    <t>Link</t>
  </si>
  <si>
    <t>Part</t>
  </si>
  <si>
    <t>Description</t>
  </si>
  <si>
    <t>Commercial Parts</t>
  </si>
  <si>
    <t>ID</t>
  </si>
  <si>
    <t>Last Updated:</t>
  </si>
  <si>
    <t>Version:</t>
  </si>
  <si>
    <t>Device:</t>
  </si>
  <si>
    <t>Manufacturer</t>
  </si>
  <si>
    <t>Supplier</t>
  </si>
  <si>
    <t>QTY / PKG</t>
  </si>
  <si>
    <t>PKGs</t>
  </si>
  <si>
    <t>$/ PKG</t>
  </si>
  <si>
    <t>QTY / Device</t>
  </si>
  <si>
    <t>$ / Device</t>
  </si>
  <si>
    <t>Filament</t>
  </si>
  <si>
    <t>Color</t>
  </si>
  <si>
    <t>Any</t>
  </si>
  <si>
    <t>Filament Type</t>
  </si>
  <si>
    <t>PLA</t>
  </si>
  <si>
    <t>$ / kg</t>
  </si>
  <si>
    <t>3D Printed Parts</t>
  </si>
  <si>
    <t>Tools</t>
  </si>
  <si>
    <t>Total Mass</t>
  </si>
  <si>
    <t>Custom PCB</t>
  </si>
  <si>
    <t>Unit Cost</t>
  </si>
  <si>
    <t>Mass (g) / Part</t>
  </si>
  <si>
    <t>Build Cost</t>
  </si>
  <si>
    <t>Total Estimated Cost</t>
  </si>
  <si>
    <t>Alternatives</t>
  </si>
  <si>
    <t>Shipping</t>
  </si>
  <si>
    <t>Tool</t>
  </si>
  <si>
    <t xml:space="preserve"> V1.1</t>
  </si>
  <si>
    <t>Raindrop Switch</t>
  </si>
  <si>
    <t>Raindrop_Base_v1.2</t>
  </si>
  <si>
    <t>Base of the switch</t>
  </si>
  <si>
    <t>Raindrop_Cap_v1.0</t>
  </si>
  <si>
    <t>Cap of the switch</t>
  </si>
  <si>
    <t>Switch_Jig_12mm_v1.0</t>
  </si>
  <si>
    <t>Jig used to help solder to the button</t>
  </si>
  <si>
    <t>Press Button</t>
  </si>
  <si>
    <t>Mono Cable</t>
  </si>
  <si>
    <t>Flush Cutters</t>
  </si>
  <si>
    <t>Soldering Iron</t>
  </si>
  <si>
    <t>Hot Glue Gun</t>
  </si>
  <si>
    <t>Pliers</t>
  </si>
  <si>
    <t>Wire Strippers</t>
  </si>
  <si>
    <t>https://www.digikey.ca/en/products/detail/omron-electronics-inc-emc-div/B3F-5050/368377</t>
  </si>
  <si>
    <t>https://www.digikey.ca/en/products/detail/tensility-international-corp/10-00344/2350247</t>
  </si>
  <si>
    <t>Digikey</t>
  </si>
  <si>
    <t>Tactile button</t>
  </si>
  <si>
    <t>3.5mm mono cable</t>
  </si>
  <si>
    <t>Tensility International Corp</t>
  </si>
  <si>
    <t>Omron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</si>
</sst>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0" fillId="0" borderId="4" xfId="0" applyBorder="1"/>
    <xf numFmtId="0" fontId="2" fillId="0" borderId="4" xfId="0" applyFont="1" applyBorder="1"/>
    <xf numFmtId="0" fontId="1" fillId="7" borderId="5" xfId="6" applyBorder="1"/>
    <xf numFmtId="0" fontId="1" fillId="7" borderId="0" xfId="6"/>
    <xf numFmtId="44" fontId="1" fillId="7" borderId="5" xfId="6" applyNumberFormat="1" applyBorder="1"/>
    <xf numFmtId="0" fontId="1" fillId="7" borderId="1" xfId="6" applyBorder="1"/>
    <xf numFmtId="44" fontId="1" fillId="6" borderId="2" xfId="5" applyNumberFormat="1" applyBorder="1"/>
    <xf numFmtId="44" fontId="1" fillId="4" borderId="1" xfId="3" applyNumberFormat="1" applyBorder="1"/>
    <xf numFmtId="0" fontId="1" fillId="4" borderId="1" xfId="3" applyBorder="1"/>
    <xf numFmtId="44" fontId="1" fillId="14" borderId="1" xfId="13" applyNumberFormat="1" applyBorder="1"/>
    <xf numFmtId="0" fontId="1" fillId="14" borderId="1" xfId="13" applyBorder="1"/>
    <xf numFmtId="44" fontId="1" fillId="13" borderId="2" xfId="12" applyNumberFormat="1" applyBorder="1"/>
    <xf numFmtId="0" fontId="1" fillId="9" borderId="1" xfId="8" applyBorder="1"/>
    <xf numFmtId="0" fontId="1" fillId="6" borderId="2" xfId="5" applyBorder="1"/>
    <xf numFmtId="0" fontId="1" fillId="3" borderId="2" xfId="2" applyBorder="1"/>
    <xf numFmtId="0" fontId="1" fillId="13" borderId="2" xfId="12" applyBorder="1"/>
    <xf numFmtId="0" fontId="1" fillId="11" borderId="2" xfId="10" applyBorder="1"/>
    <xf numFmtId="0" fontId="1" fillId="8" borderId="2" xfId="7" applyBorder="1"/>
    <xf numFmtId="0" fontId="1" fillId="6" borderId="6" xfId="5" applyBorder="1"/>
    <xf numFmtId="44" fontId="1" fillId="6" borderId="6" xfId="5" applyNumberFormat="1" applyBorder="1"/>
    <xf numFmtId="0" fontId="1" fillId="3" borderId="6" xfId="2" applyBorder="1"/>
    <xf numFmtId="44" fontId="1" fillId="3" borderId="6" xfId="2" applyNumberFormat="1" applyBorder="1"/>
    <xf numFmtId="0" fontId="1" fillId="13" borderId="6" xfId="12" applyBorder="1"/>
    <xf numFmtId="44" fontId="1" fillId="13" borderId="6" xfId="12" applyNumberFormat="1" applyBorder="1"/>
    <xf numFmtId="0" fontId="1" fillId="11" borderId="6" xfId="10" applyBorder="1"/>
    <xf numFmtId="0" fontId="1" fillId="12" borderId="7" xfId="11" applyBorder="1"/>
    <xf numFmtId="0" fontId="1" fillId="8" borderId="6" xfId="7" applyBorder="1"/>
    <xf numFmtId="0" fontId="1" fillId="6" borderId="8" xfId="5" applyBorder="1"/>
    <xf numFmtId="0" fontId="1" fillId="4" borderId="9" xfId="3" applyBorder="1"/>
    <xf numFmtId="0" fontId="1" fillId="4" borderId="10" xfId="3" applyBorder="1"/>
    <xf numFmtId="0" fontId="1" fillId="4" borderId="11" xfId="3" applyBorder="1"/>
    <xf numFmtId="0" fontId="1" fillId="4" borderId="12" xfId="3" applyBorder="1"/>
    <xf numFmtId="0" fontId="1" fillId="3" borderId="8" xfId="2" applyBorder="1"/>
    <xf numFmtId="0" fontId="1" fillId="14" borderId="9" xfId="13" applyBorder="1"/>
    <xf numFmtId="0" fontId="1" fillId="14" borderId="10" xfId="13" applyBorder="1"/>
    <xf numFmtId="44" fontId="1" fillId="14" borderId="10" xfId="13" applyNumberFormat="1" applyBorder="1"/>
    <xf numFmtId="0" fontId="1" fillId="14" borderId="11" xfId="13" applyBorder="1"/>
    <xf numFmtId="0" fontId="1" fillId="14" borderId="12" xfId="13" applyBorder="1"/>
    <xf numFmtId="0" fontId="1" fillId="13" borderId="8" xfId="12" applyBorder="1"/>
    <xf numFmtId="44" fontId="1" fillId="13" borderId="8" xfId="12" applyNumberFormat="1" applyBorder="1"/>
    <xf numFmtId="0" fontId="1" fillId="12" borderId="9" xfId="11" applyBorder="1"/>
    <xf numFmtId="0" fontId="1" fillId="12" borderId="10" xfId="11" applyBorder="1"/>
    <xf numFmtId="4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11" borderId="8" xfId="10" applyBorder="1"/>
    <xf numFmtId="0" fontId="1" fillId="9" borderId="9" xfId="8" applyBorder="1"/>
    <xf numFmtId="0" fontId="1" fillId="9" borderId="14" xfId="8" applyBorder="1"/>
    <xf numFmtId="0" fontId="1" fillId="9" borderId="12" xfId="8" applyBorder="1"/>
    <xf numFmtId="0" fontId="2" fillId="7" borderId="5" xfId="6" applyFont="1" applyBorder="1"/>
    <xf numFmtId="0" fontId="2" fillId="4" borderId="1" xfId="3" applyFont="1" applyBorder="1"/>
    <xf numFmtId="0" fontId="2" fillId="14" borderId="1" xfId="13" applyFont="1" applyBorder="1"/>
    <xf numFmtId="0" fontId="2" fillId="12" borderId="1" xfId="11" applyFont="1" applyBorder="1"/>
    <xf numFmtId="0" fontId="2" fillId="9" borderId="13" xfId="8" applyFont="1" applyBorder="1"/>
    <xf numFmtId="0" fontId="5" fillId="0" borderId="0" xfId="0" applyFont="1"/>
    <xf numFmtId="0" fontId="5" fillId="10" borderId="3" xfId="9" applyFont="1" applyBorder="1"/>
    <xf numFmtId="0" fontId="6" fillId="2" borderId="0" xfId="1" applyFont="1"/>
    <xf numFmtId="0" fontId="5" fillId="0" borderId="4" xfId="0" applyFont="1" applyBorder="1"/>
    <xf numFmtId="44" fontId="5" fillId="10" borderId="5" xfId="9" applyNumberFormat="1" applyFont="1" applyBorder="1"/>
    <xf numFmtId="164" fontId="5" fillId="2" borderId="4" xfId="1" applyNumberFormat="1" applyFont="1" applyBorder="1"/>
    <xf numFmtId="0" fontId="1" fillId="5" borderId="3" xfId="4" applyBorder="1"/>
    <xf numFmtId="0" fontId="1" fillId="5" borderId="5" xfId="4" applyBorder="1"/>
    <xf numFmtId="44" fontId="1" fillId="7" borderId="1" xfId="6" applyNumberFormat="1" applyBorder="1"/>
    <xf numFmtId="0" fontId="1" fillId="12" borderId="1" xfId="11" applyBorder="1"/>
    <xf numFmtId="0" fontId="1" fillId="9" borderId="10" xfId="8" applyBorder="1"/>
    <xf numFmtId="0" fontId="1" fillId="9" borderId="11" xfId="8" applyBorder="1"/>
    <xf numFmtId="0" fontId="1" fillId="15" borderId="8" xfId="12" applyFill="1" applyBorder="1"/>
    <xf numFmtId="44" fontId="1" fillId="15" borderId="8" xfId="12" applyNumberFormat="1" applyFill="1" applyBorder="1"/>
    <xf numFmtId="0" fontId="0" fillId="15" borderId="4" xfId="0" applyFill="1" applyBorder="1"/>
    <xf numFmtId="14" fontId="0" fillId="0" borderId="4" xfId="0" applyNumberFormat="1" applyBorder="1"/>
    <xf numFmtId="0" fontId="4" fillId="0" borderId="0" xfId="0" applyFont="1" applyAlignment="1">
      <alignment horizontal="left"/>
    </xf>
  </cellXfs>
  <cellStyles count="14">
    <cellStyle name="20% - Accent1" xfId="2" builtinId="30"/>
    <cellStyle name="20% - Accent2" xfId="5" builtinId="34"/>
    <cellStyle name="20% - Accent3" xfId="7" builtinId="38"/>
    <cellStyle name="20% - Accent4" xfId="10" builtinId="42"/>
    <cellStyle name="20% - Accent6" xfId="12" builtinId="50"/>
    <cellStyle name="40% - Accent1" xfId="3" builtinId="31"/>
    <cellStyle name="40% - Accent2" xfId="6" builtinId="35"/>
    <cellStyle name="40% - Accent3" xfId="8" builtinId="39"/>
    <cellStyle name="40% - Accent4" xfId="11" builtinId="43"/>
    <cellStyle name="40% - Accent6" xfId="13" builtinId="51"/>
    <cellStyle name="60% - Accent1" xfId="4" builtinId="32"/>
    <cellStyle name="Accent2" xfId="1" builtinId="33"/>
    <cellStyle name="Accent4" xfId="9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N48"/>
  <sheetViews>
    <sheetView tabSelected="1" workbookViewId="0">
      <selection activeCell="E10" sqref="E10"/>
    </sheetView>
  </sheetViews>
  <sheetFormatPr defaultRowHeight="15" x14ac:dyDescent="0.25"/>
  <cols>
    <col min="1" max="1" width="19.28515625" customWidth="1"/>
    <col min="2" max="2" width="21.5703125" bestFit="1" customWidth="1"/>
    <col min="3" max="3" width="33.5703125" bestFit="1" customWidth="1"/>
    <col min="4" max="4" width="12.85546875" customWidth="1"/>
    <col min="5" max="5" width="13.140625" bestFit="1" customWidth="1"/>
    <col min="6" max="6" width="8.42578125" bestFit="1" customWidth="1"/>
    <col min="7" max="7" width="12.140625" bestFit="1" customWidth="1"/>
    <col min="8" max="8" width="13.7109375" bestFit="1" customWidth="1"/>
    <col min="9" max="9" width="15.85546875" customWidth="1"/>
    <col min="10" max="10" width="8" bestFit="1" customWidth="1"/>
    <col min="11" max="11" width="9.7109375" bestFit="1" customWidth="1"/>
    <col min="12" max="12" width="20.42578125" customWidth="1"/>
    <col min="13" max="13" width="17.28515625" customWidth="1"/>
    <col min="14" max="14" width="17.42578125" bestFit="1" customWidth="1"/>
  </cols>
  <sheetData>
    <row r="1" spans="1:14" ht="35.25" x14ac:dyDescent="0.5">
      <c r="A1" s="2" t="s">
        <v>8</v>
      </c>
      <c r="B1" s="73" t="s">
        <v>34</v>
      </c>
      <c r="C1" s="73"/>
      <c r="D1" s="73"/>
      <c r="E1" s="73"/>
      <c r="F1" s="73"/>
      <c r="G1" s="73"/>
      <c r="H1" s="73"/>
      <c r="I1" s="73"/>
      <c r="J1" s="73"/>
    </row>
    <row r="2" spans="1:14" x14ac:dyDescent="0.25">
      <c r="A2" s="1" t="s">
        <v>7</v>
      </c>
      <c r="B2" t="s">
        <v>33</v>
      </c>
    </row>
    <row r="3" spans="1:14" s="3" customFormat="1" ht="15.75" thickBot="1" x14ac:dyDescent="0.3">
      <c r="A3" s="4" t="s">
        <v>6</v>
      </c>
      <c r="B3" s="72">
        <v>45468</v>
      </c>
    </row>
    <row r="4" spans="1:14" x14ac:dyDescent="0.25">
      <c r="I4" s="63" t="s">
        <v>0</v>
      </c>
      <c r="J4" s="57"/>
      <c r="K4" s="58" t="s">
        <v>26</v>
      </c>
      <c r="L4" s="59" t="s">
        <v>29</v>
      </c>
      <c r="M4" t="s">
        <v>28</v>
      </c>
    </row>
    <row r="5" spans="1:14" s="3" customFormat="1" ht="15.75" thickBot="1" x14ac:dyDescent="0.3">
      <c r="C5" s="4"/>
      <c r="D5" s="4"/>
      <c r="E5" s="4"/>
      <c r="F5" s="4"/>
      <c r="I5" s="64">
        <f>SUM(H21:H25)</f>
        <v>6</v>
      </c>
      <c r="J5" s="60"/>
      <c r="K5" s="61">
        <f>K6+K14+K19</f>
        <v>3.5249999999999999</v>
      </c>
      <c r="L5" s="62">
        <f>L6+L14+L19</f>
        <v>6.0100000000000007</v>
      </c>
    </row>
    <row r="6" spans="1:14" ht="15.75" thickBot="1" x14ac:dyDescent="0.3">
      <c r="A6" s="5" t="s">
        <v>5</v>
      </c>
      <c r="B6" s="52" t="s">
        <v>4</v>
      </c>
      <c r="C6" s="6"/>
      <c r="D6" s="6"/>
      <c r="E6" s="6"/>
      <c r="F6" s="6"/>
      <c r="G6" s="6"/>
      <c r="H6" s="6"/>
      <c r="I6" s="6"/>
      <c r="J6" s="6"/>
      <c r="K6" s="65">
        <f>SUM(K8:K13)</f>
        <v>3.375</v>
      </c>
      <c r="L6" s="7">
        <f>SUM(L8:L19)</f>
        <v>5.86</v>
      </c>
      <c r="M6" s="6"/>
      <c r="N6" s="6"/>
    </row>
    <row r="7" spans="1:14" ht="15.75" thickBot="1" x14ac:dyDescent="0.3">
      <c r="A7" s="8"/>
      <c r="B7" s="8" t="s">
        <v>2</v>
      </c>
      <c r="C7" s="8" t="s">
        <v>3</v>
      </c>
      <c r="D7" s="8"/>
      <c r="E7" s="8" t="s">
        <v>9</v>
      </c>
      <c r="F7" s="8" t="s">
        <v>10</v>
      </c>
      <c r="G7" s="8" t="s">
        <v>14</v>
      </c>
      <c r="H7" s="8" t="s">
        <v>11</v>
      </c>
      <c r="I7" s="8" t="s">
        <v>12</v>
      </c>
      <c r="J7" s="8" t="s">
        <v>13</v>
      </c>
      <c r="K7" s="8" t="s">
        <v>15</v>
      </c>
      <c r="L7" s="8" t="s">
        <v>29</v>
      </c>
      <c r="M7" s="8"/>
      <c r="N7" s="8" t="s">
        <v>1</v>
      </c>
    </row>
    <row r="8" spans="1:14" x14ac:dyDescent="0.25">
      <c r="A8" s="21"/>
      <c r="B8" s="21" t="s">
        <v>41</v>
      </c>
      <c r="C8" s="21" t="s">
        <v>51</v>
      </c>
      <c r="D8" s="21"/>
      <c r="E8" s="21" t="s">
        <v>54</v>
      </c>
      <c r="F8" s="21" t="s">
        <v>50</v>
      </c>
      <c r="G8" s="21">
        <v>1</v>
      </c>
      <c r="H8" s="21">
        <v>1</v>
      </c>
      <c r="I8" s="21">
        <f t="shared" ref="I8:I12" si="0">IF(G8&gt;0,CEILING(G8/H8,1),0)</f>
        <v>1</v>
      </c>
      <c r="J8" s="22">
        <v>1.04</v>
      </c>
      <c r="K8" s="22">
        <f t="shared" ref="K8:K12" si="1">IF(G8&gt;0,J8/H8*G8,0)</f>
        <v>1.04</v>
      </c>
      <c r="L8" s="22">
        <f t="shared" ref="L8:L12" si="2">I8*J8</f>
        <v>1.04</v>
      </c>
      <c r="M8" s="21"/>
      <c r="N8" s="21" t="s">
        <v>48</v>
      </c>
    </row>
    <row r="9" spans="1:14" x14ac:dyDescent="0.25">
      <c r="A9" s="16"/>
      <c r="B9" s="16" t="s">
        <v>42</v>
      </c>
      <c r="C9" s="16" t="s">
        <v>52</v>
      </c>
      <c r="D9" s="16"/>
      <c r="E9" s="16" t="s">
        <v>53</v>
      </c>
      <c r="F9" s="16" t="s">
        <v>50</v>
      </c>
      <c r="G9" s="16">
        <v>1</v>
      </c>
      <c r="H9" s="16">
        <v>2</v>
      </c>
      <c r="I9" s="16">
        <f t="shared" si="0"/>
        <v>1</v>
      </c>
      <c r="J9" s="9">
        <v>4.67</v>
      </c>
      <c r="K9" s="9">
        <f t="shared" si="1"/>
        <v>2.335</v>
      </c>
      <c r="L9" s="9">
        <f t="shared" si="2"/>
        <v>4.67</v>
      </c>
      <c r="M9" s="16"/>
      <c r="N9" s="16" t="s">
        <v>49</v>
      </c>
    </row>
    <row r="10" spans="1:14" x14ac:dyDescent="0.25">
      <c r="A10" s="16"/>
      <c r="B10" s="16"/>
      <c r="C10" s="16"/>
      <c r="D10" s="16"/>
      <c r="E10" s="16"/>
      <c r="F10" s="16"/>
      <c r="G10" s="16"/>
      <c r="H10" s="16"/>
      <c r="I10" s="16">
        <f t="shared" si="0"/>
        <v>0</v>
      </c>
      <c r="J10" s="9">
        <v>0</v>
      </c>
      <c r="K10" s="9">
        <f t="shared" si="1"/>
        <v>0</v>
      </c>
      <c r="L10" s="9">
        <f t="shared" si="2"/>
        <v>0</v>
      </c>
      <c r="M10" s="16"/>
      <c r="N10" s="16"/>
    </row>
    <row r="11" spans="1:14" x14ac:dyDescent="0.25">
      <c r="A11" s="16"/>
      <c r="B11" s="16"/>
      <c r="C11" s="16"/>
      <c r="D11" s="16"/>
      <c r="E11" s="16"/>
      <c r="F11" s="16"/>
      <c r="G11" s="16"/>
      <c r="H11" s="16"/>
      <c r="I11" s="16">
        <f t="shared" si="0"/>
        <v>0</v>
      </c>
      <c r="J11" s="9">
        <v>0</v>
      </c>
      <c r="K11" s="9">
        <f t="shared" si="1"/>
        <v>0</v>
      </c>
      <c r="L11" s="9">
        <f t="shared" si="2"/>
        <v>0</v>
      </c>
      <c r="M11" s="16"/>
      <c r="N11" s="16"/>
    </row>
    <row r="12" spans="1:14" x14ac:dyDescent="0.25">
      <c r="A12" s="16"/>
      <c r="B12" s="16"/>
      <c r="C12" s="16"/>
      <c r="D12" s="16"/>
      <c r="E12" s="16"/>
      <c r="F12" s="16"/>
      <c r="G12" s="16"/>
      <c r="H12" s="16"/>
      <c r="I12" s="16">
        <f t="shared" si="0"/>
        <v>0</v>
      </c>
      <c r="J12" s="9">
        <v>0</v>
      </c>
      <c r="K12" s="9">
        <f t="shared" si="1"/>
        <v>0</v>
      </c>
      <c r="L12" s="9">
        <f t="shared" si="2"/>
        <v>0</v>
      </c>
      <c r="M12" s="16"/>
      <c r="N12" s="16"/>
    </row>
    <row r="13" spans="1:14" s="3" customFormat="1" ht="15.75" thickBot="1" x14ac:dyDescent="0.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</row>
    <row r="14" spans="1:14" ht="15.75" thickBot="1" x14ac:dyDescent="0.3">
      <c r="A14" s="31"/>
      <c r="B14" s="53" t="s">
        <v>25</v>
      </c>
      <c r="C14" s="32"/>
      <c r="D14" s="32"/>
      <c r="E14" s="32"/>
      <c r="F14" s="32"/>
      <c r="G14" s="32"/>
      <c r="H14" s="32"/>
      <c r="I14" s="32"/>
      <c r="J14" s="32"/>
      <c r="K14" s="10">
        <f>SUM(K16:K18)</f>
        <v>0</v>
      </c>
      <c r="L14" s="10">
        <f>SUM(L16:L18)</f>
        <v>0</v>
      </c>
      <c r="M14" s="32"/>
      <c r="N14" s="33"/>
    </row>
    <row r="15" spans="1:14" ht="15.75" thickBot="1" x14ac:dyDescent="0.3">
      <c r="A15" s="34"/>
      <c r="B15" s="11" t="s">
        <v>2</v>
      </c>
      <c r="C15" s="11" t="s">
        <v>3</v>
      </c>
      <c r="D15" s="11"/>
      <c r="E15" s="11" t="s">
        <v>9</v>
      </c>
      <c r="F15" s="11" t="s">
        <v>10</v>
      </c>
      <c r="G15" s="11" t="s">
        <v>14</v>
      </c>
      <c r="H15" s="11" t="s">
        <v>11</v>
      </c>
      <c r="I15" s="11" t="s">
        <v>12</v>
      </c>
      <c r="J15" s="11" t="s">
        <v>13</v>
      </c>
      <c r="K15" s="11" t="s">
        <v>15</v>
      </c>
      <c r="L15" s="11" t="s">
        <v>29</v>
      </c>
      <c r="M15" s="11"/>
      <c r="N15" s="11" t="s">
        <v>1</v>
      </c>
    </row>
    <row r="16" spans="1:14" x14ac:dyDescent="0.25">
      <c r="A16" s="23"/>
      <c r="B16" s="23"/>
      <c r="C16" s="23"/>
      <c r="D16" s="23"/>
      <c r="E16" s="23"/>
      <c r="F16" s="23"/>
      <c r="G16" s="23">
        <v>0</v>
      </c>
      <c r="H16" s="23">
        <v>5</v>
      </c>
      <c r="I16" s="23">
        <f t="shared" ref="I16:I17" si="3">IF(G16&gt;0,CEILING(G16/H16,1),0)</f>
        <v>0</v>
      </c>
      <c r="J16" s="24">
        <v>4</v>
      </c>
      <c r="K16" s="24">
        <f t="shared" ref="K16" si="4">IF(G16&gt;0,J16/H16*G16,0)</f>
        <v>0</v>
      </c>
      <c r="L16" s="24">
        <f t="shared" ref="L16" si="5">I16*J16</f>
        <v>0</v>
      </c>
      <c r="M16" s="23"/>
      <c r="N16" s="23"/>
    </row>
    <row r="17" spans="1:14" x14ac:dyDescent="0.25">
      <c r="A17" s="17"/>
      <c r="B17" s="17"/>
      <c r="C17" s="17" t="s">
        <v>31</v>
      </c>
      <c r="D17" s="17"/>
      <c r="E17" s="17"/>
      <c r="F17" s="17"/>
      <c r="G17" s="17">
        <v>0</v>
      </c>
      <c r="H17" s="17">
        <v>5</v>
      </c>
      <c r="I17" s="23">
        <f t="shared" si="3"/>
        <v>0</v>
      </c>
      <c r="J17" s="24">
        <v>25</v>
      </c>
      <c r="K17" s="24">
        <f t="shared" ref="K17" si="6">IF(G17&gt;0,J17/H17*G17,0)</f>
        <v>0</v>
      </c>
      <c r="L17" s="24">
        <f t="shared" ref="L17" si="7">I17*J17</f>
        <v>0</v>
      </c>
      <c r="M17" s="17"/>
      <c r="N17" s="17"/>
    </row>
    <row r="18" spans="1:14" s="3" customFormat="1" ht="15.75" thickBo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 ht="15.75" thickBot="1" x14ac:dyDescent="0.3">
      <c r="A19" s="36"/>
      <c r="B19" s="54" t="s">
        <v>22</v>
      </c>
      <c r="C19" s="37"/>
      <c r="D19" s="37"/>
      <c r="E19" s="37"/>
      <c r="F19" s="37"/>
      <c r="G19" s="37"/>
      <c r="H19" s="37"/>
      <c r="I19" s="13">
        <f>SUM(I21:I27)</f>
        <v>6</v>
      </c>
      <c r="J19" s="38"/>
      <c r="K19" s="12">
        <f>SUM(K21:K27)</f>
        <v>0.15000000000000002</v>
      </c>
      <c r="L19" s="12">
        <f>SUM(L21:L27)</f>
        <v>0.15000000000000002</v>
      </c>
      <c r="M19" s="37"/>
      <c r="N19" s="39"/>
    </row>
    <row r="20" spans="1:14" ht="15.75" thickBot="1" x14ac:dyDescent="0.3">
      <c r="A20" s="40"/>
      <c r="B20" s="13" t="s">
        <v>2</v>
      </c>
      <c r="C20" s="13" t="s">
        <v>3</v>
      </c>
      <c r="D20" s="13" t="s">
        <v>19</v>
      </c>
      <c r="E20" s="13" t="s">
        <v>16</v>
      </c>
      <c r="F20" s="13" t="s">
        <v>17</v>
      </c>
      <c r="G20" s="13" t="s">
        <v>14</v>
      </c>
      <c r="H20" s="13" t="s">
        <v>27</v>
      </c>
      <c r="I20" s="13" t="s">
        <v>24</v>
      </c>
      <c r="J20" s="13" t="s">
        <v>21</v>
      </c>
      <c r="K20" s="13" t="s">
        <v>15</v>
      </c>
      <c r="L20" s="13" t="s">
        <v>29</v>
      </c>
      <c r="M20" s="13"/>
      <c r="N20" s="13" t="s">
        <v>1</v>
      </c>
    </row>
    <row r="21" spans="1:14" x14ac:dyDescent="0.25">
      <c r="A21" s="25"/>
      <c r="B21" s="25" t="s">
        <v>35</v>
      </c>
      <c r="C21" s="25" t="s">
        <v>36</v>
      </c>
      <c r="D21" s="25" t="s">
        <v>20</v>
      </c>
      <c r="E21" s="25"/>
      <c r="F21" s="25" t="s">
        <v>18</v>
      </c>
      <c r="G21" s="25">
        <v>1</v>
      </c>
      <c r="H21" s="25">
        <v>1</v>
      </c>
      <c r="I21" s="25">
        <f>G21*H21</f>
        <v>1</v>
      </c>
      <c r="J21" s="26">
        <v>25</v>
      </c>
      <c r="K21" s="26">
        <f>IF(G21&gt;0,(J21/1000)*G21*H21,0)</f>
        <v>2.5000000000000001E-2</v>
      </c>
      <c r="L21" s="26">
        <f>K21</f>
        <v>2.5000000000000001E-2</v>
      </c>
      <c r="M21" s="25"/>
      <c r="N21" s="25"/>
    </row>
    <row r="22" spans="1:14" x14ac:dyDescent="0.25">
      <c r="A22" s="18"/>
      <c r="B22" s="18" t="s">
        <v>37</v>
      </c>
      <c r="C22" s="18" t="s">
        <v>38</v>
      </c>
      <c r="D22" s="18" t="s">
        <v>20</v>
      </c>
      <c r="E22" s="18"/>
      <c r="F22" s="18" t="s">
        <v>18</v>
      </c>
      <c r="G22" s="18">
        <v>1</v>
      </c>
      <c r="H22" s="18">
        <v>1</v>
      </c>
      <c r="I22" s="18">
        <f t="shared" ref="I22:I25" si="8">G22*H22</f>
        <v>1</v>
      </c>
      <c r="J22" s="26">
        <v>25</v>
      </c>
      <c r="K22" s="14">
        <f t="shared" ref="K22:K25" si="9">IF(G22&gt;0,(J22/1000)*G22*H22,0)</f>
        <v>2.5000000000000001E-2</v>
      </c>
      <c r="L22" s="14">
        <f t="shared" ref="L22:L25" si="10">K22</f>
        <v>2.5000000000000001E-2</v>
      </c>
      <c r="M22" s="18"/>
      <c r="N22" s="18"/>
    </row>
    <row r="23" spans="1:14" x14ac:dyDescent="0.25">
      <c r="A23" s="18"/>
      <c r="B23" s="18" t="s">
        <v>39</v>
      </c>
      <c r="C23" s="18" t="s">
        <v>40</v>
      </c>
      <c r="D23" s="18" t="s">
        <v>20</v>
      </c>
      <c r="E23" s="18"/>
      <c r="F23" s="18" t="s">
        <v>18</v>
      </c>
      <c r="G23" s="18">
        <v>1</v>
      </c>
      <c r="H23" s="18">
        <v>4</v>
      </c>
      <c r="I23" s="18">
        <f t="shared" si="8"/>
        <v>4</v>
      </c>
      <c r="J23" s="26">
        <v>25</v>
      </c>
      <c r="K23" s="14">
        <f t="shared" si="9"/>
        <v>0.1</v>
      </c>
      <c r="L23" s="14">
        <f t="shared" si="10"/>
        <v>0.1</v>
      </c>
      <c r="M23" s="18"/>
      <c r="N23" s="18"/>
    </row>
    <row r="24" spans="1:14" x14ac:dyDescent="0.25">
      <c r="A24" s="18"/>
      <c r="B24" s="18"/>
      <c r="C24" s="18"/>
      <c r="D24" s="18"/>
      <c r="E24" s="18"/>
      <c r="F24" s="18"/>
      <c r="G24" s="18"/>
      <c r="H24" s="18"/>
      <c r="I24" s="18">
        <f t="shared" si="8"/>
        <v>0</v>
      </c>
      <c r="J24" s="14"/>
      <c r="K24" s="14">
        <f t="shared" si="9"/>
        <v>0</v>
      </c>
      <c r="L24" s="14">
        <f t="shared" si="10"/>
        <v>0</v>
      </c>
      <c r="M24" s="18"/>
      <c r="N24" s="18"/>
    </row>
    <row r="25" spans="1:14" x14ac:dyDescent="0.25">
      <c r="A25" s="18"/>
      <c r="B25" s="18"/>
      <c r="C25" s="18"/>
      <c r="D25" s="18"/>
      <c r="E25" s="18"/>
      <c r="F25" s="18"/>
      <c r="G25" s="18"/>
      <c r="H25" s="18"/>
      <c r="I25" s="18">
        <f t="shared" si="8"/>
        <v>0</v>
      </c>
      <c r="J25" s="14"/>
      <c r="K25" s="14">
        <f t="shared" si="9"/>
        <v>0</v>
      </c>
      <c r="L25" s="14">
        <f t="shared" si="10"/>
        <v>0</v>
      </c>
      <c r="M25" s="18"/>
      <c r="N25" s="18"/>
    </row>
    <row r="26" spans="1:14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2"/>
      <c r="K26" s="42"/>
      <c r="L26" s="42"/>
      <c r="M26" s="41"/>
      <c r="N26" s="41"/>
    </row>
    <row r="27" spans="1:14" s="71" customFormat="1" ht="15.75" thickBot="1" x14ac:dyDescent="0.3">
      <c r="A27" s="69"/>
      <c r="B27" s="69"/>
      <c r="C27" s="69"/>
      <c r="D27" s="69"/>
      <c r="E27" s="69"/>
      <c r="F27" s="69"/>
      <c r="G27" s="69"/>
      <c r="H27" s="69"/>
      <c r="I27" s="69"/>
      <c r="J27" s="70"/>
      <c r="K27" s="70"/>
      <c r="L27" s="70"/>
      <c r="M27" s="69"/>
      <c r="N27" s="69"/>
    </row>
    <row r="28" spans="1:14" ht="15.75" thickBot="1" x14ac:dyDescent="0.3">
      <c r="A28" s="43"/>
      <c r="B28" s="55" t="s">
        <v>23</v>
      </c>
      <c r="C28" s="44"/>
      <c r="D28" s="44"/>
      <c r="E28" s="44"/>
      <c r="F28" s="44"/>
      <c r="G28" s="44"/>
      <c r="H28" s="44"/>
      <c r="I28" s="44"/>
      <c r="J28" s="45"/>
      <c r="K28" s="44"/>
      <c r="L28" s="44"/>
      <c r="M28" s="44"/>
      <c r="N28" s="46"/>
    </row>
    <row r="29" spans="1:14" ht="15.75" thickBot="1" x14ac:dyDescent="0.3">
      <c r="A29" s="47"/>
      <c r="B29" s="66" t="s">
        <v>32</v>
      </c>
      <c r="C29" s="66" t="s">
        <v>3</v>
      </c>
      <c r="D29" s="28"/>
      <c r="E29" s="66" t="s">
        <v>9</v>
      </c>
      <c r="F29" s="66" t="s">
        <v>10</v>
      </c>
      <c r="G29" s="28"/>
      <c r="H29" s="28"/>
      <c r="I29" s="28"/>
      <c r="J29" s="28"/>
      <c r="K29" s="28"/>
      <c r="L29" s="28"/>
      <c r="M29" s="28"/>
      <c r="N29" s="66" t="s">
        <v>1</v>
      </c>
    </row>
    <row r="30" spans="1:14" x14ac:dyDescent="0.25">
      <c r="A30" s="27"/>
      <c r="B30" s="27" t="s">
        <v>43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 x14ac:dyDescent="0.25">
      <c r="A31" s="19"/>
      <c r="B31" s="19" t="s">
        <v>44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5">
      <c r="A32" s="19"/>
      <c r="B32" s="19" t="s">
        <v>45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5">
      <c r="A33" s="19"/>
      <c r="B33" s="19" t="s">
        <v>46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5">
      <c r="A34" s="19"/>
      <c r="B34" s="19" t="s">
        <v>47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  <row r="35" spans="1:14" ht="15.75" thickBot="1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spans="1:14" ht="15.75" thickBot="1" x14ac:dyDescent="0.3">
      <c r="A36" s="49"/>
      <c r="B36" s="56" t="s">
        <v>30</v>
      </c>
      <c r="C36" s="50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8"/>
    </row>
    <row r="37" spans="1:14" ht="15.75" thickBot="1" x14ac:dyDescent="0.3">
      <c r="A37" s="51"/>
      <c r="B37" s="15" t="s">
        <v>2</v>
      </c>
      <c r="C37" s="15" t="s">
        <v>3</v>
      </c>
      <c r="D37" s="15"/>
      <c r="E37" s="15" t="s">
        <v>9</v>
      </c>
      <c r="F37" s="15" t="s">
        <v>10</v>
      </c>
      <c r="G37" s="15" t="s">
        <v>14</v>
      </c>
      <c r="H37" s="15" t="s">
        <v>11</v>
      </c>
      <c r="I37" s="15" t="s">
        <v>12</v>
      </c>
      <c r="J37" s="15" t="s">
        <v>13</v>
      </c>
      <c r="K37" s="15" t="s">
        <v>15</v>
      </c>
      <c r="L37" s="15" t="s">
        <v>29</v>
      </c>
      <c r="M37" s="15"/>
      <c r="N37" s="15" t="s">
        <v>1</v>
      </c>
    </row>
    <row r="38" spans="1:14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1:14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1:14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1:14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1:14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14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4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4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4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14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</sheetData>
  <mergeCells count="1">
    <mergeCell ref="B1:J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6E754FF-A61B-4A88-B516-AC8192A9A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2024-06-28T18:09:37Z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