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RD 24-08 Ultrastik Enclosure/Redwood-Joystick-Github/Redwood_Joystick/Documentation/Working_Documents/"/>
    </mc:Choice>
  </mc:AlternateContent>
  <xr:revisionPtr revIDLastSave="613" documentId="11_DC0E2523FAFE28515E8D5C5A1D4A6B02C3B15AFA" xr6:coauthVersionLast="47" xr6:coauthVersionMax="47" xr10:uidLastSave="{475A51D9-84D3-4759-BB9E-150C32A6A7C3}"/>
  <bookViews>
    <workbookView xWindow="-28920" yWindow="180" windowWidth="29040" windowHeight="15840" xr2:uid="{00000000-000D-0000-FFFF-FFFF00000000}"/>
  </bookViews>
  <sheets>
    <sheet name="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L16" i="2"/>
  <c r="L6" i="2" s="1"/>
  <c r="K6" i="2"/>
  <c r="K15" i="2"/>
  <c r="L15" i="2"/>
  <c r="K14" i="2"/>
  <c r="L14" i="2"/>
  <c r="K11" i="2"/>
  <c r="I11" i="2"/>
  <c r="L11" i="2" s="1"/>
  <c r="I13" i="2"/>
  <c r="L13" i="2" s="1"/>
  <c r="K13" i="2"/>
  <c r="I19" i="2"/>
  <c r="K19" i="2"/>
  <c r="K23" i="2"/>
  <c r="L23" i="2" s="1"/>
  <c r="K24" i="2"/>
  <c r="L24" i="2" s="1"/>
  <c r="K25" i="2"/>
  <c r="L25" i="2" s="1"/>
  <c r="K22" i="2"/>
  <c r="I25" i="2"/>
  <c r="I24" i="2"/>
  <c r="L10" i="2"/>
  <c r="K10" i="2"/>
  <c r="K9" i="2"/>
  <c r="L19" i="2" l="1"/>
  <c r="I5" i="2" l="1"/>
  <c r="I8" i="2"/>
  <c r="L8" i="2" s="1"/>
  <c r="I23" i="2" l="1"/>
  <c r="L22" i="2"/>
  <c r="I22" i="2"/>
  <c r="K8" i="2"/>
  <c r="K20" i="2" l="1"/>
  <c r="K17" i="2" s="1"/>
  <c r="K5" i="2" s="1"/>
  <c r="I20" i="2"/>
  <c r="I17" i="2" s="1"/>
  <c r="I9" i="2"/>
  <c r="L9" i="2" s="1"/>
  <c r="L20" i="2" l="1"/>
  <c r="L17" i="2" s="1"/>
  <c r="L5" i="2" s="1"/>
</calcChain>
</file>

<file path=xl/sharedStrings.xml><?xml version="1.0" encoding="utf-8"?>
<sst xmlns="http://schemas.openxmlformats.org/spreadsheetml/2006/main" count="141" uniqueCount="91">
  <si>
    <t>Total filament (g)</t>
  </si>
  <si>
    <t>Link</t>
  </si>
  <si>
    <t>Part</t>
  </si>
  <si>
    <t>Description</t>
  </si>
  <si>
    <t>Commercial Parts</t>
  </si>
  <si>
    <t>ID</t>
  </si>
  <si>
    <t>Last Updated:</t>
  </si>
  <si>
    <t>Version:</t>
  </si>
  <si>
    <t>Device:</t>
  </si>
  <si>
    <t>Manufacturer</t>
  </si>
  <si>
    <t>Supplier</t>
  </si>
  <si>
    <t>QTY / PKG</t>
  </si>
  <si>
    <t>PKGs</t>
  </si>
  <si>
    <t>$/ PKG</t>
  </si>
  <si>
    <t>QTY / Device</t>
  </si>
  <si>
    <t>$ / Device</t>
  </si>
  <si>
    <t>Filament</t>
  </si>
  <si>
    <t>Color</t>
  </si>
  <si>
    <t>Any</t>
  </si>
  <si>
    <t>Filament Type</t>
  </si>
  <si>
    <t>PLA</t>
  </si>
  <si>
    <t>$ / kg</t>
  </si>
  <si>
    <t>3D Printed Parts</t>
  </si>
  <si>
    <t>Tools</t>
  </si>
  <si>
    <t>Total Mass</t>
  </si>
  <si>
    <t>Unit Cost</t>
  </si>
  <si>
    <t>Mass (g) / Part</t>
  </si>
  <si>
    <t>Build Cost</t>
  </si>
  <si>
    <t>Total Estimated Cost</t>
  </si>
  <si>
    <t>Alternatives</t>
  </si>
  <si>
    <t>Tool</t>
  </si>
  <si>
    <t>Screw, #4 self-tapping 3/8" length</t>
  </si>
  <si>
    <t xml:space="preserve">Metric Hex Nut M6-1.00 </t>
  </si>
  <si>
    <t xml:space="preserve">UltraStik 360 Ball Top (analog) </t>
  </si>
  <si>
    <t>DigiKey</t>
  </si>
  <si>
    <t>Ultimarc</t>
  </si>
  <si>
    <t>Home Depot</t>
  </si>
  <si>
    <t>https://www.digikey.ca/en/products/detail/serpac/6005/307599</t>
  </si>
  <si>
    <t>https://www.ultimarc.com/arcade-controls/joysticks/ultrastik-360-oval-top-clone/</t>
  </si>
  <si>
    <t>https://www.homedepot.ca/product/paulin-metric-hex-nut-m6-1-00-10pcs/1001588038</t>
  </si>
  <si>
    <t>Redwood Joystick</t>
  </si>
  <si>
    <t xml:space="preserve"> V1.0</t>
  </si>
  <si>
    <t>Redwood-Enclosure-Base-v1.0</t>
  </si>
  <si>
    <t>Printed with 4 wall loops</t>
  </si>
  <si>
    <t>Redwood-Enclosure-Top-v1.0</t>
  </si>
  <si>
    <t xml:space="preserve">Redwood-Topper-Adapter-Nut-v1.0 </t>
  </si>
  <si>
    <t>OPTIONAL: IF USING TOPPER ADAPTER</t>
  </si>
  <si>
    <t xml:space="preserve">Redwood-Topper-Adapter-Cover-v1.0 </t>
  </si>
  <si>
    <t>Philips screw driver</t>
  </si>
  <si>
    <t>3D printer</t>
  </si>
  <si>
    <t>Canadian dime (helps spin the adapter cover)</t>
  </si>
  <si>
    <t>T01</t>
  </si>
  <si>
    <t>T02</t>
  </si>
  <si>
    <t>T03</t>
  </si>
  <si>
    <t>T04</t>
  </si>
  <si>
    <t>Flush Cutters</t>
  </si>
  <si>
    <t>Hex nut, M3</t>
  </si>
  <si>
    <t>https://www.digikey.ca/en/products/detail/keystone-electronics/4708/4499301</t>
  </si>
  <si>
    <t>Camera Mount Adapter</t>
  </si>
  <si>
    <t>OPTIONAL: IF USING 1/4-20 MOUNTING ARM</t>
  </si>
  <si>
    <t>OPTIONAL: IF USING RAM MOUNTING ARM</t>
  </si>
  <si>
    <t>RAM Mounting Adapter</t>
  </si>
  <si>
    <t>For attachment of bottom enclosure to top enclosure.</t>
  </si>
  <si>
    <t>Cable tie, 4"</t>
  </si>
  <si>
    <t>Strain Relief</t>
  </si>
  <si>
    <t>https://www.digikey.ca/en/products/detail/3m/CT4NT18-M/2721151</t>
  </si>
  <si>
    <t>Items Below are optional. See Maker Guide</t>
  </si>
  <si>
    <t>Included incase a mounting adapter is used</t>
  </si>
  <si>
    <t>A01</t>
  </si>
  <si>
    <t>A02</t>
  </si>
  <si>
    <t>A03</t>
  </si>
  <si>
    <t>A04</t>
  </si>
  <si>
    <t>A05</t>
  </si>
  <si>
    <t>B01</t>
  </si>
  <si>
    <t>A06</t>
  </si>
  <si>
    <t>B02</t>
  </si>
  <si>
    <t>B03</t>
  </si>
  <si>
    <t>B04</t>
  </si>
  <si>
    <t>B05</t>
  </si>
  <si>
    <t>B06</t>
  </si>
  <si>
    <t>https://www.digikey.ca/en/products/detail/apm-hexseal/RM3X12MM-2701/2063201</t>
  </si>
  <si>
    <t>OPTIONAL: IF USING MOUNTING ADAPTER</t>
  </si>
  <si>
    <t>M3x12mm screw</t>
  </si>
  <si>
    <t xml:space="preserve">59 USD. Estimated CAD cost at 1.4179 conversion rate. You will need to pay customs fees if you are outside of the USA. </t>
  </si>
  <si>
    <t>B07</t>
  </si>
  <si>
    <t>1/4″-20 UNC Tee Nut Insert, 5/16″ Length</t>
  </si>
  <si>
    <t>https://www.homedepot.ca/product/paulin-1-4-inch-20-tee-nuts-4-prong-5-16-inch-barrel-length/1000129429</t>
  </si>
  <si>
    <t>OPTIONAL: IF USING CAMERA MOUNTING ADAPTER</t>
  </si>
  <si>
    <t>B08</t>
  </si>
  <si>
    <t>1/4″-20 Bolt (any length greater than 10 mm)</t>
  </si>
  <si>
    <t>https://www.homedepot.ca/product/paulin-1-4-20-x-1-inch-hex-head-cap-screw-18-8-stainless-steel-unc/1000142352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</si>
</sst>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0" fillId="0" borderId="4" xfId="0" applyBorder="1"/>
    <xf numFmtId="0" fontId="2" fillId="0" borderId="4" xfId="0" applyFont="1" applyBorder="1"/>
    <xf numFmtId="0" fontId="1" fillId="5" borderId="5" xfId="4" applyBorder="1"/>
    <xf numFmtId="0" fontId="1" fillId="5" borderId="0" xfId="4"/>
    <xf numFmtId="44" fontId="1" fillId="5" borderId="5" xfId="4" applyNumberFormat="1" applyBorder="1"/>
    <xf numFmtId="0" fontId="1" fillId="5" borderId="1" xfId="4" applyBorder="1"/>
    <xf numFmtId="44" fontId="1" fillId="12" borderId="1" xfId="11" applyNumberFormat="1" applyBorder="1"/>
    <xf numFmtId="0" fontId="1" fillId="12" borderId="1" xfId="11" applyBorder="1"/>
    <xf numFmtId="44" fontId="1" fillId="11" borderId="2" xfId="10" applyNumberFormat="1" applyBorder="1"/>
    <xf numFmtId="0" fontId="1" fillId="7" borderId="1" xfId="6" applyBorder="1"/>
    <xf numFmtId="0" fontId="1" fillId="4" borderId="2" xfId="3" applyBorder="1"/>
    <xf numFmtId="0" fontId="1" fillId="11" borderId="2" xfId="10" applyBorder="1"/>
    <xf numFmtId="0" fontId="1" fillId="9" borderId="2" xfId="8" applyBorder="1"/>
    <xf numFmtId="0" fontId="1" fillId="6" borderId="2" xfId="5" applyBorder="1"/>
    <xf numFmtId="0" fontId="1" fillId="4" borderId="6" xfId="3" applyBorder="1"/>
    <xf numFmtId="0" fontId="1" fillId="11" borderId="6" xfId="10" applyBorder="1"/>
    <xf numFmtId="44" fontId="1" fillId="11" borderId="6" xfId="10" applyNumberFormat="1" applyBorder="1"/>
    <xf numFmtId="0" fontId="1" fillId="9" borderId="6" xfId="8" applyBorder="1"/>
    <xf numFmtId="0" fontId="1" fillId="10" borderId="7" xfId="9" applyBorder="1"/>
    <xf numFmtId="0" fontId="1" fillId="6" borderId="6" xfId="5" applyBorder="1"/>
    <xf numFmtId="0" fontId="1" fillId="12" borderId="9" xfId="11" applyBorder="1"/>
    <xf numFmtId="0" fontId="1" fillId="12" borderId="10" xfId="11" applyBorder="1"/>
    <xf numFmtId="44" fontId="1" fillId="12" borderId="10" xfId="11" applyNumberFormat="1" applyBorder="1"/>
    <xf numFmtId="0" fontId="1" fillId="12" borderId="11" xfId="11" applyBorder="1"/>
    <xf numFmtId="0" fontId="1" fillId="12" borderId="12" xfId="11" applyBorder="1"/>
    <xf numFmtId="0" fontId="1" fillId="10" borderId="9" xfId="9" applyBorder="1"/>
    <xf numFmtId="0" fontId="1" fillId="10" borderId="10" xfId="9" applyBorder="1"/>
    <xf numFmtId="44" fontId="1" fillId="10" borderId="10" xfId="9" applyNumberFormat="1" applyBorder="1"/>
    <xf numFmtId="0" fontId="1" fillId="10" borderId="11" xfId="9" applyBorder="1"/>
    <xf numFmtId="0" fontId="1" fillId="10" borderId="12" xfId="9" applyBorder="1"/>
    <xf numFmtId="0" fontId="1" fillId="9" borderId="8" xfId="8" applyBorder="1"/>
    <xf numFmtId="0" fontId="1" fillId="7" borderId="9" xfId="6" applyBorder="1"/>
    <xf numFmtId="0" fontId="1" fillId="7" borderId="14" xfId="6" applyBorder="1"/>
    <xf numFmtId="0" fontId="1" fillId="7" borderId="12" xfId="6" applyBorder="1"/>
    <xf numFmtId="0" fontId="2" fillId="5" borderId="5" xfId="4" applyFont="1" applyBorder="1"/>
    <xf numFmtId="0" fontId="2" fillId="12" borderId="1" xfId="11" applyFont="1" applyBorder="1"/>
    <xf numFmtId="0" fontId="2" fillId="10" borderId="1" xfId="9" applyFont="1" applyBorder="1"/>
    <xf numFmtId="0" fontId="2" fillId="7" borderId="13" xfId="6" applyFont="1" applyBorder="1"/>
    <xf numFmtId="0" fontId="5" fillId="0" borderId="0" xfId="0" applyFont="1"/>
    <xf numFmtId="0" fontId="5" fillId="8" borderId="3" xfId="7" applyFont="1" applyBorder="1"/>
    <xf numFmtId="0" fontId="6" fillId="2" borderId="0" xfId="1" applyFont="1"/>
    <xf numFmtId="0" fontId="5" fillId="0" borderId="4" xfId="0" applyFont="1" applyBorder="1"/>
    <xf numFmtId="44" fontId="5" fillId="8" borderId="5" xfId="7" applyNumberFormat="1" applyFont="1" applyBorder="1"/>
    <xf numFmtId="164" fontId="5" fillId="2" borderId="4" xfId="1" applyNumberFormat="1" applyFont="1" applyBorder="1"/>
    <xf numFmtId="0" fontId="1" fillId="3" borderId="3" xfId="2" applyBorder="1"/>
    <xf numFmtId="0" fontId="1" fillId="3" borderId="5" xfId="2" applyBorder="1"/>
    <xf numFmtId="44" fontId="1" fillId="5" borderId="1" xfId="4" applyNumberFormat="1" applyBorder="1"/>
    <xf numFmtId="0" fontId="1" fillId="10" borderId="1" xfId="9" applyBorder="1"/>
    <xf numFmtId="0" fontId="1" fillId="7" borderId="10" xfId="6" applyBorder="1"/>
    <xf numFmtId="0" fontId="1" fillId="7" borderId="11" xfId="6" applyBorder="1"/>
    <xf numFmtId="0" fontId="1" fillId="13" borderId="8" xfId="10" applyFill="1" applyBorder="1"/>
    <xf numFmtId="44" fontId="1" fillId="13" borderId="8" xfId="10" applyNumberFormat="1" applyFill="1" applyBorder="1"/>
    <xf numFmtId="0" fontId="0" fillId="13" borderId="4" xfId="0" applyFill="1" applyBorder="1"/>
    <xf numFmtId="0" fontId="2" fillId="4" borderId="2" xfId="3" applyFont="1" applyBorder="1"/>
    <xf numFmtId="44" fontId="1" fillId="4" borderId="2" xfId="12" applyFill="1" applyBorder="1"/>
    <xf numFmtId="0" fontId="7" fillId="4" borderId="2" xfId="3" applyFont="1" applyBorder="1"/>
    <xf numFmtId="14" fontId="0" fillId="0" borderId="4" xfId="0" applyNumberFormat="1" applyBorder="1"/>
    <xf numFmtId="0" fontId="1" fillId="4" borderId="2" xfId="3" applyBorder="1" applyAlignment="1">
      <alignment wrapText="1"/>
    </xf>
    <xf numFmtId="0" fontId="0" fillId="14" borderId="0" xfId="0" applyFill="1"/>
    <xf numFmtId="0" fontId="0" fillId="0" borderId="0" xfId="0" applyFill="1"/>
    <xf numFmtId="0" fontId="9" fillId="4" borderId="2" xfId="13" applyFill="1" applyBorder="1"/>
    <xf numFmtId="0" fontId="0" fillId="0" borderId="4" xfId="0" applyFill="1" applyBorder="1"/>
    <xf numFmtId="0" fontId="2" fillId="11" borderId="2" xfId="10" applyFont="1" applyBorder="1"/>
    <xf numFmtId="0" fontId="0" fillId="4" borderId="2" xfId="3" applyFont="1" applyBorder="1"/>
    <xf numFmtId="0" fontId="1" fillId="4" borderId="6" xfId="3" applyBorder="1" applyAlignment="1">
      <alignment wrapText="1"/>
    </xf>
    <xf numFmtId="0" fontId="1" fillId="4" borderId="2" xfId="3" applyFont="1" applyBorder="1"/>
    <xf numFmtId="44" fontId="1" fillId="4" borderId="6" xfId="12" applyFill="1" applyBorder="1"/>
    <xf numFmtId="0" fontId="4" fillId="0" borderId="0" xfId="0" applyFont="1" applyAlignment="1">
      <alignment horizontal="left"/>
    </xf>
    <xf numFmtId="0" fontId="2" fillId="11" borderId="15" xfId="10" applyFont="1" applyBorder="1" applyAlignment="1">
      <alignment horizontal="center"/>
    </xf>
    <xf numFmtId="0" fontId="2" fillId="11" borderId="16" xfId="10" applyFont="1" applyBorder="1" applyAlignment="1">
      <alignment horizontal="center"/>
    </xf>
    <xf numFmtId="0" fontId="2" fillId="11" borderId="17" xfId="10" applyFont="1" applyBorder="1" applyAlignment="1">
      <alignment horizontal="center"/>
    </xf>
    <xf numFmtId="0" fontId="2" fillId="4" borderId="15" xfId="3" applyFont="1" applyBorder="1" applyAlignment="1">
      <alignment horizontal="center"/>
    </xf>
    <xf numFmtId="0" fontId="2" fillId="4" borderId="16" xfId="3" applyFont="1" applyBorder="1" applyAlignment="1">
      <alignment horizontal="center"/>
    </xf>
    <xf numFmtId="0" fontId="2" fillId="4" borderId="17" xfId="3" applyFont="1" applyBorder="1" applyAlignment="1">
      <alignment horizontal="center"/>
    </xf>
    <xf numFmtId="0" fontId="1" fillId="15" borderId="2" xfId="3" applyFill="1" applyBorder="1"/>
    <xf numFmtId="0" fontId="2" fillId="15" borderId="2" xfId="10" applyFont="1" applyFill="1" applyBorder="1"/>
    <xf numFmtId="0" fontId="2" fillId="15" borderId="2" xfId="10" applyFont="1" applyFill="1" applyBorder="1" applyAlignment="1">
      <alignment wrapText="1"/>
    </xf>
  </cellXfs>
  <cellStyles count="14">
    <cellStyle name="20% - Accent2" xfId="3" builtinId="34"/>
    <cellStyle name="20% - Accent3" xfId="5" builtinId="38"/>
    <cellStyle name="20% - Accent4" xfId="8" builtinId="42"/>
    <cellStyle name="20% - Accent6" xfId="10" builtinId="50"/>
    <cellStyle name="40% - Accent2" xfId="4" builtinId="35"/>
    <cellStyle name="40% - Accent3" xfId="6" builtinId="39"/>
    <cellStyle name="40% - Accent4" xfId="9" builtinId="43"/>
    <cellStyle name="40% - Accent6" xfId="11" builtinId="51"/>
    <cellStyle name="60% - Accent1" xfId="2" builtinId="32"/>
    <cellStyle name="Accent2" xfId="1" builtinId="33"/>
    <cellStyle name="Accent4" xfId="7" builtinId="41"/>
    <cellStyle name="Currency" xfId="12" builtinId="4"/>
    <cellStyle name="Hyperlink" xfId="13" builtinId="8"/>
    <cellStyle name="Normal" xfId="0" builtinId="0"/>
  </cellStyles>
  <dxfs count="0"/>
  <tableStyles count="0" defaultTableStyle="TableStyleMedium2" defaultPivotStyle="PivotStyleLight16"/>
  <colors>
    <mruColors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3m/CT4NT18-M/2721151" TargetMode="External"/><Relationship Id="rId2" Type="http://schemas.openxmlformats.org/officeDocument/2006/relationships/hyperlink" Target="https://www.digikey.ca/en/products/detail/keystone-electronics/4708/4499301" TargetMode="External"/><Relationship Id="rId1" Type="http://schemas.openxmlformats.org/officeDocument/2006/relationships/hyperlink" Target="https://www.digikey.ca/en/products/detail/serpac/6005/30759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apm-hexseal/RM3X12MM-2701/2063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8AD1-7DB5-46E4-9BCF-A08DFBDA7B00}">
  <dimension ref="A1:AV39"/>
  <sheetViews>
    <sheetView tabSelected="1" workbookViewId="0">
      <selection activeCell="N16" sqref="N16"/>
    </sheetView>
  </sheetViews>
  <sheetFormatPr defaultRowHeight="15" x14ac:dyDescent="0.25"/>
  <cols>
    <col min="1" max="1" width="19.28515625" customWidth="1"/>
    <col min="2" max="2" width="44.140625" customWidth="1"/>
    <col min="3" max="3" width="41.140625" customWidth="1"/>
    <col min="4" max="4" width="16.28515625" customWidth="1"/>
    <col min="5" max="5" width="13.140625" bestFit="1" customWidth="1"/>
    <col min="6" max="6" width="12.140625" customWidth="1"/>
    <col min="7" max="7" width="12.140625" bestFit="1" customWidth="1"/>
    <col min="8" max="8" width="13.7109375" bestFit="1" customWidth="1"/>
    <col min="9" max="9" width="15.85546875" customWidth="1"/>
    <col min="10" max="10" width="8" bestFit="1" customWidth="1"/>
    <col min="11" max="11" width="9.7109375" bestFit="1" customWidth="1"/>
    <col min="12" max="12" width="20.42578125" customWidth="1"/>
    <col min="13" max="13" width="17.28515625" customWidth="1"/>
    <col min="14" max="14" width="17.42578125" bestFit="1" customWidth="1"/>
  </cols>
  <sheetData>
    <row r="1" spans="1:14" ht="35.25" x14ac:dyDescent="0.5">
      <c r="A1" s="2" t="s">
        <v>8</v>
      </c>
      <c r="B1" s="70" t="s">
        <v>40</v>
      </c>
      <c r="C1" s="70"/>
      <c r="D1" s="70"/>
      <c r="E1" s="70"/>
      <c r="F1" s="70"/>
      <c r="G1" s="70"/>
      <c r="H1" s="70"/>
      <c r="I1" s="70"/>
      <c r="J1" s="70"/>
    </row>
    <row r="2" spans="1:14" x14ac:dyDescent="0.25">
      <c r="A2" s="1" t="s">
        <v>7</v>
      </c>
      <c r="B2" t="s">
        <v>41</v>
      </c>
    </row>
    <row r="3" spans="1:14" s="3" customFormat="1" ht="15.75" thickBot="1" x14ac:dyDescent="0.3">
      <c r="A3" s="4" t="s">
        <v>6</v>
      </c>
      <c r="B3" s="59">
        <v>45643</v>
      </c>
    </row>
    <row r="4" spans="1:14" x14ac:dyDescent="0.25">
      <c r="I4" s="47" t="s">
        <v>0</v>
      </c>
      <c r="J4" s="41"/>
      <c r="K4" s="42" t="s">
        <v>25</v>
      </c>
      <c r="L4" s="43" t="s">
        <v>28</v>
      </c>
      <c r="M4" t="s">
        <v>27</v>
      </c>
    </row>
    <row r="5" spans="1:14" s="3" customFormat="1" ht="15.75" thickBot="1" x14ac:dyDescent="0.3">
      <c r="C5" s="4"/>
      <c r="D5" s="4"/>
      <c r="E5" s="4"/>
      <c r="F5" s="4"/>
      <c r="I5" s="48">
        <f>SUM(H19:H24)</f>
        <v>150.34</v>
      </c>
      <c r="J5" s="44"/>
      <c r="K5" s="45">
        <f>K6+K17</f>
        <v>93.775750000000016</v>
      </c>
      <c r="L5" s="46">
        <f>L6+L17</f>
        <v>97.078749999999999</v>
      </c>
    </row>
    <row r="6" spans="1:14" ht="15.75" thickBot="1" x14ac:dyDescent="0.3">
      <c r="A6" s="5" t="s">
        <v>5</v>
      </c>
      <c r="B6" s="37" t="s">
        <v>4</v>
      </c>
      <c r="C6" s="6"/>
      <c r="D6" s="6"/>
      <c r="E6" s="6"/>
      <c r="F6" s="6"/>
      <c r="G6" s="6"/>
      <c r="H6" s="6"/>
      <c r="I6" s="6"/>
      <c r="J6" s="6"/>
      <c r="K6" s="49">
        <f>SUM(K8:K16)</f>
        <v>89.797000000000011</v>
      </c>
      <c r="L6" s="7">
        <f>SUM(L8:L16)</f>
        <v>93.1</v>
      </c>
      <c r="M6" s="6"/>
      <c r="N6" s="6"/>
    </row>
    <row r="7" spans="1:14" ht="15.75" thickBot="1" x14ac:dyDescent="0.3">
      <c r="A7" s="8"/>
      <c r="B7" s="8" t="s">
        <v>2</v>
      </c>
      <c r="C7" s="8" t="s">
        <v>3</v>
      </c>
      <c r="D7" s="8"/>
      <c r="E7" s="8" t="s">
        <v>9</v>
      </c>
      <c r="F7" s="8" t="s">
        <v>10</v>
      </c>
      <c r="G7" s="8" t="s">
        <v>14</v>
      </c>
      <c r="H7" s="8" t="s">
        <v>11</v>
      </c>
      <c r="I7" s="8" t="s">
        <v>12</v>
      </c>
      <c r="J7" s="8" t="s">
        <v>13</v>
      </c>
      <c r="K7" s="8" t="s">
        <v>15</v>
      </c>
      <c r="L7" s="8" t="s">
        <v>28</v>
      </c>
      <c r="M7" s="8"/>
      <c r="N7" s="8" t="s">
        <v>1</v>
      </c>
    </row>
    <row r="8" spans="1:14" ht="30" x14ac:dyDescent="0.25">
      <c r="A8" s="17" t="s">
        <v>68</v>
      </c>
      <c r="B8" s="13" t="s">
        <v>31</v>
      </c>
      <c r="C8" s="67" t="s">
        <v>62</v>
      </c>
      <c r="D8" s="17"/>
      <c r="E8" s="13" t="s">
        <v>34</v>
      </c>
      <c r="F8" s="13" t="s">
        <v>34</v>
      </c>
      <c r="G8" s="13">
        <v>4</v>
      </c>
      <c r="H8" s="13">
        <v>1</v>
      </c>
      <c r="I8" s="17">
        <f>IF(G8&gt;0,CEILING(G8/H8,1),0)</f>
        <v>4</v>
      </c>
      <c r="J8" s="57">
        <v>0.63</v>
      </c>
      <c r="K8" s="69">
        <f>IF(G8&gt;0,J8/H8*G8,0)</f>
        <v>2.52</v>
      </c>
      <c r="L8" s="69">
        <f>I8*J8</f>
        <v>2.52</v>
      </c>
      <c r="M8" s="17"/>
      <c r="N8" s="58" t="s">
        <v>37</v>
      </c>
    </row>
    <row r="9" spans="1:14" ht="45" x14ac:dyDescent="0.25">
      <c r="A9" s="13" t="s">
        <v>69</v>
      </c>
      <c r="B9" s="13" t="s">
        <v>33</v>
      </c>
      <c r="C9" s="60" t="s">
        <v>83</v>
      </c>
      <c r="D9" s="77"/>
      <c r="E9" s="13" t="s">
        <v>35</v>
      </c>
      <c r="F9" s="13" t="s">
        <v>35</v>
      </c>
      <c r="G9" s="13">
        <v>1</v>
      </c>
      <c r="H9" s="13">
        <v>1</v>
      </c>
      <c r="I9" s="13">
        <f t="shared" ref="I9" si="0">IF(G9&gt;0,CEILING(G9/H9,1),0)</f>
        <v>1</v>
      </c>
      <c r="J9" s="57">
        <v>83.65</v>
      </c>
      <c r="K9" s="57">
        <f>IF(G9&gt;0,J9/H9*G9,0)</f>
        <v>83.65</v>
      </c>
      <c r="L9" s="57">
        <f t="shared" ref="L9" si="1">I9*J9</f>
        <v>83.65</v>
      </c>
      <c r="M9" s="13"/>
      <c r="N9" s="58" t="s">
        <v>38</v>
      </c>
    </row>
    <row r="10" spans="1:14" s="62" customFormat="1" x14ac:dyDescent="0.25">
      <c r="A10" s="13" t="s">
        <v>70</v>
      </c>
      <c r="B10" s="13" t="s">
        <v>56</v>
      </c>
      <c r="C10" s="66" t="s">
        <v>67</v>
      </c>
      <c r="D10" s="13"/>
      <c r="E10" s="13" t="s">
        <v>34</v>
      </c>
      <c r="F10" s="13" t="s">
        <v>34</v>
      </c>
      <c r="G10" s="13">
        <v>2</v>
      </c>
      <c r="H10" s="13">
        <v>1</v>
      </c>
      <c r="I10" s="13">
        <v>1</v>
      </c>
      <c r="J10" s="57">
        <v>0.27</v>
      </c>
      <c r="K10" s="57">
        <f>IF(G10&gt;0,J10/H10*G10,0)</f>
        <v>0.54</v>
      </c>
      <c r="L10" s="57">
        <f>I10*J10</f>
        <v>0.27</v>
      </c>
      <c r="M10" s="13"/>
      <c r="N10" s="63" t="s">
        <v>57</v>
      </c>
    </row>
    <row r="11" spans="1:14" x14ac:dyDescent="0.25">
      <c r="A11" s="13" t="s">
        <v>71</v>
      </c>
      <c r="B11" s="13" t="s">
        <v>63</v>
      </c>
      <c r="C11" s="68" t="s">
        <v>64</v>
      </c>
      <c r="D11" s="13"/>
      <c r="E11" s="13" t="s">
        <v>34</v>
      </c>
      <c r="F11" s="13" t="s">
        <v>34</v>
      </c>
      <c r="G11" s="13">
        <v>1</v>
      </c>
      <c r="H11" s="13">
        <v>1</v>
      </c>
      <c r="I11" s="13">
        <f>IF(G11&gt;0,CEILING(G11/H11,1),0)</f>
        <v>1</v>
      </c>
      <c r="J11" s="57">
        <v>0.17</v>
      </c>
      <c r="K11" s="57">
        <f t="shared" ref="K11" si="2">IF(G11&gt;0,J11/H11*G11,0)</f>
        <v>0.17</v>
      </c>
      <c r="L11" s="57">
        <f>I11*J11</f>
        <v>0.17</v>
      </c>
      <c r="M11" s="13"/>
      <c r="N11" s="63" t="s">
        <v>65</v>
      </c>
    </row>
    <row r="12" spans="1:14" x14ac:dyDescent="0.25">
      <c r="A12" s="74" t="s">
        <v>66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6"/>
    </row>
    <row r="13" spans="1:14" x14ac:dyDescent="0.25">
      <c r="A13" s="13" t="s">
        <v>73</v>
      </c>
      <c r="B13" s="13" t="s">
        <v>32</v>
      </c>
      <c r="C13" s="56" t="s">
        <v>46</v>
      </c>
      <c r="D13" s="13"/>
      <c r="E13" s="13" t="s">
        <v>36</v>
      </c>
      <c r="F13" s="13" t="s">
        <v>36</v>
      </c>
      <c r="G13" s="13">
        <v>1</v>
      </c>
      <c r="H13" s="13">
        <v>10</v>
      </c>
      <c r="I13" s="13">
        <f>IF(G13&gt;0,CEILING(G13/H13,1),0)</f>
        <v>1</v>
      </c>
      <c r="J13" s="57">
        <v>3.97</v>
      </c>
      <c r="K13" s="57">
        <f t="shared" ref="K13" si="3">IF(G13&gt;0,J13/H13*G13,0)</f>
        <v>0.39700000000000002</v>
      </c>
      <c r="L13" s="57">
        <f>I13*J13</f>
        <v>3.97</v>
      </c>
      <c r="M13" s="13"/>
      <c r="N13" s="58" t="s">
        <v>39</v>
      </c>
    </row>
    <row r="14" spans="1:14" x14ac:dyDescent="0.25">
      <c r="A14" s="13" t="s">
        <v>79</v>
      </c>
      <c r="B14" s="77" t="s">
        <v>82</v>
      </c>
      <c r="C14" s="78" t="s">
        <v>81</v>
      </c>
      <c r="D14" s="77"/>
      <c r="E14" s="13" t="s">
        <v>34</v>
      </c>
      <c r="F14" s="13" t="s">
        <v>34</v>
      </c>
      <c r="G14" s="13">
        <v>2</v>
      </c>
      <c r="H14" s="13">
        <v>2</v>
      </c>
      <c r="I14" s="13">
        <v>1</v>
      </c>
      <c r="J14" s="57">
        <v>1.1100000000000001</v>
      </c>
      <c r="K14" s="57">
        <f>IF(G14&gt;0,J14/H14*G14,0)</f>
        <v>1.1100000000000001</v>
      </c>
      <c r="L14" s="57">
        <f>I14*J14</f>
        <v>1.1100000000000001</v>
      </c>
      <c r="M14" s="13"/>
      <c r="N14" s="63" t="s">
        <v>80</v>
      </c>
    </row>
    <row r="15" spans="1:14" ht="30" x14ac:dyDescent="0.25">
      <c r="A15" s="13" t="s">
        <v>84</v>
      </c>
      <c r="B15" s="77" t="s">
        <v>85</v>
      </c>
      <c r="C15" s="79" t="s">
        <v>87</v>
      </c>
      <c r="D15" s="77"/>
      <c r="E15" s="13" t="s">
        <v>36</v>
      </c>
      <c r="F15" s="13" t="s">
        <v>36</v>
      </c>
      <c r="G15" s="13">
        <v>1</v>
      </c>
      <c r="H15" s="13">
        <v>1</v>
      </c>
      <c r="I15" s="13">
        <v>1</v>
      </c>
      <c r="J15" s="57">
        <v>0.55000000000000004</v>
      </c>
      <c r="K15" s="57">
        <f>IF(G15&gt;0,J15/H15*G15,0)</f>
        <v>0.55000000000000004</v>
      </c>
      <c r="L15" s="57">
        <f>I15*J15</f>
        <v>0.55000000000000004</v>
      </c>
      <c r="M15" s="13"/>
      <c r="N15" s="63" t="s">
        <v>86</v>
      </c>
    </row>
    <row r="16" spans="1:14" ht="30.75" thickBot="1" x14ac:dyDescent="0.3">
      <c r="A16" s="13" t="s">
        <v>88</v>
      </c>
      <c r="B16" s="77" t="s">
        <v>89</v>
      </c>
      <c r="C16" s="79" t="s">
        <v>87</v>
      </c>
      <c r="D16" s="77"/>
      <c r="E16" s="13" t="s">
        <v>36</v>
      </c>
      <c r="F16" s="13" t="s">
        <v>36</v>
      </c>
      <c r="G16" s="13">
        <v>1</v>
      </c>
      <c r="H16" s="13">
        <v>1</v>
      </c>
      <c r="I16" s="13">
        <v>1</v>
      </c>
      <c r="J16" s="57">
        <v>0.86</v>
      </c>
      <c r="K16" s="57">
        <f>IF(G16&gt;0,J16/H16*G16,0)</f>
        <v>0.86</v>
      </c>
      <c r="L16" s="57">
        <f>I16*J16</f>
        <v>0.86</v>
      </c>
      <c r="M16" s="13"/>
      <c r="N16" s="63" t="s">
        <v>90</v>
      </c>
    </row>
    <row r="17" spans="1:48" ht="15.75" thickBot="1" x14ac:dyDescent="0.3">
      <c r="A17" s="23"/>
      <c r="B17" s="38" t="s">
        <v>22</v>
      </c>
      <c r="C17" s="24"/>
      <c r="D17" s="24"/>
      <c r="E17" s="24"/>
      <c r="F17" s="24"/>
      <c r="G17" s="24"/>
      <c r="H17" s="24"/>
      <c r="I17" s="10">
        <f>SUM(I19:I26)</f>
        <v>159.15</v>
      </c>
      <c r="J17" s="25"/>
      <c r="K17" s="9">
        <f>SUM(K19:K25)</f>
        <v>3.9787500000000002</v>
      </c>
      <c r="L17" s="9">
        <f>SUM(L19:L25)</f>
        <v>3.9787500000000002</v>
      </c>
      <c r="M17" s="24"/>
      <c r="N17" s="26"/>
    </row>
    <row r="18" spans="1:48" ht="15.75" thickBot="1" x14ac:dyDescent="0.3">
      <c r="A18" s="27"/>
      <c r="B18" s="10" t="s">
        <v>2</v>
      </c>
      <c r="C18" s="10" t="s">
        <v>3</v>
      </c>
      <c r="D18" s="10" t="s">
        <v>19</v>
      </c>
      <c r="E18" s="10" t="s">
        <v>16</v>
      </c>
      <c r="F18" s="10" t="s">
        <v>17</v>
      </c>
      <c r="G18" s="10" t="s">
        <v>14</v>
      </c>
      <c r="H18" s="10" t="s">
        <v>26</v>
      </c>
      <c r="I18" s="10" t="s">
        <v>24</v>
      </c>
      <c r="J18" s="10" t="s">
        <v>21</v>
      </c>
      <c r="K18" s="10" t="s">
        <v>15</v>
      </c>
      <c r="L18" s="10" t="s">
        <v>28</v>
      </c>
      <c r="M18" s="10"/>
      <c r="N18" s="10" t="s">
        <v>1</v>
      </c>
    </row>
    <row r="19" spans="1:48" x14ac:dyDescent="0.25">
      <c r="A19" s="18" t="s">
        <v>72</v>
      </c>
      <c r="B19" s="18" t="s">
        <v>42</v>
      </c>
      <c r="C19" s="18" t="s">
        <v>43</v>
      </c>
      <c r="D19" s="18" t="s">
        <v>20</v>
      </c>
      <c r="E19" s="18"/>
      <c r="F19" s="18" t="s">
        <v>18</v>
      </c>
      <c r="G19" s="18">
        <v>1</v>
      </c>
      <c r="H19" s="18">
        <v>46.15</v>
      </c>
      <c r="I19" s="18">
        <f>G19*H19</f>
        <v>46.15</v>
      </c>
      <c r="J19" s="19">
        <v>25</v>
      </c>
      <c r="K19" s="19">
        <f>IF(G19&gt;0,(J19/1000)*G19*H19,0)</f>
        <v>1.1537500000000001</v>
      </c>
      <c r="L19" s="19">
        <f>K19</f>
        <v>1.1537500000000001</v>
      </c>
      <c r="M19" s="18"/>
      <c r="N19" s="18"/>
    </row>
    <row r="20" spans="1:48" x14ac:dyDescent="0.25">
      <c r="A20" s="14" t="s">
        <v>74</v>
      </c>
      <c r="B20" s="14" t="s">
        <v>44</v>
      </c>
      <c r="C20" s="14" t="s">
        <v>43</v>
      </c>
      <c r="D20" s="18" t="s">
        <v>20</v>
      </c>
      <c r="E20" s="14"/>
      <c r="F20" s="18" t="s">
        <v>18</v>
      </c>
      <c r="G20" s="14">
        <v>1</v>
      </c>
      <c r="H20" s="14">
        <v>92.63</v>
      </c>
      <c r="I20" s="14">
        <f t="shared" ref="I20" si="4">G20*H20</f>
        <v>92.63</v>
      </c>
      <c r="J20" s="19">
        <v>25</v>
      </c>
      <c r="K20" s="11">
        <f t="shared" ref="K20" si="5">IF(G20&gt;0,(J20/1000)*G20*H20,0)</f>
        <v>2.31575</v>
      </c>
      <c r="L20" s="11">
        <f>K20</f>
        <v>2.31575</v>
      </c>
      <c r="M20" s="14"/>
      <c r="N20" s="14"/>
    </row>
    <row r="21" spans="1:48" x14ac:dyDescent="0.25">
      <c r="A21" s="71" t="s">
        <v>66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3"/>
    </row>
    <row r="22" spans="1:48" x14ac:dyDescent="0.25">
      <c r="A22" s="14" t="s">
        <v>75</v>
      </c>
      <c r="B22" s="14" t="s">
        <v>45</v>
      </c>
      <c r="C22" s="65" t="s">
        <v>46</v>
      </c>
      <c r="D22" s="18" t="s">
        <v>20</v>
      </c>
      <c r="E22" s="14"/>
      <c r="F22" s="18" t="s">
        <v>18</v>
      </c>
      <c r="G22" s="14">
        <v>1</v>
      </c>
      <c r="H22" s="14">
        <v>4.87</v>
      </c>
      <c r="I22" s="14">
        <f t="shared" ref="I22" si="6">G22*H22</f>
        <v>4.87</v>
      </c>
      <c r="J22" s="19">
        <v>25</v>
      </c>
      <c r="K22" s="11">
        <f>IF(G22&gt;0,(J22/1000)*G22*H22,0)</f>
        <v>0.12175000000000001</v>
      </c>
      <c r="L22" s="11">
        <f t="shared" ref="L22" si="7">K22</f>
        <v>0.12175000000000001</v>
      </c>
      <c r="M22" s="14"/>
      <c r="N22" s="14"/>
    </row>
    <row r="23" spans="1:48" s="61" customFormat="1" x14ac:dyDescent="0.25">
      <c r="A23" s="18" t="s">
        <v>76</v>
      </c>
      <c r="B23" s="14" t="s">
        <v>47</v>
      </c>
      <c r="C23" s="65" t="s">
        <v>46</v>
      </c>
      <c r="D23" s="18" t="s">
        <v>20</v>
      </c>
      <c r="E23" s="14"/>
      <c r="F23" s="18" t="s">
        <v>18</v>
      </c>
      <c r="G23" s="14">
        <v>1</v>
      </c>
      <c r="H23" s="14">
        <v>0.34</v>
      </c>
      <c r="I23" s="14">
        <f>G23*H23</f>
        <v>0.34</v>
      </c>
      <c r="J23" s="19">
        <v>25</v>
      </c>
      <c r="K23" s="11">
        <f t="shared" ref="K23:K25" si="8">IF(G23&gt;0,(J23/1000)*G23*H23,0)</f>
        <v>8.5000000000000006E-3</v>
      </c>
      <c r="L23" s="11">
        <f t="shared" ref="L23:L25" si="9">K23</f>
        <v>8.5000000000000006E-3</v>
      </c>
      <c r="M23" s="14"/>
      <c r="N23" s="14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</row>
    <row r="24" spans="1:48" x14ac:dyDescent="0.25">
      <c r="A24" s="18" t="s">
        <v>77</v>
      </c>
      <c r="B24" s="14" t="s">
        <v>61</v>
      </c>
      <c r="C24" s="65" t="s">
        <v>60</v>
      </c>
      <c r="D24" s="18" t="s">
        <v>20</v>
      </c>
      <c r="E24" s="14"/>
      <c r="F24" s="18" t="s">
        <v>18</v>
      </c>
      <c r="G24" s="18">
        <v>1</v>
      </c>
      <c r="H24" s="14">
        <v>6.35</v>
      </c>
      <c r="I24" s="14">
        <f>G24*H24</f>
        <v>6.35</v>
      </c>
      <c r="J24" s="19">
        <v>25</v>
      </c>
      <c r="K24" s="11">
        <f t="shared" si="8"/>
        <v>0.15875</v>
      </c>
      <c r="L24" s="11">
        <f t="shared" si="9"/>
        <v>0.15875</v>
      </c>
      <c r="M24" s="18"/>
      <c r="N24" s="14"/>
    </row>
    <row r="25" spans="1:48" s="55" customFormat="1" ht="15.75" thickBot="1" x14ac:dyDescent="0.3">
      <c r="A25" s="14" t="s">
        <v>78</v>
      </c>
      <c r="B25" s="14" t="s">
        <v>58</v>
      </c>
      <c r="C25" s="65" t="s">
        <v>59</v>
      </c>
      <c r="D25" s="18" t="s">
        <v>20</v>
      </c>
      <c r="E25" s="14"/>
      <c r="F25" s="18" t="s">
        <v>18</v>
      </c>
      <c r="G25" s="18">
        <v>1</v>
      </c>
      <c r="H25" s="14">
        <v>8.81</v>
      </c>
      <c r="I25" s="14">
        <f>G25*H25</f>
        <v>8.81</v>
      </c>
      <c r="J25" s="19">
        <v>25</v>
      </c>
      <c r="K25" s="11">
        <f t="shared" si="8"/>
        <v>0.22025000000000003</v>
      </c>
      <c r="L25" s="11">
        <f t="shared" si="9"/>
        <v>0.22025000000000003</v>
      </c>
      <c r="M25" s="18"/>
      <c r="N25" s="1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</row>
    <row r="26" spans="1:48" ht="15.75" thickBot="1" x14ac:dyDescent="0.3">
      <c r="A26" s="53"/>
      <c r="B26" s="53"/>
      <c r="C26" s="53"/>
      <c r="D26" s="53"/>
      <c r="E26" s="53"/>
      <c r="F26" s="53"/>
      <c r="G26" s="53"/>
      <c r="H26" s="53"/>
      <c r="I26" s="53"/>
      <c r="J26" s="54"/>
      <c r="K26" s="54"/>
      <c r="L26" s="54"/>
      <c r="M26" s="53"/>
      <c r="N26" s="53"/>
    </row>
    <row r="27" spans="1:48" ht="15.75" thickBot="1" x14ac:dyDescent="0.3">
      <c r="A27" s="28"/>
      <c r="B27" s="39" t="s">
        <v>23</v>
      </c>
      <c r="C27" s="29"/>
      <c r="D27" s="29"/>
      <c r="E27" s="29"/>
      <c r="F27" s="29"/>
      <c r="G27" s="29"/>
      <c r="H27" s="29"/>
      <c r="I27" s="29"/>
      <c r="J27" s="30"/>
      <c r="K27" s="29"/>
      <c r="L27" s="29"/>
      <c r="M27" s="29"/>
      <c r="N27" s="31"/>
    </row>
    <row r="28" spans="1:48" ht="15.75" thickBot="1" x14ac:dyDescent="0.3">
      <c r="A28" s="32"/>
      <c r="B28" s="50" t="s">
        <v>30</v>
      </c>
      <c r="C28" s="50" t="s">
        <v>3</v>
      </c>
      <c r="D28" s="21"/>
      <c r="E28" s="50" t="s">
        <v>9</v>
      </c>
      <c r="F28" s="50" t="s">
        <v>10</v>
      </c>
      <c r="G28" s="21"/>
      <c r="H28" s="21"/>
      <c r="I28" s="21"/>
      <c r="J28" s="21"/>
      <c r="K28" s="21"/>
      <c r="L28" s="21"/>
      <c r="M28" s="21"/>
      <c r="N28" s="50" t="s">
        <v>1</v>
      </c>
    </row>
    <row r="29" spans="1:48" x14ac:dyDescent="0.25">
      <c r="A29" s="20" t="s">
        <v>51</v>
      </c>
      <c r="B29" s="20" t="s">
        <v>48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48" x14ac:dyDescent="0.25">
      <c r="A30" s="15" t="s">
        <v>52</v>
      </c>
      <c r="B30" s="15" t="s">
        <v>49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48" x14ac:dyDescent="0.25">
      <c r="A31" s="15" t="s">
        <v>53</v>
      </c>
      <c r="B31" s="15" t="s">
        <v>50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48" x14ac:dyDescent="0.25">
      <c r="A32" s="15" t="s">
        <v>54</v>
      </c>
      <c r="B32" s="15" t="s">
        <v>55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1:14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ht="15.75" thickBot="1" x14ac:dyDescent="0.3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  <row r="35" spans="1:14" ht="15.75" thickBot="1" x14ac:dyDescent="0.3">
      <c r="A35" s="34"/>
      <c r="B35" s="40" t="s">
        <v>29</v>
      </c>
      <c r="C35" s="35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2"/>
    </row>
    <row r="36" spans="1:14" ht="15.75" thickBot="1" x14ac:dyDescent="0.3">
      <c r="A36" s="36"/>
      <c r="B36" s="12" t="s">
        <v>2</v>
      </c>
      <c r="C36" s="12" t="s">
        <v>3</v>
      </c>
      <c r="D36" s="12"/>
      <c r="E36" s="12" t="s">
        <v>9</v>
      </c>
      <c r="F36" s="12" t="s">
        <v>10</v>
      </c>
      <c r="G36" s="12" t="s">
        <v>14</v>
      </c>
      <c r="H36" s="12" t="s">
        <v>11</v>
      </c>
      <c r="I36" s="12" t="s">
        <v>12</v>
      </c>
      <c r="J36" s="12" t="s">
        <v>13</v>
      </c>
      <c r="K36" s="12" t="s">
        <v>15</v>
      </c>
      <c r="L36" s="12" t="s">
        <v>28</v>
      </c>
      <c r="M36" s="12"/>
      <c r="N36" s="12" t="s">
        <v>1</v>
      </c>
    </row>
    <row r="37" spans="1:14" x14ac:dyDescent="0.2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spans="1:14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</sheetData>
  <mergeCells count="3">
    <mergeCell ref="B1:J1"/>
    <mergeCell ref="A21:N21"/>
    <mergeCell ref="A12:N12"/>
  </mergeCells>
  <phoneticPr fontId="8" type="noConversion"/>
  <hyperlinks>
    <hyperlink ref="N8" r:id="rId1" xr:uid="{81C66E05-4FA1-4C3A-8F0A-6C6CCF0E4B4B}"/>
    <hyperlink ref="N10" r:id="rId2" xr:uid="{EE7378BE-0B25-416E-BEFF-DB538344FEE5}"/>
    <hyperlink ref="N11" r:id="rId3" xr:uid="{FCFB70A5-1843-4D95-9CBC-02997102CAEA}"/>
    <hyperlink ref="N14" r:id="rId4" xr:uid="{BD7999A7-5D30-4B03-A052-3FA1F4EC70A1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2c39c84-b0a3-45a2-a38c-ff46bb47f11f" xsi:nil="true"/>
    <lcf76f155ced4ddcb4097134ff3c332f xmlns="cf9f6c1f-8ad0-4eb8-bb2b-fb0b622a341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8" ma:contentTypeDescription="Create a new document." ma:contentTypeScope="" ma:versionID="c16a8de1b3ad07fcfe40131daee80152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85720a748046338a72a4f25fe522aa39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30263d0-9f1a-4e63-a49c-f06b563fb00a}" ma:internalName="TaxCatchAll" ma:showField="CatchAllData" ma:web="72c39c84-b0a3-45a2-a38c-ff46bb47f1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72c39c84-b0a3-45a2-a38c-ff46bb47f11f"/>
    <ds:schemaRef ds:uri="cf9f6c1f-8ad0-4eb8-bb2b-fb0b622a341e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E754FF-A61B-4A88-B516-AC8192A9A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Tyler Fentie</cp:lastModifiedBy>
  <cp:revision/>
  <dcterms:created xsi:type="dcterms:W3CDTF">2021-04-20T01:54:08Z</dcterms:created>
  <dcterms:modified xsi:type="dcterms:W3CDTF">2025-01-09T17:26:56Z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