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https://neilsquiresoc.sharepoint.com/sites/MMC-RD/Shared Documents/RD 24-08 Ultrastik Enclosure/Ultrastik-Joystick/Documentation/Working_Documents/templates/"/>
    </mc:Choice>
  </mc:AlternateContent>
  <xr:revisionPtr revIDLastSave="444" documentId="11_DC0E2523FAFE28515E8D5C5A1D4A6B02C3B15AFA" xr6:coauthVersionLast="47" xr6:coauthVersionMax="47" xr10:uidLastSave="{FC14B5BA-6209-4FE3-ADE3-B44137160C03}"/>
  <bookViews>
    <workbookView xWindow="-28920" yWindow="180" windowWidth="29040" windowHeight="15840" xr2:uid="{00000000-000D-0000-FFFF-FFFF00000000}"/>
  </bookViews>
  <sheets>
    <sheet name="BOM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8" i="2" l="1"/>
  <c r="K13" i="2"/>
  <c r="L13" i="2" s="1"/>
  <c r="I5" i="2"/>
  <c r="K15" i="2"/>
  <c r="K16" i="2"/>
  <c r="I8" i="2"/>
  <c r="L16" i="2" l="1"/>
  <c r="I16" i="2"/>
  <c r="L15" i="2"/>
  <c r="I15" i="2"/>
  <c r="K8" i="2"/>
  <c r="K14" i="2" l="1"/>
  <c r="L14" i="2" s="1"/>
  <c r="I14" i="2"/>
  <c r="I13" i="2"/>
  <c r="K10" i="2"/>
  <c r="I10" i="2"/>
  <c r="L10" i="2" s="1"/>
  <c r="K9" i="2"/>
  <c r="I9" i="2"/>
  <c r="L9" i="2" s="1"/>
  <c r="K6" i="2" l="1"/>
  <c r="K11" i="2"/>
  <c r="L6" i="2"/>
  <c r="I11" i="2"/>
  <c r="K5" i="2" l="1"/>
  <c r="L11" i="2"/>
  <c r="L5" i="2" s="1"/>
</calcChain>
</file>

<file path=xl/sharedStrings.xml><?xml version="1.0" encoding="utf-8"?>
<sst xmlns="http://schemas.openxmlformats.org/spreadsheetml/2006/main" count="98" uniqueCount="65">
  <si>
    <t>Total filament (g)</t>
  </si>
  <si>
    <t>Link</t>
  </si>
  <si>
    <t>Part</t>
  </si>
  <si>
    <t>Description</t>
  </si>
  <si>
    <t>Commercial Parts</t>
  </si>
  <si>
    <t>ID</t>
  </si>
  <si>
    <t>Last Updated:</t>
  </si>
  <si>
    <t>Version:</t>
  </si>
  <si>
    <t>Device:</t>
  </si>
  <si>
    <t>Manufacturer</t>
  </si>
  <si>
    <t>Supplier</t>
  </si>
  <si>
    <t>QTY / PKG</t>
  </si>
  <si>
    <t>PKGs</t>
  </si>
  <si>
    <t>$/ PKG</t>
  </si>
  <si>
    <t>QTY / Device</t>
  </si>
  <si>
    <t>$ / Device</t>
  </si>
  <si>
    <t>Filament</t>
  </si>
  <si>
    <t>Color</t>
  </si>
  <si>
    <t>Any</t>
  </si>
  <si>
    <t>Filament Type</t>
  </si>
  <si>
    <t>PLA</t>
  </si>
  <si>
    <t>$ / kg</t>
  </si>
  <si>
    <t>3D Printed Parts</t>
  </si>
  <si>
    <t>Tools</t>
  </si>
  <si>
    <t>Total Mass</t>
  </si>
  <si>
    <t>Unit Cost</t>
  </si>
  <si>
    <t>Mass (g) / Part</t>
  </si>
  <si>
    <t>Build Cost</t>
  </si>
  <si>
    <t>Total Estimated Cost</t>
  </si>
  <si>
    <t>Alternatives</t>
  </si>
  <si>
    <t>Tool</t>
  </si>
  <si>
    <t>Screw, #4 self-tapping 3/8" length</t>
  </si>
  <si>
    <t xml:space="preserve">Metric Hex Nut M6-1.00 </t>
  </si>
  <si>
    <t>(OPTIONAL: IF USING TOPPER ADAPTER)</t>
  </si>
  <si>
    <t xml:space="preserve">UltraStik 360 Ball Top (analog) </t>
  </si>
  <si>
    <t>Estimated CAD cost at 1.4179 conversion rate</t>
  </si>
  <si>
    <t>DigiKey</t>
  </si>
  <si>
    <t>Ultimarc</t>
  </si>
  <si>
    <t>Home Depot</t>
  </si>
  <si>
    <t>https://www.digikey.ca/en/products/detail/serpac/6005/307599</t>
  </si>
  <si>
    <t>https://www.ultimarc.com/arcade-controls/joysticks/ultrastik-360-oval-top-clone/</t>
  </si>
  <si>
    <t>https://www.homedepot.ca/product/paulin-metric-hex-nut-m6-1-00-10pcs/1001588038</t>
  </si>
  <si>
    <t>S01</t>
  </si>
  <si>
    <t>S02</t>
  </si>
  <si>
    <t>S03</t>
  </si>
  <si>
    <t>Redwood Joystick</t>
  </si>
  <si>
    <t xml:space="preserve"> V1.0</t>
  </si>
  <si>
    <t>Redwood-Enclosure-Base-v1.0</t>
  </si>
  <si>
    <t>Printed with 4 wall loops</t>
  </si>
  <si>
    <t>Redwood-Enclosure-Top-v1.0</t>
  </si>
  <si>
    <t xml:space="preserve">Redwood-Topper-Adapter-Nut-v1.0 </t>
  </si>
  <si>
    <t>OPTIONAL: IF USING TOPPER ADAPTER</t>
  </si>
  <si>
    <t xml:space="preserve">Redwood-Topper-Adapter-Cover-v1.0 </t>
  </si>
  <si>
    <t>3D01</t>
  </si>
  <si>
    <t>3D02</t>
  </si>
  <si>
    <t>3D03</t>
  </si>
  <si>
    <t>3D04</t>
  </si>
  <si>
    <t>Philips screw driver</t>
  </si>
  <si>
    <t>3D printer</t>
  </si>
  <si>
    <t>Canadian dime (helps spin the adapter cover)</t>
  </si>
  <si>
    <t>T01</t>
  </si>
  <si>
    <t>T02</t>
  </si>
  <si>
    <t>T03</t>
  </si>
  <si>
    <t>T04</t>
  </si>
  <si>
    <t>Flush Cutters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</si>
</sst>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_(&quot;$&quot;* #,##0.00_);_(&quot;$&quot;* \(#,##0.00\);_(&quot;$&quot;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8"/>
      <color theme="1"/>
      <name val="Roboto Black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rgb="FF0070C0"/>
      <name val="Calibri"/>
      <family val="2"/>
      <scheme val="minor"/>
    </font>
    <font>
      <sz val="8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1" tint="0.249977111117893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rgb="FF000000"/>
      </bottom>
      <diagonal/>
    </border>
  </borders>
  <cellStyleXfs count="13">
    <xf numFmtId="0" fontId="0" fillId="0" borderId="0"/>
    <xf numFmtId="0" fontId="3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3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44" fontId="1" fillId="0" borderId="0" applyFont="0" applyFill="0" applyBorder="0" applyAlignment="0" applyProtection="0"/>
  </cellStyleXfs>
  <cellXfs count="63">
    <xf numFmtId="0" fontId="0" fillId="0" borderId="0" xfId="0"/>
    <xf numFmtId="0" fontId="2" fillId="0" borderId="0" xfId="0" applyFont="1"/>
    <xf numFmtId="0" fontId="4" fillId="0" borderId="0" xfId="0" applyFont="1" applyAlignment="1">
      <alignment horizontal="left"/>
    </xf>
    <xf numFmtId="0" fontId="0" fillId="0" borderId="4" xfId="0" applyBorder="1"/>
    <xf numFmtId="0" fontId="2" fillId="0" borderId="4" xfId="0" applyFont="1" applyBorder="1"/>
    <xf numFmtId="0" fontId="1" fillId="5" borderId="5" xfId="4" applyBorder="1"/>
    <xf numFmtId="0" fontId="1" fillId="5" borderId="0" xfId="4"/>
    <xf numFmtId="44" fontId="1" fillId="5" borderId="5" xfId="4" applyNumberFormat="1" applyBorder="1"/>
    <xf numFmtId="0" fontId="1" fillId="5" borderId="1" xfId="4" applyBorder="1"/>
    <xf numFmtId="44" fontId="1" fillId="4" borderId="2" xfId="3" applyNumberFormat="1" applyBorder="1"/>
    <xf numFmtId="44" fontId="1" fillId="12" borderId="1" xfId="11" applyNumberFormat="1" applyBorder="1"/>
    <xf numFmtId="0" fontId="1" fillId="12" borderId="1" xfId="11" applyBorder="1"/>
    <xf numFmtId="44" fontId="1" fillId="11" borderId="2" xfId="10" applyNumberFormat="1" applyBorder="1"/>
    <xf numFmtId="0" fontId="1" fillId="7" borderId="1" xfId="6" applyBorder="1"/>
    <xf numFmtId="0" fontId="1" fillId="4" borderId="2" xfId="3" applyBorder="1"/>
    <xf numFmtId="0" fontId="1" fillId="11" borderId="2" xfId="10" applyBorder="1"/>
    <xf numFmtId="0" fontId="1" fillId="9" borderId="2" xfId="8" applyBorder="1"/>
    <xf numFmtId="0" fontId="1" fillId="6" borderId="2" xfId="5" applyBorder="1"/>
    <xf numFmtId="0" fontId="1" fillId="4" borderId="6" xfId="3" applyBorder="1"/>
    <xf numFmtId="44" fontId="1" fillId="4" borderId="6" xfId="3" applyNumberFormat="1" applyBorder="1"/>
    <xf numFmtId="0" fontId="1" fillId="11" borderId="6" xfId="10" applyBorder="1"/>
    <xf numFmtId="44" fontId="1" fillId="11" borderId="6" xfId="10" applyNumberFormat="1" applyBorder="1"/>
    <xf numFmtId="0" fontId="1" fillId="9" borderId="6" xfId="8" applyBorder="1"/>
    <xf numFmtId="0" fontId="1" fillId="10" borderId="7" xfId="9" applyBorder="1"/>
    <xf numFmtId="0" fontId="1" fillId="6" borderId="6" xfId="5" applyBorder="1"/>
    <xf numFmtId="0" fontId="1" fillId="12" borderId="9" xfId="11" applyBorder="1"/>
    <xf numFmtId="0" fontId="1" fillId="12" borderId="10" xfId="11" applyBorder="1"/>
    <xf numFmtId="44" fontId="1" fillId="12" borderId="10" xfId="11" applyNumberFormat="1" applyBorder="1"/>
    <xf numFmtId="0" fontId="1" fillId="12" borderId="11" xfId="11" applyBorder="1"/>
    <xf numFmtId="0" fontId="1" fillId="12" borderId="12" xfId="11" applyBorder="1"/>
    <xf numFmtId="0" fontId="1" fillId="10" borderId="9" xfId="9" applyBorder="1"/>
    <xf numFmtId="0" fontId="1" fillId="10" borderId="10" xfId="9" applyBorder="1"/>
    <xf numFmtId="44" fontId="1" fillId="10" borderId="10" xfId="9" applyNumberFormat="1" applyBorder="1"/>
    <xf numFmtId="0" fontId="1" fillId="10" borderId="11" xfId="9" applyBorder="1"/>
    <xf numFmtId="0" fontId="1" fillId="10" borderId="12" xfId="9" applyBorder="1"/>
    <xf numFmtId="0" fontId="1" fillId="9" borderId="8" xfId="8" applyBorder="1"/>
    <xf numFmtId="0" fontId="1" fillId="7" borderId="9" xfId="6" applyBorder="1"/>
    <xf numFmtId="0" fontId="1" fillId="7" borderId="14" xfId="6" applyBorder="1"/>
    <xf numFmtId="0" fontId="1" fillId="7" borderId="12" xfId="6" applyBorder="1"/>
    <xf numFmtId="0" fontId="2" fillId="5" borderId="5" xfId="4" applyFont="1" applyBorder="1"/>
    <xf numFmtId="0" fontId="2" fillId="12" borderId="1" xfId="11" applyFont="1" applyBorder="1"/>
    <xf numFmtId="0" fontId="2" fillId="10" borderId="1" xfId="9" applyFont="1" applyBorder="1"/>
    <xf numFmtId="0" fontId="2" fillId="7" borderId="13" xfId="6" applyFont="1" applyBorder="1"/>
    <xf numFmtId="0" fontId="5" fillId="0" borderId="0" xfId="0" applyFont="1"/>
    <xf numFmtId="0" fontId="5" fillId="8" borderId="3" xfId="7" applyFont="1" applyBorder="1"/>
    <xf numFmtId="0" fontId="6" fillId="2" borderId="0" xfId="1" applyFont="1"/>
    <xf numFmtId="0" fontId="5" fillId="0" borderId="4" xfId="0" applyFont="1" applyBorder="1"/>
    <xf numFmtId="44" fontId="5" fillId="8" borderId="5" xfId="7" applyNumberFormat="1" applyFont="1" applyBorder="1"/>
    <xf numFmtId="164" fontId="5" fillId="2" borderId="4" xfId="1" applyNumberFormat="1" applyFont="1" applyBorder="1"/>
    <xf numFmtId="0" fontId="1" fillId="3" borderId="3" xfId="2" applyBorder="1"/>
    <xf numFmtId="0" fontId="1" fillId="3" borderId="5" xfId="2" applyBorder="1"/>
    <xf numFmtId="44" fontId="1" fillId="5" borderId="1" xfId="4" applyNumberFormat="1" applyBorder="1"/>
    <xf numFmtId="0" fontId="1" fillId="10" borderId="1" xfId="9" applyBorder="1"/>
    <xf numFmtId="0" fontId="1" fillId="7" borderId="10" xfId="6" applyBorder="1"/>
    <xf numFmtId="0" fontId="1" fillId="7" borderId="11" xfId="6" applyBorder="1"/>
    <xf numFmtId="0" fontId="1" fillId="13" borderId="8" xfId="10" applyFill="1" applyBorder="1"/>
    <xf numFmtId="44" fontId="1" fillId="13" borderId="8" xfId="10" applyNumberFormat="1" applyFill="1" applyBorder="1"/>
    <xf numFmtId="0" fontId="0" fillId="13" borderId="4" xfId="0" applyFill="1" applyBorder="1"/>
    <xf numFmtId="0" fontId="4" fillId="0" borderId="0" xfId="0" applyFont="1" applyAlignment="1">
      <alignment horizontal="left"/>
    </xf>
    <xf numFmtId="0" fontId="2" fillId="4" borderId="2" xfId="3" applyFont="1" applyBorder="1"/>
    <xf numFmtId="44" fontId="1" fillId="4" borderId="2" xfId="12" applyFill="1" applyBorder="1"/>
    <xf numFmtId="0" fontId="7" fillId="4" borderId="2" xfId="3" applyFont="1" applyBorder="1"/>
    <xf numFmtId="14" fontId="0" fillId="0" borderId="4" xfId="0" applyNumberFormat="1" applyBorder="1"/>
  </cellXfs>
  <cellStyles count="13">
    <cellStyle name="20% - Accent2" xfId="3" builtinId="34"/>
    <cellStyle name="20% - Accent3" xfId="5" builtinId="38"/>
    <cellStyle name="20% - Accent4" xfId="8" builtinId="42"/>
    <cellStyle name="20% - Accent6" xfId="10" builtinId="50"/>
    <cellStyle name="40% - Accent2" xfId="4" builtinId="35"/>
    <cellStyle name="40% - Accent3" xfId="6" builtinId="39"/>
    <cellStyle name="40% - Accent4" xfId="9" builtinId="43"/>
    <cellStyle name="40% - Accent6" xfId="11" builtinId="51"/>
    <cellStyle name="60% - Accent1" xfId="2" builtinId="32"/>
    <cellStyle name="Accent2" xfId="1" builtinId="33"/>
    <cellStyle name="Accent4" xfId="7" builtinId="41"/>
    <cellStyle name="Currency" xfId="1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digikey.ca/en/products/detail/serpac/6005/30759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E8AD1-7DB5-46E4-9BCF-A08DFBDA7B00}">
  <dimension ref="A1:N30"/>
  <sheetViews>
    <sheetView tabSelected="1" workbookViewId="0">
      <selection activeCell="C2" sqref="C2"/>
    </sheetView>
  </sheetViews>
  <sheetFormatPr defaultRowHeight="15" x14ac:dyDescent="0.25"/>
  <cols>
    <col min="1" max="1" width="19.28515625" customWidth="1"/>
    <col min="2" max="2" width="44.140625" customWidth="1"/>
    <col min="3" max="3" width="41.140625" customWidth="1"/>
    <col min="4" max="4" width="16.28515625" customWidth="1"/>
    <col min="5" max="5" width="13.140625" bestFit="1" customWidth="1"/>
    <col min="6" max="6" width="12.140625" customWidth="1"/>
    <col min="7" max="7" width="12.140625" bestFit="1" customWidth="1"/>
    <col min="8" max="8" width="13.7109375" bestFit="1" customWidth="1"/>
    <col min="9" max="9" width="15.85546875" customWidth="1"/>
    <col min="10" max="10" width="8" bestFit="1" customWidth="1"/>
    <col min="11" max="11" width="9.7109375" bestFit="1" customWidth="1"/>
    <col min="12" max="12" width="20.42578125" customWidth="1"/>
    <col min="13" max="13" width="17.28515625" customWidth="1"/>
    <col min="14" max="14" width="17.42578125" bestFit="1" customWidth="1"/>
  </cols>
  <sheetData>
    <row r="1" spans="1:14" ht="35.25" x14ac:dyDescent="0.5">
      <c r="A1" s="2" t="s">
        <v>8</v>
      </c>
      <c r="B1" s="58" t="s">
        <v>45</v>
      </c>
      <c r="C1" s="58"/>
      <c r="D1" s="58"/>
      <c r="E1" s="58"/>
      <c r="F1" s="58"/>
      <c r="G1" s="58"/>
      <c r="H1" s="58"/>
      <c r="I1" s="58"/>
      <c r="J1" s="58"/>
    </row>
    <row r="2" spans="1:14" x14ac:dyDescent="0.25">
      <c r="A2" s="1" t="s">
        <v>7</v>
      </c>
      <c r="B2" t="s">
        <v>46</v>
      </c>
    </row>
    <row r="3" spans="1:14" s="3" customFormat="1" ht="15.75" thickBot="1" x14ac:dyDescent="0.3">
      <c r="A3" s="4" t="s">
        <v>6</v>
      </c>
      <c r="B3" s="62">
        <v>45637</v>
      </c>
    </row>
    <row r="4" spans="1:14" x14ac:dyDescent="0.25">
      <c r="I4" s="49" t="s">
        <v>0</v>
      </c>
      <c r="J4" s="43"/>
      <c r="K4" s="44" t="s">
        <v>25</v>
      </c>
      <c r="L4" s="45" t="s">
        <v>28</v>
      </c>
      <c r="M4" t="s">
        <v>27</v>
      </c>
    </row>
    <row r="5" spans="1:14" s="3" customFormat="1" ht="15.75" thickBot="1" x14ac:dyDescent="0.3">
      <c r="C5" s="4"/>
      <c r="D5" s="4"/>
      <c r="E5" s="4"/>
      <c r="F5" s="4"/>
      <c r="I5" s="50">
        <f>SUM(H13:H16)</f>
        <v>143.99</v>
      </c>
      <c r="J5" s="46"/>
      <c r="K5" s="47">
        <f>K6+K11</f>
        <v>90.166750000000008</v>
      </c>
      <c r="L5" s="48">
        <f>L6+L11</f>
        <v>93.739750000000001</v>
      </c>
    </row>
    <row r="6" spans="1:14" ht="15.75" thickBot="1" x14ac:dyDescent="0.3">
      <c r="A6" s="5" t="s">
        <v>5</v>
      </c>
      <c r="B6" s="39" t="s">
        <v>4</v>
      </c>
      <c r="C6" s="6"/>
      <c r="D6" s="6"/>
      <c r="E6" s="6"/>
      <c r="F6" s="6"/>
      <c r="G6" s="6"/>
      <c r="H6" s="6"/>
      <c r="I6" s="6"/>
      <c r="J6" s="6"/>
      <c r="K6" s="51">
        <f>SUM(K8:K10)</f>
        <v>86.567000000000007</v>
      </c>
      <c r="L6" s="7">
        <f>SUM(L8:L10)</f>
        <v>90.14</v>
      </c>
      <c r="M6" s="6"/>
      <c r="N6" s="6"/>
    </row>
    <row r="7" spans="1:14" ht="15.75" thickBot="1" x14ac:dyDescent="0.3">
      <c r="A7" s="8"/>
      <c r="B7" s="8" t="s">
        <v>2</v>
      </c>
      <c r="C7" s="8" t="s">
        <v>3</v>
      </c>
      <c r="D7" s="8"/>
      <c r="E7" s="8" t="s">
        <v>9</v>
      </c>
      <c r="F7" s="8" t="s">
        <v>10</v>
      </c>
      <c r="G7" s="8" t="s">
        <v>14</v>
      </c>
      <c r="H7" s="8" t="s">
        <v>11</v>
      </c>
      <c r="I7" s="8" t="s">
        <v>12</v>
      </c>
      <c r="J7" s="8" t="s">
        <v>13</v>
      </c>
      <c r="K7" s="8" t="s">
        <v>15</v>
      </c>
      <c r="L7" s="8" t="s">
        <v>28</v>
      </c>
      <c r="M7" s="8"/>
      <c r="N7" s="8" t="s">
        <v>1</v>
      </c>
    </row>
    <row r="8" spans="1:14" x14ac:dyDescent="0.25">
      <c r="A8" s="18" t="s">
        <v>42</v>
      </c>
      <c r="B8" s="14" t="s">
        <v>31</v>
      </c>
      <c r="C8" s="18"/>
      <c r="D8" s="18"/>
      <c r="E8" s="14" t="s">
        <v>36</v>
      </c>
      <c r="F8" s="14" t="s">
        <v>36</v>
      </c>
      <c r="G8" s="14">
        <v>4</v>
      </c>
      <c r="H8" s="14">
        <v>1</v>
      </c>
      <c r="I8" s="18">
        <f>IF(G8&gt;0,CEILING(G8/H8,1),0)</f>
        <v>4</v>
      </c>
      <c r="J8" s="60">
        <v>0.63</v>
      </c>
      <c r="K8" s="19">
        <f>IF(G8&gt;0,J8/H8*G8,0)</f>
        <v>2.52</v>
      </c>
      <c r="L8" s="19">
        <f>I8*J8</f>
        <v>2.52</v>
      </c>
      <c r="M8" s="18"/>
      <c r="N8" s="61" t="s">
        <v>39</v>
      </c>
    </row>
    <row r="9" spans="1:14" x14ac:dyDescent="0.25">
      <c r="A9" s="14" t="s">
        <v>43</v>
      </c>
      <c r="B9" s="14" t="s">
        <v>34</v>
      </c>
      <c r="C9" s="14" t="s">
        <v>35</v>
      </c>
      <c r="D9" s="14"/>
      <c r="E9" s="14" t="s">
        <v>37</v>
      </c>
      <c r="F9" s="14" t="s">
        <v>37</v>
      </c>
      <c r="G9" s="14">
        <v>1</v>
      </c>
      <c r="H9" s="14">
        <v>1</v>
      </c>
      <c r="I9" s="14">
        <f t="shared" ref="I9:I10" si="0">IF(G9&gt;0,CEILING(G9/H9,1),0)</f>
        <v>1</v>
      </c>
      <c r="J9" s="60">
        <v>83.65</v>
      </c>
      <c r="K9" s="9">
        <f t="shared" ref="K9:K10" si="1">IF(G9&gt;0,J9/H9*G9,0)</f>
        <v>83.65</v>
      </c>
      <c r="L9" s="9">
        <f t="shared" ref="L9:L10" si="2">I9*J9</f>
        <v>83.65</v>
      </c>
      <c r="M9" s="14"/>
      <c r="N9" s="61" t="s">
        <v>40</v>
      </c>
    </row>
    <row r="10" spans="1:14" ht="15.75" thickBot="1" x14ac:dyDescent="0.3">
      <c r="A10" s="14" t="s">
        <v>44</v>
      </c>
      <c r="B10" s="14" t="s">
        <v>32</v>
      </c>
      <c r="C10" s="59" t="s">
        <v>33</v>
      </c>
      <c r="D10" s="14"/>
      <c r="E10" s="14" t="s">
        <v>38</v>
      </c>
      <c r="F10" s="14" t="s">
        <v>38</v>
      </c>
      <c r="G10" s="14">
        <v>1</v>
      </c>
      <c r="H10" s="14">
        <v>10</v>
      </c>
      <c r="I10" s="14">
        <f t="shared" si="0"/>
        <v>1</v>
      </c>
      <c r="J10" s="60">
        <v>3.97</v>
      </c>
      <c r="K10" s="9">
        <f t="shared" si="1"/>
        <v>0.39700000000000002</v>
      </c>
      <c r="L10" s="9">
        <f t="shared" si="2"/>
        <v>3.97</v>
      </c>
      <c r="M10" s="14"/>
      <c r="N10" s="61" t="s">
        <v>41</v>
      </c>
    </row>
    <row r="11" spans="1:14" ht="15.75" thickBot="1" x14ac:dyDescent="0.3">
      <c r="A11" s="25"/>
      <c r="B11" s="40" t="s">
        <v>22</v>
      </c>
      <c r="C11" s="26"/>
      <c r="D11" s="26"/>
      <c r="E11" s="26"/>
      <c r="F11" s="26"/>
      <c r="G11" s="26"/>
      <c r="H11" s="26"/>
      <c r="I11" s="11">
        <f>SUM(I13:I17)</f>
        <v>143.99</v>
      </c>
      <c r="J11" s="27"/>
      <c r="K11" s="10">
        <f>SUM(K13:K16)</f>
        <v>3.5997500000000002</v>
      </c>
      <c r="L11" s="10">
        <f>SUM(L13:L16)</f>
        <v>3.5997500000000002</v>
      </c>
      <c r="M11" s="26"/>
      <c r="N11" s="28"/>
    </row>
    <row r="12" spans="1:14" ht="15.75" thickBot="1" x14ac:dyDescent="0.3">
      <c r="A12" s="29"/>
      <c r="B12" s="11" t="s">
        <v>2</v>
      </c>
      <c r="C12" s="11" t="s">
        <v>3</v>
      </c>
      <c r="D12" s="11" t="s">
        <v>19</v>
      </c>
      <c r="E12" s="11" t="s">
        <v>16</v>
      </c>
      <c r="F12" s="11" t="s">
        <v>17</v>
      </c>
      <c r="G12" s="11" t="s">
        <v>14</v>
      </c>
      <c r="H12" s="11" t="s">
        <v>26</v>
      </c>
      <c r="I12" s="11" t="s">
        <v>24</v>
      </c>
      <c r="J12" s="11" t="s">
        <v>21</v>
      </c>
      <c r="K12" s="11" t="s">
        <v>15</v>
      </c>
      <c r="L12" s="11" t="s">
        <v>28</v>
      </c>
      <c r="M12" s="11"/>
      <c r="N12" s="11" t="s">
        <v>1</v>
      </c>
    </row>
    <row r="13" spans="1:14" x14ac:dyDescent="0.25">
      <c r="A13" s="20" t="s">
        <v>53</v>
      </c>
      <c r="B13" s="20" t="s">
        <v>47</v>
      </c>
      <c r="C13" s="20" t="s">
        <v>48</v>
      </c>
      <c r="D13" s="20" t="s">
        <v>20</v>
      </c>
      <c r="E13" s="20"/>
      <c r="F13" s="20" t="s">
        <v>18</v>
      </c>
      <c r="G13" s="20">
        <v>1</v>
      </c>
      <c r="H13" s="20">
        <v>46.15</v>
      </c>
      <c r="I13" s="20">
        <f>G13*H13</f>
        <v>46.15</v>
      </c>
      <c r="J13" s="21">
        <v>25</v>
      </c>
      <c r="K13" s="21">
        <f>IF(G13&gt;0,(J13/1000)*G13*H13,0)</f>
        <v>1.1537500000000001</v>
      </c>
      <c r="L13" s="21">
        <f>K13</f>
        <v>1.1537500000000001</v>
      </c>
      <c r="M13" s="20"/>
      <c r="N13" s="20"/>
    </row>
    <row r="14" spans="1:14" x14ac:dyDescent="0.25">
      <c r="A14" s="15" t="s">
        <v>54</v>
      </c>
      <c r="B14" s="15" t="s">
        <v>49</v>
      </c>
      <c r="C14" s="15" t="s">
        <v>48</v>
      </c>
      <c r="D14" s="20" t="s">
        <v>20</v>
      </c>
      <c r="E14" s="15"/>
      <c r="F14" s="20" t="s">
        <v>18</v>
      </c>
      <c r="G14" s="15">
        <v>1</v>
      </c>
      <c r="H14" s="15">
        <v>92.63</v>
      </c>
      <c r="I14" s="15">
        <f t="shared" ref="I14" si="3">G14*H14</f>
        <v>92.63</v>
      </c>
      <c r="J14" s="21">
        <v>25</v>
      </c>
      <c r="K14" s="12">
        <f t="shared" ref="K14" si="4">IF(G14&gt;0,(J14/1000)*G14*H14,0)</f>
        <v>2.31575</v>
      </c>
      <c r="L14" s="12">
        <f>K14</f>
        <v>2.31575</v>
      </c>
      <c r="M14" s="15"/>
      <c r="N14" s="15"/>
    </row>
    <row r="15" spans="1:14" x14ac:dyDescent="0.25">
      <c r="A15" s="15" t="s">
        <v>55</v>
      </c>
      <c r="B15" s="15" t="s">
        <v>50</v>
      </c>
      <c r="C15" s="15" t="s">
        <v>51</v>
      </c>
      <c r="D15" s="20" t="s">
        <v>20</v>
      </c>
      <c r="E15" s="15"/>
      <c r="F15" s="20" t="s">
        <v>18</v>
      </c>
      <c r="G15" s="15">
        <v>1</v>
      </c>
      <c r="H15" s="15">
        <v>4.87</v>
      </c>
      <c r="I15" s="15">
        <f t="shared" ref="I15:I16" si="5">G15*H15</f>
        <v>4.87</v>
      </c>
      <c r="J15" s="21">
        <v>25</v>
      </c>
      <c r="K15" s="12">
        <f t="shared" ref="K15:K16" si="6">IF(G15&gt;0,(J15/1000)*G15*H15,0)</f>
        <v>0.12175000000000001</v>
      </c>
      <c r="L15" s="12">
        <f t="shared" ref="L15:L16" si="7">K15</f>
        <v>0.12175000000000001</v>
      </c>
      <c r="M15" s="15"/>
      <c r="N15" s="15"/>
    </row>
    <row r="16" spans="1:14" x14ac:dyDescent="0.25">
      <c r="A16" s="20" t="s">
        <v>56</v>
      </c>
      <c r="B16" s="15" t="s">
        <v>52</v>
      </c>
      <c r="C16" s="15" t="s">
        <v>51</v>
      </c>
      <c r="D16" s="20" t="s">
        <v>20</v>
      </c>
      <c r="E16" s="15"/>
      <c r="F16" s="20" t="s">
        <v>18</v>
      </c>
      <c r="G16" s="15">
        <v>1</v>
      </c>
      <c r="H16" s="15">
        <v>0.34</v>
      </c>
      <c r="I16" s="15">
        <f t="shared" si="5"/>
        <v>0.34</v>
      </c>
      <c r="J16" s="21">
        <v>25</v>
      </c>
      <c r="K16" s="12">
        <f t="shared" si="6"/>
        <v>8.5000000000000006E-3</v>
      </c>
      <c r="L16" s="12">
        <f t="shared" si="7"/>
        <v>8.5000000000000006E-3</v>
      </c>
      <c r="M16" s="15"/>
      <c r="N16" s="15"/>
    </row>
    <row r="17" spans="1:14" s="57" customFormat="1" ht="15.75" thickBot="1" x14ac:dyDescent="0.3">
      <c r="A17" s="55"/>
      <c r="B17" s="55"/>
      <c r="C17" s="55"/>
      <c r="D17" s="55"/>
      <c r="E17" s="55"/>
      <c r="F17" s="55"/>
      <c r="G17" s="55"/>
      <c r="H17" s="55"/>
      <c r="I17" s="55"/>
      <c r="J17" s="56"/>
      <c r="K17" s="56"/>
      <c r="L17" s="56"/>
      <c r="M17" s="55"/>
      <c r="N17" s="55"/>
    </row>
    <row r="18" spans="1:14" ht="15.75" thickBot="1" x14ac:dyDescent="0.3">
      <c r="A18" s="30"/>
      <c r="B18" s="41" t="s">
        <v>23</v>
      </c>
      <c r="C18" s="31"/>
      <c r="D18" s="31"/>
      <c r="E18" s="31"/>
      <c r="F18" s="31"/>
      <c r="G18" s="31"/>
      <c r="H18" s="31"/>
      <c r="I18" s="31"/>
      <c r="J18" s="32"/>
      <c r="K18" s="31"/>
      <c r="L18" s="31"/>
      <c r="M18" s="31"/>
      <c r="N18" s="33"/>
    </row>
    <row r="19" spans="1:14" ht="15.75" thickBot="1" x14ac:dyDescent="0.3">
      <c r="A19" s="34"/>
      <c r="B19" s="52" t="s">
        <v>30</v>
      </c>
      <c r="C19" s="52" t="s">
        <v>3</v>
      </c>
      <c r="D19" s="23"/>
      <c r="E19" s="52" t="s">
        <v>9</v>
      </c>
      <c r="F19" s="52" t="s">
        <v>10</v>
      </c>
      <c r="G19" s="23"/>
      <c r="H19" s="23"/>
      <c r="I19" s="23"/>
      <c r="J19" s="23"/>
      <c r="K19" s="23"/>
      <c r="L19" s="23"/>
      <c r="M19" s="23"/>
      <c r="N19" s="52" t="s">
        <v>1</v>
      </c>
    </row>
    <row r="20" spans="1:14" x14ac:dyDescent="0.25">
      <c r="A20" s="22" t="s">
        <v>60</v>
      </c>
      <c r="B20" s="22" t="s">
        <v>57</v>
      </c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</row>
    <row r="21" spans="1:14" x14ac:dyDescent="0.25">
      <c r="A21" s="16" t="s">
        <v>61</v>
      </c>
      <c r="B21" s="16" t="s">
        <v>58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</row>
    <row r="22" spans="1:14" x14ac:dyDescent="0.25">
      <c r="A22" s="16" t="s">
        <v>62</v>
      </c>
      <c r="B22" s="16" t="s">
        <v>59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</row>
    <row r="23" spans="1:14" x14ac:dyDescent="0.25">
      <c r="A23" s="16" t="s">
        <v>63</v>
      </c>
      <c r="B23" s="16" t="s">
        <v>64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</row>
    <row r="24" spans="1:14" x14ac:dyDescent="0.25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</row>
    <row r="25" spans="1:14" ht="15.75" thickBot="1" x14ac:dyDescent="0.3">
      <c r="A25" s="35"/>
      <c r="B25" s="35"/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</row>
    <row r="26" spans="1:14" ht="15.75" thickBot="1" x14ac:dyDescent="0.3">
      <c r="A26" s="36"/>
      <c r="B26" s="42" t="s">
        <v>29</v>
      </c>
      <c r="C26" s="37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4"/>
    </row>
    <row r="27" spans="1:14" ht="15.75" thickBot="1" x14ac:dyDescent="0.3">
      <c r="A27" s="38"/>
      <c r="B27" s="13" t="s">
        <v>2</v>
      </c>
      <c r="C27" s="13" t="s">
        <v>3</v>
      </c>
      <c r="D27" s="13"/>
      <c r="E27" s="13" t="s">
        <v>9</v>
      </c>
      <c r="F27" s="13" t="s">
        <v>10</v>
      </c>
      <c r="G27" s="13" t="s">
        <v>14</v>
      </c>
      <c r="H27" s="13" t="s">
        <v>11</v>
      </c>
      <c r="I27" s="13" t="s">
        <v>12</v>
      </c>
      <c r="J27" s="13" t="s">
        <v>13</v>
      </c>
      <c r="K27" s="13" t="s">
        <v>15</v>
      </c>
      <c r="L27" s="13" t="s">
        <v>28</v>
      </c>
      <c r="M27" s="13"/>
      <c r="N27" s="13" t="s">
        <v>1</v>
      </c>
    </row>
    <row r="28" spans="1:14" x14ac:dyDescent="0.25">
      <c r="A28" s="24"/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</row>
    <row r="29" spans="1:14" x14ac:dyDescent="0.25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</row>
    <row r="30" spans="1:14" x14ac:dyDescent="0.25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</row>
  </sheetData>
  <mergeCells count="1">
    <mergeCell ref="B1:J1"/>
  </mergeCells>
  <phoneticPr fontId="8" type="noConversion"/>
  <hyperlinks>
    <hyperlink ref="N8" r:id="rId1" xr:uid="{81C66E05-4FA1-4C3A-8F0A-6C6CCF0E4B4B}"/>
  </hyperlinks>
  <pageMargins left="0.7" right="0.7" top="0.75" bottom="0.75" header="0.3" footer="0.3"/>
  <pageSetup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51EC7ECFAC78D4E8EF6CBAFFF0B3505" ma:contentTypeVersion="18" ma:contentTypeDescription="Create a new document." ma:contentTypeScope="" ma:versionID="c16a8de1b3ad07fcfe40131daee80152">
  <xsd:schema xmlns:xsd="http://www.w3.org/2001/XMLSchema" xmlns:xs="http://www.w3.org/2001/XMLSchema" xmlns:p="http://schemas.microsoft.com/office/2006/metadata/properties" xmlns:ns2="cf9f6c1f-8ad0-4eb8-bb2b-fb0b622a341e" xmlns:ns3="72c39c84-b0a3-45a2-a38c-ff46bb47f11f" targetNamespace="http://schemas.microsoft.com/office/2006/metadata/properties" ma:root="true" ma:fieldsID="85720a748046338a72a4f25fe522aa39" ns2:_="" ns3:_="">
    <xsd:import namespace="cf9f6c1f-8ad0-4eb8-bb2b-fb0b622a341e"/>
    <xsd:import namespace="72c39c84-b0a3-45a2-a38c-ff46bb47f11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f9f6c1f-8ad0-4eb8-bb2b-fb0b622a341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26ec1fed-e6ae-4c84-a4ac-123136fd931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c39c84-b0a3-45a2-a38c-ff46bb47f11f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230263d0-9f1a-4e63-a49c-f06b563fb00a}" ma:internalName="TaxCatchAll" ma:showField="CatchAllData" ma:web="72c39c84-b0a3-45a2-a38c-ff46bb47f11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2c39c84-b0a3-45a2-a38c-ff46bb47f11f" xsi:nil="true"/>
    <lcf76f155ced4ddcb4097134ff3c332f xmlns="cf9f6c1f-8ad0-4eb8-bb2b-fb0b622a341e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6E754FF-A61B-4A88-B516-AC8192A9AA3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f9f6c1f-8ad0-4eb8-bb2b-fb0b622a341e"/>
    <ds:schemaRef ds:uri="72c39c84-b0a3-45a2-a38c-ff46bb47f11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4958292-C6C4-482B-887A-6CF9FB19AB74}">
  <ds:schemaRefs>
    <ds:schemaRef ds:uri="http://schemas.microsoft.com/office/2006/metadata/properties"/>
    <ds:schemaRef ds:uri="http://schemas.microsoft.com/office/infopath/2007/PartnerControls"/>
    <ds:schemaRef ds:uri="72c39c84-b0a3-45a2-a38c-ff46bb47f11f"/>
    <ds:schemaRef ds:uri="cf9f6c1f-8ad0-4eb8-bb2b-fb0b622a341e"/>
  </ds:schemaRefs>
</ds:datastoreItem>
</file>

<file path=customXml/itemProps3.xml><?xml version="1.0" encoding="utf-8"?>
<ds:datastoreItem xmlns:ds="http://schemas.openxmlformats.org/officeDocument/2006/customXml" ds:itemID="{4740145F-09D2-466B-B9A2-2798696B0AD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MMC Co-op</dc:creator>
  <cp:keywords/>
  <dc:description/>
  <cp:lastModifiedBy>Tyler Fentie</cp:lastModifiedBy>
  <cp:revision/>
  <dcterms:created xsi:type="dcterms:W3CDTF">2021-04-20T01:54:08Z</dcterms:created>
  <dcterms:modified xsi:type="dcterms:W3CDTF">2024-12-11T22:18:31Z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0x010100456CAEA290209545A9F8681F83603874</vt:lpwstr>
  </property>
  <property fmtid="{D5CDD505-2E9C-101B-9397-08002B2CF9AE}" pid="3" name="MediaServiceImageTags">
    <vt:lpwstr/>
  </property>
</Properties>
</file>