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Touch Switch/Documentation/Working_Documents/"/>
    </mc:Choice>
  </mc:AlternateContent>
  <xr:revisionPtr revIDLastSave="247" documentId="11_DC0E2523FAFE28515E8D5C5A1D4A6B02C3B15AFA" xr6:coauthVersionLast="47" xr6:coauthVersionMax="47" xr10:uidLastSave="{BDD4C02C-D94D-4741-8809-6A29B6DD4AB3}"/>
  <bookViews>
    <workbookView xWindow="-108" yWindow="-108" windowWidth="23256" windowHeight="14016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H8" i="1"/>
  <c r="I8" i="1" s="1"/>
  <c r="G5" i="1"/>
  <c r="J5" i="1" s="1"/>
  <c r="G6" i="1"/>
  <c r="J6" i="1" s="1"/>
  <c r="G7" i="1"/>
  <c r="J7" i="1" s="1"/>
  <c r="G9" i="1"/>
  <c r="J9" i="1" s="1"/>
  <c r="G11" i="1"/>
  <c r="J11" i="1" s="1"/>
  <c r="G10" i="1"/>
  <c r="J10" i="1" s="1"/>
  <c r="H5" i="1"/>
  <c r="I5" i="1" s="1"/>
  <c r="H6" i="1"/>
  <c r="I6" i="1" s="1"/>
  <c r="H7" i="1"/>
  <c r="I7" i="1" s="1"/>
  <c r="H9" i="1"/>
  <c r="I9" i="1" s="1"/>
  <c r="H11" i="1"/>
  <c r="I11" i="1" s="1"/>
  <c r="H10" i="1"/>
  <c r="I10" i="1" s="1"/>
  <c r="J2" i="1" l="1"/>
  <c r="K2" i="1"/>
  <c r="L2" i="1"/>
  <c r="I15" i="1"/>
  <c r="I14" i="1"/>
  <c r="I2" i="1" l="1"/>
</calcChain>
</file>

<file path=xl/sharedStrings.xml><?xml version="1.0" encoding="utf-8"?>
<sst xmlns="http://schemas.openxmlformats.org/spreadsheetml/2006/main" count="65" uniqueCount="52">
  <si>
    <t>Unit Cost</t>
  </si>
  <si>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</si>
  <si>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</si>
  <si>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</si>
  <si>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</si>
  <si>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</t>
  </si>
  <si>
    <t>ID</t>
  </si>
  <si>
    <t>Part Name</t>
  </si>
  <si>
    <t>Part Type</t>
  </si>
  <si>
    <t>QTY</t>
  </si>
  <si>
    <t>QTY/PKG</t>
  </si>
  <si>
    <t>$/PKG</t>
  </si>
  <si>
    <t>PKG QTY</t>
  </si>
  <si>
    <t>$/Unit</t>
  </si>
  <si>
    <t>Extended</t>
  </si>
  <si>
    <t>Total</t>
  </si>
  <si>
    <t>Link</t>
  </si>
  <si>
    <t>Mechanical</t>
  </si>
  <si>
    <t>Electrical</t>
  </si>
  <si>
    <t>3D Printed Parts                           ESTIMATED PRICING USING 1KG ROLL COST:</t>
  </si>
  <si>
    <t>Part</t>
  </si>
  <si>
    <t>Material</t>
  </si>
  <si>
    <t>Mass (g) / Unit</t>
  </si>
  <si>
    <t>Time / Unit</t>
  </si>
  <si>
    <t>Print Time (Min)</t>
  </si>
  <si>
    <t>Estimated Price</t>
  </si>
  <si>
    <t>PLA</t>
  </si>
  <si>
    <t>Custom Printed Circuit Board (PCB)</t>
  </si>
  <si>
    <t>Tools for Assembly</t>
  </si>
  <si>
    <t>Alternatives (if there are other sources for some parts link them below)</t>
  </si>
  <si>
    <t>Part and description</t>
  </si>
  <si>
    <t>Case</t>
  </si>
  <si>
    <t>Touch Switch by Ebcore - Thingiverse</t>
  </si>
  <si>
    <t>Touch Sensor</t>
  </si>
  <si>
    <t xml:space="preserve">100 Ohm Resistor </t>
  </si>
  <si>
    <t>Optocoupler</t>
  </si>
  <si>
    <t>3.5 mm Male Cable</t>
  </si>
  <si>
    <t>Zip Ties</t>
  </si>
  <si>
    <t xml:space="preserve">Power Supply </t>
  </si>
  <si>
    <t>Amazon.com: Aideepen 10PCS TTP223 Capacitive Touch Switch Button Self-Lock Module : Industrial &amp; Scientific</t>
  </si>
  <si>
    <t>EDGELEC 100pcs 100 ohm Resistor 1/4w (0.25 Watt) ±1% Tolerance Metal Film Fixed Resistor, Multiple Values of Resistance Optional: Amazon.com: Industrial &amp; Scientific</t>
  </si>
  <si>
    <t>Amazon.com: WMYCONGCONG 50 PCS PC817C Optocoupler 2.54mm Pitch DIP-4 Mounting Photo Coupler for Arduino : Industrial &amp; Scientific</t>
  </si>
  <si>
    <t>Amazon.com: Fancasee (10 Pack Replacement 3.5mm Male Plug to Bare Wire Open End TS 2 Pole Mono 1/8" 3.5mm Plug Jack Connector Audio Cable Repair : Electronics</t>
  </si>
  <si>
    <t>DC Male Cable</t>
  </si>
  <si>
    <t>Amazon.com: DC Power Cable 12V 5A Plugs Male Female Connectors for CCTV Security Camera Pigtail Power Adapter Connectors (5.5mm x 2.1mm, 10 Pairs ) : Electronics</t>
  </si>
  <si>
    <t>Amazon.com: TR Industrial Multi-Purpose UV Resistant Black Cable Ties, 4 inches, 100 Pack : Everything Else</t>
  </si>
  <si>
    <t>Amazon.com: Facmogu 2 Pack DC 5V 2A Power Adapter, AC 100-240V to DC 5V 2A 10W Power Supply Transformers, 5.5 x 2.5mm DC Jack Also Compatible with 5.5x2.1mm Socket : Electronics</t>
  </si>
  <si>
    <t>Not required</t>
  </si>
  <si>
    <t>Hot Glue Gun / Hot Glue</t>
  </si>
  <si>
    <t>Soldering Iron / Solder</t>
  </si>
  <si>
    <t>Touch Switch</t>
  </si>
  <si>
    <t>Last Updated: 2023-01-30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</si>
</sst>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3" fillId="0" borderId="0" xfId="0" applyFont="1"/>
    <xf numFmtId="0" fontId="8" fillId="0" borderId="0" xfId="0" applyFont="1"/>
    <xf numFmtId="0" fontId="0" fillId="5" borderId="4" xfId="0" applyFill="1" applyBorder="1"/>
    <xf numFmtId="44" fontId="0" fillId="6" borderId="3" xfId="1" applyFont="1" applyFill="1" applyBorder="1"/>
    <xf numFmtId="44" fontId="0" fillId="7" borderId="0" xfId="1" applyFont="1" applyFill="1" applyBorder="1"/>
    <xf numFmtId="2" fontId="10" fillId="3" borderId="0" xfId="3" applyNumberFormat="1" applyFont="1"/>
    <xf numFmtId="0" fontId="0" fillId="5" borderId="6" xfId="0" applyFill="1" applyBorder="1"/>
    <xf numFmtId="0" fontId="0" fillId="8" borderId="1" xfId="0" applyFill="1" applyBorder="1"/>
    <xf numFmtId="0" fontId="0" fillId="9" borderId="0" xfId="0" applyFill="1"/>
    <xf numFmtId="44" fontId="3" fillId="6" borderId="0" xfId="0" applyNumberFormat="1" applyFont="1" applyFill="1"/>
    <xf numFmtId="1" fontId="0" fillId="0" borderId="0" xfId="1" applyNumberFormat="1" applyFont="1"/>
    <xf numFmtId="44" fontId="0" fillId="0" borderId="0" xfId="0" applyNumberFormat="1"/>
    <xf numFmtId="0" fontId="0" fillId="5" borderId="7" xfId="0" applyFill="1" applyBorder="1"/>
    <xf numFmtId="44" fontId="0" fillId="9" borderId="0" xfId="0" applyNumberFormat="1" applyFill="1"/>
    <xf numFmtId="44" fontId="0" fillId="8" borderId="8" xfId="1" applyFont="1" applyFill="1" applyBorder="1"/>
    <xf numFmtId="0" fontId="0" fillId="0" borderId="5" xfId="0" applyBorder="1"/>
    <xf numFmtId="0" fontId="3" fillId="0" borderId="11" xfId="0" applyFont="1" applyBorder="1"/>
    <xf numFmtId="0" fontId="0" fillId="0" borderId="11" xfId="0" applyBorder="1"/>
    <xf numFmtId="44" fontId="3" fillId="6" borderId="11" xfId="0" applyNumberFormat="1" applyFont="1" applyFill="1" applyBorder="1"/>
    <xf numFmtId="0" fontId="0" fillId="0" borderId="8" xfId="0" applyBorder="1"/>
    <xf numFmtId="0" fontId="0" fillId="8" borderId="6" xfId="0" applyFill="1" applyBorder="1"/>
    <xf numFmtId="44" fontId="0" fillId="0" borderId="0" xfId="1" applyFont="1" applyFill="1" applyBorder="1"/>
    <xf numFmtId="0" fontId="7" fillId="5" borderId="5" xfId="0" applyFont="1" applyFill="1" applyBorder="1"/>
    <xf numFmtId="0" fontId="7" fillId="5" borderId="8" xfId="0" applyFont="1" applyFill="1" applyBorder="1"/>
    <xf numFmtId="0" fontId="3" fillId="5" borderId="5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0" fillId="5" borderId="5" xfId="0" applyFill="1" applyBorder="1"/>
    <xf numFmtId="0" fontId="0" fillId="5" borderId="8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8722QC75/ref=ppx_yo_dt_b_search_asin_title?ie=UTF8&amp;th=1" TargetMode="External"/><Relationship Id="rId3" Type="http://schemas.openxmlformats.org/officeDocument/2006/relationships/hyperlink" Target="https://www.amazon.com/gp/product/B07QKDSCSM/ref=ppx_yo_dt_b_search_asin_title?ie=UTF8&amp;th=1" TargetMode="External"/><Relationship Id="rId7" Type="http://schemas.openxmlformats.org/officeDocument/2006/relationships/hyperlink" Target="https://www.amazon.com/TR-Industrial-TR88301-Multi-Purpose-Cable/dp/B01018DB2E/ref=sr_1_4?crid=2F6Y517DKVSVH&amp;keywords=zip%2Bties%2Bsmall&amp;qid=1668401320&amp;sprefix=zip%2Bties%2Bsmall%2Caps%2C125&amp;sr=8-4&amp;th=1" TargetMode="External"/><Relationship Id="rId2" Type="http://schemas.openxmlformats.org/officeDocument/2006/relationships/hyperlink" Target="https://www.amazon.com/gp/product/B01LWKFS7L/ref=ppx_yo_dt_b_search_asin_title?ie=UTF8&amp;psc=1" TargetMode="External"/><Relationship Id="rId1" Type="http://schemas.openxmlformats.org/officeDocument/2006/relationships/hyperlink" Target="https://www.thingiverse.com/thing:5628657" TargetMode="External"/><Relationship Id="rId6" Type="http://schemas.openxmlformats.org/officeDocument/2006/relationships/hyperlink" Target="https://www.amazon.com/gp/product/B07C7VSRBG/ref=ppx_yo_dt_b_search_asin_title?ie=UTF8&amp;psc=1" TargetMode="External"/><Relationship Id="rId5" Type="http://schemas.openxmlformats.org/officeDocument/2006/relationships/hyperlink" Target="https://www.amazon.com/gp/product/B082VVPTN6/ref=ppx_yo_dt_b_search_asin_title?ie=UTF8&amp;psc=1" TargetMode="External"/><Relationship Id="rId4" Type="http://schemas.openxmlformats.org/officeDocument/2006/relationships/hyperlink" Target="https://www.amazon.com/gp/product/B0833TN6VZ/ref=ppx_yo_dt_b_search_asin_title?ie=UTF8&amp;psc=1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workbookViewId="0">
      <selection activeCell="C2" sqref="C2"/>
    </sheetView>
  </sheetViews>
  <sheetFormatPr defaultRowHeight="14.4" x14ac:dyDescent="0.3"/>
  <cols>
    <col min="2" max="2" width="58.109375" customWidth="1"/>
    <col min="3" max="3" width="37.33203125" bestFit="1" customWidth="1"/>
    <col min="4" max="4" width="4.44140625" bestFit="1" customWidth="1"/>
    <col min="5" max="5" width="13.88671875" bestFit="1" customWidth="1"/>
    <col min="6" max="6" width="10.88671875" bestFit="1" customWidth="1"/>
    <col min="7" max="7" width="8.44140625" bestFit="1" customWidth="1"/>
    <col min="8" max="8" width="15.5546875" bestFit="1" customWidth="1"/>
    <col min="9" max="9" width="14.88671875" bestFit="1" customWidth="1"/>
    <col min="10" max="10" width="9.6640625" bestFit="1" customWidth="1"/>
    <col min="11" max="11" width="17.44140625" bestFit="1" customWidth="1"/>
    <col min="12" max="12" width="17.6640625" bestFit="1" customWidth="1"/>
    <col min="13" max="13" width="12.33203125" bestFit="1" customWidth="1"/>
    <col min="14" max="14" width="89.88671875" bestFit="1" customWidth="1"/>
  </cols>
  <sheetData>
    <row r="1" spans="1:14" ht="34.799999999999997" x14ac:dyDescent="0.55000000000000004">
      <c r="A1" s="1" t="s">
        <v>50</v>
      </c>
      <c r="I1" s="19" t="s">
        <v>0</v>
      </c>
      <c r="J1" s="2" t="s">
        <v>1</v>
      </c>
      <c r="K1" s="3" t="s">
        <v>2</v>
      </c>
      <c r="L1" s="4" t="s">
        <v>3</v>
      </c>
    </row>
    <row r="2" spans="1:14" ht="18.600000000000001" thickBot="1" x14ac:dyDescent="0.4">
      <c r="A2" s="12" t="s">
        <v>4</v>
      </c>
      <c r="C2" s="11" t="s">
        <v>51</v>
      </c>
      <c r="I2" s="24">
        <f>SUM(I5:I11,I14:I15)</f>
        <v>10.326600000000001</v>
      </c>
      <c r="J2" s="5">
        <f>SUM(J5:J11)</f>
        <v>70.429999999999993</v>
      </c>
      <c r="K2" s="16">
        <f>SUM(H14:H15)/60</f>
        <v>3.4333333333333331</v>
      </c>
      <c r="L2" s="6">
        <f>SUM(E14:E15)</f>
        <v>22</v>
      </c>
    </row>
    <row r="3" spans="1:14" ht="16.2" thickBot="1" x14ac:dyDescent="0.35">
      <c r="A3" s="33" t="s">
        <v>5</v>
      </c>
      <c r="B3" s="34"/>
    </row>
    <row r="4" spans="1:14" ht="15" thickBot="1" x14ac:dyDescent="0.35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  <c r="G4" s="7" t="s">
        <v>12</v>
      </c>
      <c r="H4" s="7" t="s">
        <v>13</v>
      </c>
      <c r="I4" s="7" t="s">
        <v>14</v>
      </c>
      <c r="J4" s="7" t="s">
        <v>15</v>
      </c>
      <c r="K4" s="7" t="s">
        <v>16</v>
      </c>
      <c r="L4" s="7"/>
      <c r="M4" s="7"/>
    </row>
    <row r="5" spans="1:14" x14ac:dyDescent="0.3">
      <c r="B5" t="s">
        <v>33</v>
      </c>
      <c r="C5" t="s">
        <v>18</v>
      </c>
      <c r="D5">
        <v>1</v>
      </c>
      <c r="E5">
        <v>10</v>
      </c>
      <c r="F5" s="9">
        <v>9.99</v>
      </c>
      <c r="G5" s="21">
        <f>IF(E5&gt;0,ROUNDUP(D5/E5,0),0)</f>
        <v>1</v>
      </c>
      <c r="H5" s="14">
        <f t="shared" ref="H5:H10" si="0">IF(E5&gt;0,F5/E5,0)</f>
        <v>0.999</v>
      </c>
      <c r="I5" s="14">
        <f t="shared" ref="I5:I10" si="1">H5*D5</f>
        <v>0.999</v>
      </c>
      <c r="J5" s="22">
        <f t="shared" ref="J5:J10" si="2">G5*F5</f>
        <v>9.99</v>
      </c>
      <c r="K5" s="8" t="s">
        <v>39</v>
      </c>
    </row>
    <row r="6" spans="1:14" x14ac:dyDescent="0.3">
      <c r="B6" t="s">
        <v>34</v>
      </c>
      <c r="C6" t="s">
        <v>18</v>
      </c>
      <c r="D6">
        <v>1</v>
      </c>
      <c r="E6">
        <v>100</v>
      </c>
      <c r="F6" s="9">
        <v>4.99</v>
      </c>
      <c r="G6" s="21">
        <f t="shared" ref="G6:G10" si="3">IF(E6&gt;0,ROUNDUP(D6/E6,0),0)</f>
        <v>1</v>
      </c>
      <c r="H6" s="14">
        <f t="shared" si="0"/>
        <v>4.99E-2</v>
      </c>
      <c r="I6" s="14">
        <f t="shared" si="1"/>
        <v>4.99E-2</v>
      </c>
      <c r="J6" s="22">
        <f t="shared" si="2"/>
        <v>4.99</v>
      </c>
      <c r="K6" s="8" t="s">
        <v>40</v>
      </c>
    </row>
    <row r="7" spans="1:14" x14ac:dyDescent="0.3">
      <c r="B7" t="s">
        <v>35</v>
      </c>
      <c r="C7" t="s">
        <v>18</v>
      </c>
      <c r="D7">
        <v>1</v>
      </c>
      <c r="E7">
        <v>50</v>
      </c>
      <c r="F7" s="9">
        <v>8.99</v>
      </c>
      <c r="G7" s="21">
        <f t="shared" si="3"/>
        <v>1</v>
      </c>
      <c r="H7" s="14">
        <f t="shared" si="0"/>
        <v>0.17980000000000002</v>
      </c>
      <c r="I7" s="14">
        <f t="shared" si="1"/>
        <v>0.17980000000000002</v>
      </c>
      <c r="J7" s="22">
        <f t="shared" si="2"/>
        <v>8.99</v>
      </c>
      <c r="K7" s="8" t="s">
        <v>41</v>
      </c>
    </row>
    <row r="8" spans="1:14" x14ac:dyDescent="0.3">
      <c r="B8" t="s">
        <v>43</v>
      </c>
      <c r="C8" t="s">
        <v>18</v>
      </c>
      <c r="D8">
        <v>1</v>
      </c>
      <c r="E8">
        <v>10</v>
      </c>
      <c r="F8" s="9">
        <v>14.99</v>
      </c>
      <c r="G8" s="21">
        <v>1</v>
      </c>
      <c r="H8" s="14">
        <f t="shared" si="0"/>
        <v>1.4990000000000001</v>
      </c>
      <c r="I8" s="14">
        <f t="shared" si="1"/>
        <v>1.4990000000000001</v>
      </c>
      <c r="J8" s="22">
        <f t="shared" si="2"/>
        <v>14.99</v>
      </c>
      <c r="K8" s="8" t="s">
        <v>44</v>
      </c>
    </row>
    <row r="9" spans="1:14" x14ac:dyDescent="0.3">
      <c r="B9" t="s">
        <v>36</v>
      </c>
      <c r="C9" t="s">
        <v>18</v>
      </c>
      <c r="D9">
        <v>1</v>
      </c>
      <c r="E9">
        <v>10</v>
      </c>
      <c r="F9" s="32">
        <v>14.99</v>
      </c>
      <c r="G9" s="21">
        <f t="shared" si="3"/>
        <v>1</v>
      </c>
      <c r="H9" s="14">
        <f t="shared" si="0"/>
        <v>1.4990000000000001</v>
      </c>
      <c r="I9" s="14">
        <f t="shared" si="1"/>
        <v>1.4990000000000001</v>
      </c>
      <c r="J9" s="22">
        <f t="shared" si="2"/>
        <v>14.99</v>
      </c>
      <c r="K9" s="8" t="s">
        <v>42</v>
      </c>
    </row>
    <row r="10" spans="1:14" x14ac:dyDescent="0.3">
      <c r="B10" t="s">
        <v>38</v>
      </c>
      <c r="C10" t="s">
        <v>18</v>
      </c>
      <c r="D10">
        <v>1</v>
      </c>
      <c r="E10">
        <v>2</v>
      </c>
      <c r="F10" s="32">
        <v>10.99</v>
      </c>
      <c r="G10" s="21">
        <f t="shared" si="3"/>
        <v>1</v>
      </c>
      <c r="H10" s="14">
        <f t="shared" si="0"/>
        <v>5.4950000000000001</v>
      </c>
      <c r="I10" s="14">
        <f t="shared" si="1"/>
        <v>5.4950000000000001</v>
      </c>
      <c r="J10" s="22">
        <f t="shared" si="2"/>
        <v>10.99</v>
      </c>
      <c r="K10" s="8" t="s">
        <v>46</v>
      </c>
    </row>
    <row r="11" spans="1:14" ht="15" thickBot="1" x14ac:dyDescent="0.35">
      <c r="B11" t="s">
        <v>37</v>
      </c>
      <c r="C11" t="s">
        <v>17</v>
      </c>
      <c r="D11">
        <v>1</v>
      </c>
      <c r="E11">
        <v>100</v>
      </c>
      <c r="F11" s="32">
        <v>5.49</v>
      </c>
      <c r="G11" s="21">
        <f>IF(E11&gt;0,ROUNDUP(D11/E11,0),0)</f>
        <v>1</v>
      </c>
      <c r="H11" s="14">
        <f>IF(E11&gt;0,F11/E11,0)</f>
        <v>5.4900000000000004E-2</v>
      </c>
      <c r="I11" s="14">
        <f>H11*D11</f>
        <v>5.4900000000000004E-2</v>
      </c>
      <c r="J11" s="22">
        <f>G11*F11</f>
        <v>5.49</v>
      </c>
      <c r="K11" s="8" t="s">
        <v>45</v>
      </c>
    </row>
    <row r="12" spans="1:14" ht="15" thickBot="1" x14ac:dyDescent="0.35">
      <c r="A12" s="35" t="s">
        <v>19</v>
      </c>
      <c r="B12" s="36"/>
      <c r="C12" s="25">
        <v>25</v>
      </c>
      <c r="F12" s="9"/>
      <c r="G12" s="9"/>
      <c r="H12" s="15"/>
      <c r="I12" s="15"/>
      <c r="N12" s="8"/>
    </row>
    <row r="13" spans="1:14" ht="15" thickBot="1" x14ac:dyDescent="0.35">
      <c r="A13" t="s">
        <v>6</v>
      </c>
      <c r="B13" s="7" t="s">
        <v>20</v>
      </c>
      <c r="C13" s="17" t="s">
        <v>21</v>
      </c>
      <c r="D13" s="7" t="s">
        <v>9</v>
      </c>
      <c r="E13" s="7" t="s">
        <v>22</v>
      </c>
      <c r="F13" s="23" t="s">
        <v>23</v>
      </c>
      <c r="G13" s="7"/>
      <c r="H13" s="7" t="s">
        <v>24</v>
      </c>
      <c r="I13" s="13" t="s">
        <v>25</v>
      </c>
      <c r="K13" s="7" t="s">
        <v>16</v>
      </c>
    </row>
    <row r="14" spans="1:14" x14ac:dyDescent="0.3">
      <c r="B14" t="s">
        <v>31</v>
      </c>
      <c r="C14" t="s">
        <v>26</v>
      </c>
      <c r="D14">
        <v>1</v>
      </c>
      <c r="E14">
        <v>22</v>
      </c>
      <c r="F14">
        <v>206</v>
      </c>
      <c r="H14">
        <v>206</v>
      </c>
      <c r="I14" s="14">
        <f>(E14/1000)*$C$12</f>
        <v>0.54999999999999993</v>
      </c>
      <c r="K14" s="8" t="s">
        <v>32</v>
      </c>
    </row>
    <row r="15" spans="1:14" ht="15" thickBot="1" x14ac:dyDescent="0.35">
      <c r="I15" s="14">
        <f>(E15/1000)*$C$12</f>
        <v>0</v>
      </c>
    </row>
    <row r="16" spans="1:14" ht="15" thickBot="1" x14ac:dyDescent="0.35">
      <c r="A16" s="37" t="s">
        <v>27</v>
      </c>
      <c r="B16" s="38"/>
      <c r="I16" s="20"/>
    </row>
    <row r="17" spans="1:14" ht="15" thickBot="1" x14ac:dyDescent="0.35">
      <c r="A17" s="26" t="s">
        <v>6</v>
      </c>
      <c r="B17" s="27" t="s">
        <v>20</v>
      </c>
      <c r="C17" s="28"/>
      <c r="D17" s="28" t="s">
        <v>9</v>
      </c>
      <c r="E17" s="28"/>
      <c r="F17" s="28"/>
      <c r="G17" s="28"/>
      <c r="H17" s="28"/>
      <c r="I17" s="29"/>
      <c r="J17" s="28"/>
      <c r="K17" s="30"/>
    </row>
    <row r="18" spans="1:14" ht="15" thickBot="1" x14ac:dyDescent="0.35">
      <c r="B18" t="s">
        <v>47</v>
      </c>
      <c r="I18" s="20"/>
    </row>
    <row r="19" spans="1:14" ht="15" thickBot="1" x14ac:dyDescent="0.35">
      <c r="A19" s="35" t="s">
        <v>28</v>
      </c>
      <c r="B19" s="36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3">
      <c r="B20" t="s">
        <v>49</v>
      </c>
    </row>
    <row r="21" spans="1:14" x14ac:dyDescent="0.3">
      <c r="B21" t="s">
        <v>48</v>
      </c>
    </row>
    <row r="22" spans="1:14" ht="15" thickBot="1" x14ac:dyDescent="0.35"/>
    <row r="23" spans="1:14" ht="15" thickBot="1" x14ac:dyDescent="0.35">
      <c r="A23" s="39" t="s">
        <v>29</v>
      </c>
      <c r="B23" s="4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ht="15" thickBot="1" x14ac:dyDescent="0.35">
      <c r="A24" s="18" t="s">
        <v>6</v>
      </c>
      <c r="B24" s="31" t="s">
        <v>30</v>
      </c>
      <c r="C24" s="18"/>
      <c r="D24" s="18"/>
      <c r="E24" s="18"/>
      <c r="F24" s="18"/>
      <c r="G24" s="18"/>
      <c r="H24" s="18"/>
      <c r="I24" s="18"/>
      <c r="J24" s="18"/>
      <c r="K24" s="18" t="s">
        <v>16</v>
      </c>
    </row>
  </sheetData>
  <mergeCells count="5">
    <mergeCell ref="A3:B3"/>
    <mergeCell ref="A12:B12"/>
    <mergeCell ref="A16:B16"/>
    <mergeCell ref="A19:B19"/>
    <mergeCell ref="A23:B23"/>
  </mergeCells>
  <hyperlinks>
    <hyperlink ref="K14" r:id="rId1" display="https://www.thingiverse.com/thing:5628657" xr:uid="{A768F4D7-1182-402E-96E9-E15F53A4BE40}"/>
    <hyperlink ref="K5" r:id="rId2" display="https://www.amazon.com/gp/product/B01LWKFS7L/ref=ppx_yo_dt_b_search_asin_title?ie=UTF8&amp;psc=1" xr:uid="{A3D7A907-DB4F-43C1-99ED-382D85C62AC5}"/>
    <hyperlink ref="K6" r:id="rId3" display="https://www.amazon.com/gp/product/B07QKDSCSM/ref=ppx_yo_dt_b_search_asin_title?ie=UTF8&amp;th=1" xr:uid="{A68675EA-A17B-4DCD-ABAE-0CAD72BB491D}"/>
    <hyperlink ref="K7" r:id="rId4" display="https://www.amazon.com/gp/product/B0833TN6VZ/ref=ppx_yo_dt_b_search_asin_title?ie=UTF8&amp;psc=1" xr:uid="{3F17C92C-2F3F-40B7-969B-3AC416B9FC3C}"/>
    <hyperlink ref="K9" r:id="rId5" display="https://www.amazon.com/gp/product/B082VVPTN6/ref=ppx_yo_dt_b_search_asin_title?ie=UTF8&amp;psc=1" xr:uid="{DCCEC83D-0E0B-4E4F-B8F9-E6C9125D2950}"/>
    <hyperlink ref="K8" r:id="rId6" display="https://www.amazon.com/gp/product/B07C7VSRBG/ref=ppx_yo_dt_b_search_asin_title?ie=UTF8&amp;psc=1" xr:uid="{D0730CEC-151D-404B-B4C0-5836A7EB550F}"/>
    <hyperlink ref="K11" r:id="rId7" display="https://www.amazon.com/TR-Industrial-TR88301-Multi-Purpose-Cable/dp/B01018DB2E/ref=sr_1_4?crid=2F6Y517DKVSVH&amp;keywords=zip%2Bties%2Bsmall&amp;qid=1668401320&amp;sprefix=zip%2Bties%2Bsmall%2Caps%2C125&amp;sr=8-4&amp;th=1" xr:uid="{E0C05DB5-522D-4FD7-AA94-A9A4393ED2F4}"/>
    <hyperlink ref="K10" r:id="rId8" display="https://www.amazon.com/gp/product/B08722QC75/ref=ppx_yo_dt_b_search_asin_title?ie=UTF8&amp;th=1" xr:uid="{542316AA-2374-4F86-936F-111F8EB8DBE1}"/>
  </hyperlinks>
  <pageMargins left="0.7" right="0.7" top="0.75" bottom="0.75" header="0.3" footer="0.3"/>
  <pageSetup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customXml/itemProps2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Erik Steinthorson</cp:lastModifiedBy>
  <cp:revision/>
  <dcterms:created xsi:type="dcterms:W3CDTF">2021-04-20T01:54:08Z</dcterms:created>
  <dcterms:modified xsi:type="dcterms:W3CDTF">2023-01-30T23:22:21Z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