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B - Joystick - Mini/Spruce-Mini-Joystick/Documentation/Working_Documents/"/>
    </mc:Choice>
  </mc:AlternateContent>
  <xr:revisionPtr revIDLastSave="123" documentId="8_{B97C1733-4601-4F28-BE0A-18E4DA1D18D9}" xr6:coauthVersionLast="47" xr6:coauthVersionMax="47" xr10:uidLastSave="{7F5409A0-24B0-40D4-B000-2EE580C988C2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I32" i="1" s="1"/>
  <c r="G32" i="1"/>
  <c r="J32" i="1" s="1"/>
  <c r="H5" i="1"/>
  <c r="I5" i="1" s="1"/>
  <c r="G5" i="1"/>
  <c r="J5" i="1" s="1"/>
  <c r="G34" i="1"/>
  <c r="J34" i="1" s="1"/>
  <c r="H34" i="1"/>
  <c r="I34" i="1" s="1"/>
  <c r="G35" i="1"/>
  <c r="J35" i="1" s="1"/>
  <c r="H35" i="1"/>
  <c r="I35" i="1" s="1"/>
  <c r="H7" i="1"/>
  <c r="I7" i="1" s="1"/>
  <c r="G7" i="1"/>
  <c r="J7" i="1" s="1"/>
  <c r="G8" i="1"/>
  <c r="H33" i="1"/>
  <c r="I33" i="1" s="1"/>
  <c r="H6" i="1"/>
  <c r="I6" i="1" s="1"/>
  <c r="G6" i="1"/>
  <c r="J6" i="1" s="1"/>
  <c r="H11" i="1" l="1"/>
  <c r="I11" i="1" s="1"/>
  <c r="G11" i="1"/>
  <c r="J11" i="1" s="1"/>
  <c r="H10" i="1"/>
  <c r="I10" i="1" s="1"/>
  <c r="G10" i="1"/>
  <c r="J10" i="1" s="1"/>
  <c r="H30" i="1" l="1"/>
  <c r="I30" i="1" s="1"/>
  <c r="G30" i="1"/>
  <c r="J30" i="1" s="1"/>
  <c r="J8" i="1"/>
  <c r="H8" i="1"/>
  <c r="I8" i="1" s="1"/>
  <c r="H9" i="1" l="1"/>
  <c r="I9" i="1" s="1"/>
  <c r="I16" i="1"/>
  <c r="H16" i="1"/>
  <c r="I15" i="1"/>
  <c r="H15" i="1"/>
  <c r="H29" i="1"/>
  <c r="I29" i="1" s="1"/>
  <c r="G29" i="1"/>
  <c r="J29" i="1" s="1"/>
  <c r="G9" i="1" l="1"/>
  <c r="J9" i="1" s="1"/>
  <c r="J2" i="1" l="1"/>
  <c r="K2" i="1"/>
  <c r="L2" i="1"/>
  <c r="I2" i="1" l="1"/>
</calcChain>
</file>

<file path=xl/sharedStrings.xml><?xml version="1.0" encoding="utf-8"?>
<sst xmlns="http://schemas.openxmlformats.org/spreadsheetml/2006/main" count="90" uniqueCount="67">
  <si>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</si>
  <si>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</si>
  <si>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</si>
  <si>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</si>
  <si>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</si>
  <si>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</si>
  <si>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</si>
  <si>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</si>
  <si>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</si>
  <si>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</si>
  <si>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</si>
  <si>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</si>
  <si>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</si>
  <si>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</si>
  <si>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</si>
  <si>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</si>
  <si>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</si>
  <si>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</si>
  <si>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</si>
  <si>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</si>
  <si>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</si>
  <si>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</si>
  <si>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</si>
  <si>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</si>
  <si>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Tools for Assembly</t>
  </si>
  <si>
    <t>Alternatives (if there are other sources for some parts link them below)</t>
  </si>
  <si>
    <t>Part and description</t>
  </si>
  <si>
    <t>#4 Metal Screw, 3/8″ Length, 100 pack</t>
  </si>
  <si>
    <t xml:space="preserve">https://a.co/d/523bJeL </t>
  </si>
  <si>
    <t xml:space="preserve">https://www.digikey.ca/en/products/detail/serpac/6005/307599 </t>
  </si>
  <si>
    <t xml:space="preserve">https://www.amazon.ca/dp/B089VXPHDH?_encoding=UTF8&amp;psc=1&amp;ref_=cm_sw_r_cp_ud_dp_GGTEDME4PM2P27SG86P7 </t>
  </si>
  <si>
    <t xml:space="preserve">https://www.digikey.ca/en/products/detail/te-connectivity/2-604771-9/2259327 </t>
  </si>
  <si>
    <t xml:space="preserve">https://www.digikey.ca/en/products/detail/heyco-products-corporation/13123B/15791902 </t>
  </si>
  <si>
    <t>Joystick (PS2)</t>
  </si>
  <si>
    <t>(Optional for mount) M3x12mm screw x2</t>
  </si>
  <si>
    <t xml:space="preserve">https://www.digikey.ca/en/products/detail/apm-hexseal/RM3X12MM-2701/2063201 </t>
  </si>
  <si>
    <t xml:space="preserve">https://www.homedepot.ca/product/paulin-1-4-inch-20-tee-nuts-4-prong-5-16-inch-barrel-length/1000129429 </t>
  </si>
  <si>
    <t>Digikey shipping (if spending less than $100)</t>
  </si>
  <si>
    <t xml:space="preserve">https://www.digikey.ca/en/products/detail/keystone-electronics/4708/4499301 </t>
  </si>
  <si>
    <t>Spruce Mini Joystick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</si>
  <si>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</si>
  <si>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https://www.digikey.ca/en/products/detail/tensility-international-corp/10-00341/2350244</t>
  </si>
  <si>
    <t>Source</t>
  </si>
  <si>
    <t>Amazon</t>
  </si>
  <si>
    <t>Your local dollarstore</t>
  </si>
  <si>
    <t>Joystick unit - Adafruit</t>
  </si>
  <si>
    <t xml:space="preserve">https://www.digikey.ca/en/products/detail/adafruit-industries-llc/512/7056915 </t>
  </si>
  <si>
    <t>Mouser</t>
  </si>
  <si>
    <t xml:space="preserve">https://www.mouser.ca/ProductDetail/Adafruit/512?qs=GURawfaeGuBuwf9HaRK7%252BA%3D%3D </t>
  </si>
  <si>
    <t>4" cable tie</t>
  </si>
  <si>
    <t xml:space="preserve">https://www.digikey.ca/en/products/detail/tensility-international-corp/10-00344/2350247 </t>
  </si>
  <si>
    <t>Soldering Iron</t>
  </si>
  <si>
    <t xml:space="preserve">Solder </t>
  </si>
  <si>
    <t>#3 Philips Screwdriver</t>
  </si>
  <si>
    <t>Flush cutters</t>
  </si>
  <si>
    <t>Wire strippers</t>
  </si>
  <si>
    <t>Multimeter with continuity testing mode</t>
  </si>
  <si>
    <t>#4 Metal Screw, 3/8″ Length (if building more than two, link below)</t>
  </si>
  <si>
    <t>(Optional for mount) Tee nut (source from local hardware store)</t>
  </si>
  <si>
    <t>DigiKey</t>
  </si>
  <si>
    <t>Cable tie</t>
  </si>
  <si>
    <t>M3 hex nut</t>
  </si>
  <si>
    <t>TRRS 3.5 mm Audio Cable</t>
  </si>
  <si>
    <t>Mono 3.5 mm Audio cable</t>
  </si>
  <si>
    <t>Spruce Enclosure Bottom</t>
  </si>
  <si>
    <t>Spruce Enclosure Top</t>
  </si>
  <si>
    <t>Last Updated: 2023-Sept-25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</si>
</sst>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164" fontId="0" fillId="6" borderId="3" xfId="1" applyFont="1" applyFill="1" applyBorder="1"/>
    <xf numFmtId="16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164" fontId="0" fillId="0" borderId="0" xfId="0" applyNumberFormat="1"/>
    <xf numFmtId="164" fontId="0" fillId="6" borderId="8" xfId="1" applyFont="1" applyFill="1" applyBorder="1"/>
    <xf numFmtId="164" fontId="0" fillId="9" borderId="0" xfId="0" applyNumberFormat="1" applyFill="1"/>
    <xf numFmtId="164" fontId="0" fillId="8" borderId="9" xfId="1" applyFont="1" applyFill="1" applyBorder="1"/>
    <xf numFmtId="0" fontId="0" fillId="8" borderId="6" xfId="0" applyFill="1" applyBorder="1"/>
    <xf numFmtId="164" fontId="0" fillId="0" borderId="0" xfId="1" applyFont="1" applyFill="1" applyBorder="1"/>
    <xf numFmtId="165" fontId="0" fillId="0" borderId="0" xfId="0" applyNumberFormat="1"/>
    <xf numFmtId="1" fontId="0" fillId="0" borderId="0" xfId="1" applyNumberFormat="1" applyFont="1" applyFill="1"/>
    <xf numFmtId="0" fontId="6" fillId="0" borderId="0" xfId="5" applyFill="1"/>
    <xf numFmtId="1" fontId="0" fillId="0" borderId="0" xfId="1" applyNumberFormat="1" applyFont="1" applyFill="1" applyBorder="1"/>
    <xf numFmtId="164" fontId="0" fillId="0" borderId="0" xfId="1" applyFont="1" applyAlignment="1">
      <alignment horizontal="center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nsility-international-corp/10-00344/235024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te-connectivity/2-604771-9/2259327" TargetMode="External"/><Relationship Id="rId7" Type="http://schemas.openxmlformats.org/officeDocument/2006/relationships/hyperlink" Target="https://www.mouser.ca/ProductDetail/Adafruit/512?qs=GURawfaeGuBuwf9HaRK7%252BA%3D%3D" TargetMode="External"/><Relationship Id="rId12" Type="http://schemas.openxmlformats.org/officeDocument/2006/relationships/hyperlink" Target="https://www.amazon.ca/dp/B089VXPHDH?_encoding=UTF8&amp;psc=1&amp;ref_=cm_sw_r_cp_ud_dp_GGTEDME4PM2P27SG86P7" TargetMode="External"/><Relationship Id="rId2" Type="http://schemas.openxmlformats.org/officeDocument/2006/relationships/hyperlink" Target="https://www.digikey.ca/en/products/detail/serpac/6005/307599" TargetMode="External"/><Relationship Id="rId1" Type="http://schemas.openxmlformats.org/officeDocument/2006/relationships/hyperlink" Target="https://a.co/d/523bJeL" TargetMode="External"/><Relationship Id="rId6" Type="http://schemas.openxmlformats.org/officeDocument/2006/relationships/hyperlink" Target="https://www.digikey.ca/en/products/detail/tensility-international-corp/10-00341/2350244" TargetMode="External"/><Relationship Id="rId11" Type="http://schemas.openxmlformats.org/officeDocument/2006/relationships/hyperlink" Target="https://www.digikey.ca/en/products/detail/adafruit-industries-llc/512/7056915" TargetMode="External"/><Relationship Id="rId5" Type="http://schemas.openxmlformats.org/officeDocument/2006/relationships/hyperlink" Target="https://www.digikey.ca/en/products/detail/keystone-electronics/4708/4499301" TargetMode="External"/><Relationship Id="rId10" Type="http://schemas.openxmlformats.org/officeDocument/2006/relationships/hyperlink" Target="https://www.homedepot.ca/product/paulin-1-4-inch-20-tee-nuts-4-prong-5-16-inch-barrel-length/1000129429" TargetMode="External"/><Relationship Id="rId4" Type="http://schemas.openxmlformats.org/officeDocument/2006/relationships/hyperlink" Target="https://www.digikey.ca/en/products/detail/heyco-products-corporation/13123B/15791902" TargetMode="External"/><Relationship Id="rId9" Type="http://schemas.openxmlformats.org/officeDocument/2006/relationships/hyperlink" Target="https://www.digikey.ca/en/products/detail/apm-hexseal/RM3X12MM-2701/2063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="110" zoomScaleNormal="110" workbookViewId="0">
      <selection activeCell="B36" sqref="B36:K36"/>
    </sheetView>
  </sheetViews>
  <sheetFormatPr defaultRowHeight="14.4" x14ac:dyDescent="0.3"/>
  <cols>
    <col min="1" max="1" width="5.109375" customWidth="1"/>
    <col min="2" max="2" width="60.109375" customWidth="1"/>
    <col min="3" max="3" width="25.6640625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39</v>
      </c>
      <c r="I1" s="20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40</v>
      </c>
      <c r="C2" s="11" t="s">
        <v>66</v>
      </c>
      <c r="I2" s="24">
        <f>SUM(I5:I12,I15:I18)</f>
        <v>33.18</v>
      </c>
      <c r="J2" s="5">
        <f>SUM(J5:J13,I15:I18)</f>
        <v>33.18</v>
      </c>
      <c r="K2" s="16">
        <f>SUM(H15:H18)/60</f>
        <v>3.1333333333333333</v>
      </c>
      <c r="L2" s="6">
        <f>SUM(E15:E18)</f>
        <v>28</v>
      </c>
    </row>
    <row r="3" spans="1:14" ht="16.2" thickBot="1" x14ac:dyDescent="0.35">
      <c r="A3" s="33" t="s">
        <v>4</v>
      </c>
      <c r="B3" s="34"/>
    </row>
    <row r="4" spans="1:14" ht="15" thickBot="1" x14ac:dyDescent="0.35">
      <c r="A4" s="7"/>
      <c r="B4" s="7" t="s">
        <v>6</v>
      </c>
      <c r="C4" s="7" t="s">
        <v>42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/>
      <c r="M4" s="7"/>
    </row>
    <row r="5" spans="1:14" x14ac:dyDescent="0.3">
      <c r="B5" t="s">
        <v>45</v>
      </c>
      <c r="C5" t="s">
        <v>59</v>
      </c>
      <c r="D5">
        <v>1</v>
      </c>
      <c r="E5">
        <v>1</v>
      </c>
      <c r="F5">
        <v>9.1300000000000008</v>
      </c>
      <c r="G5" s="31">
        <f t="shared" ref="G5" si="0">IF(E5&gt;0,ROUNDUP(D5/E5,0),0)</f>
        <v>1</v>
      </c>
      <c r="H5" s="14">
        <f t="shared" ref="H5" si="1">IF(E5&gt;0,F5/E5,0)</f>
        <v>9.1300000000000008</v>
      </c>
      <c r="I5" s="14">
        <f t="shared" ref="I5" si="2">H5*D5</f>
        <v>9.1300000000000008</v>
      </c>
      <c r="J5" s="22">
        <f t="shared" ref="J5" si="3">G5*F5</f>
        <v>9.1300000000000008</v>
      </c>
      <c r="K5" s="8" t="s">
        <v>46</v>
      </c>
    </row>
    <row r="6" spans="1:14" x14ac:dyDescent="0.3">
      <c r="B6" t="s">
        <v>62</v>
      </c>
      <c r="C6" t="s">
        <v>59</v>
      </c>
      <c r="D6">
        <v>1</v>
      </c>
      <c r="E6">
        <v>1</v>
      </c>
      <c r="F6" s="9">
        <v>7.29</v>
      </c>
      <c r="G6" s="21">
        <f>IF(E6&gt;0,ROUNDUP(D6/E6,0),0)</f>
        <v>1</v>
      </c>
      <c r="H6" s="23">
        <f>IF(E6&gt;0,F6/E6,0)</f>
        <v>7.29</v>
      </c>
      <c r="I6" s="23">
        <f>H6*D6</f>
        <v>7.29</v>
      </c>
      <c r="J6" s="22">
        <f>G6*F6</f>
        <v>7.29</v>
      </c>
      <c r="K6" s="8" t="s">
        <v>41</v>
      </c>
    </row>
    <row r="7" spans="1:14" x14ac:dyDescent="0.3">
      <c r="B7" t="s">
        <v>63</v>
      </c>
      <c r="C7" t="s">
        <v>59</v>
      </c>
      <c r="D7">
        <v>1</v>
      </c>
      <c r="E7">
        <v>1</v>
      </c>
      <c r="F7" s="9">
        <v>4.62</v>
      </c>
      <c r="G7" s="21">
        <f>IF(E7&gt;0,ROUNDUP(D7/E7,0),0)</f>
        <v>1</v>
      </c>
      <c r="H7" s="23">
        <f>IF(E7&gt;0,F7/E7,0)</f>
        <v>4.62</v>
      </c>
      <c r="I7" s="23">
        <f>H7*D7</f>
        <v>4.62</v>
      </c>
      <c r="J7" s="22">
        <f>G7*F7</f>
        <v>4.62</v>
      </c>
      <c r="K7" s="8" t="s">
        <v>50</v>
      </c>
    </row>
    <row r="8" spans="1:14" x14ac:dyDescent="0.3">
      <c r="B8" t="s">
        <v>49</v>
      </c>
      <c r="C8" t="s">
        <v>59</v>
      </c>
      <c r="D8">
        <v>2</v>
      </c>
      <c r="E8">
        <v>1</v>
      </c>
      <c r="F8" s="27">
        <v>0.25</v>
      </c>
      <c r="G8" s="21">
        <f>IF(E8&gt;0,ROUNDUP(D8/E8,0),0)</f>
        <v>2</v>
      </c>
      <c r="H8" s="14">
        <f>IF(E8&gt;0,F8/E8,0)</f>
        <v>0.25</v>
      </c>
      <c r="I8" s="14">
        <f>H8*D8</f>
        <v>0.5</v>
      </c>
      <c r="J8" s="22">
        <f>G8*F8</f>
        <v>0.5</v>
      </c>
      <c r="K8" s="8" t="s">
        <v>31</v>
      </c>
    </row>
    <row r="9" spans="1:14" x14ac:dyDescent="0.3">
      <c r="B9" t="s">
        <v>57</v>
      </c>
      <c r="C9" t="s">
        <v>59</v>
      </c>
      <c r="D9">
        <v>4</v>
      </c>
      <c r="E9">
        <v>1</v>
      </c>
      <c r="F9" s="27">
        <v>0.6</v>
      </c>
      <c r="G9" s="29">
        <f t="shared" ref="G9" si="4">IF(E9&gt;0,ROUNDUP(D9/E9,0),0)</f>
        <v>4</v>
      </c>
      <c r="H9" s="23">
        <f t="shared" ref="H9" si="5">IF(E9&gt;0,F9/E9,0)</f>
        <v>0.6</v>
      </c>
      <c r="I9" s="23">
        <f t="shared" ref="I9" si="6">H9*D9</f>
        <v>2.4</v>
      </c>
      <c r="J9" s="22">
        <f t="shared" ref="J9:J11" si="7">G9*F9</f>
        <v>2.4</v>
      </c>
      <c r="K9" s="30" t="s">
        <v>29</v>
      </c>
    </row>
    <row r="10" spans="1:14" x14ac:dyDescent="0.3">
      <c r="B10" t="s">
        <v>61</v>
      </c>
      <c r="C10" t="s">
        <v>59</v>
      </c>
      <c r="D10">
        <v>2</v>
      </c>
      <c r="E10">
        <v>1</v>
      </c>
      <c r="F10" s="27">
        <v>0.27</v>
      </c>
      <c r="G10" s="31">
        <f t="shared" ref="G10:G11" si="8">IF(E10&gt;0,ROUNDUP(D10/E10,0),0)</f>
        <v>2</v>
      </c>
      <c r="H10" s="14">
        <f t="shared" ref="H10:H11" si="9">IF(E10&gt;0,F10/E10,0)</f>
        <v>0.27</v>
      </c>
      <c r="I10" s="14">
        <f t="shared" ref="I10:I11" si="10">H10*D10</f>
        <v>0.54</v>
      </c>
      <c r="J10" s="22">
        <f t="shared" si="7"/>
        <v>0.54</v>
      </c>
      <c r="K10" s="8" t="s">
        <v>38</v>
      </c>
    </row>
    <row r="11" spans="1:14" x14ac:dyDescent="0.3">
      <c r="B11" t="s">
        <v>37</v>
      </c>
      <c r="C11" t="s">
        <v>59</v>
      </c>
      <c r="D11">
        <v>1</v>
      </c>
      <c r="E11">
        <v>1</v>
      </c>
      <c r="F11" s="32">
        <v>8</v>
      </c>
      <c r="G11" s="21">
        <f t="shared" si="8"/>
        <v>1</v>
      </c>
      <c r="H11" s="14">
        <f t="shared" si="9"/>
        <v>8</v>
      </c>
      <c r="I11" s="14">
        <f t="shared" si="10"/>
        <v>8</v>
      </c>
      <c r="J11" s="22">
        <f t="shared" si="7"/>
        <v>8</v>
      </c>
      <c r="K11" s="8"/>
    </row>
    <row r="12" spans="1:14" ht="15" thickBot="1" x14ac:dyDescent="0.35">
      <c r="C12" s="18"/>
      <c r="G12" s="21"/>
      <c r="H12" s="14"/>
      <c r="I12" s="14"/>
      <c r="J12" s="22"/>
    </row>
    <row r="13" spans="1:14" ht="15" thickBot="1" x14ac:dyDescent="0.35">
      <c r="A13" s="35" t="s">
        <v>16</v>
      </c>
      <c r="B13" s="36"/>
      <c r="C13" s="25">
        <v>25</v>
      </c>
      <c r="F13" s="9"/>
      <c r="G13" s="9"/>
      <c r="H13" s="15"/>
      <c r="I13" s="15"/>
      <c r="N13" s="8"/>
    </row>
    <row r="14" spans="1:14" ht="15" thickBot="1" x14ac:dyDescent="0.35">
      <c r="B14" s="7" t="s">
        <v>17</v>
      </c>
      <c r="C14" s="17" t="s">
        <v>18</v>
      </c>
      <c r="D14" s="7" t="s">
        <v>7</v>
      </c>
      <c r="E14" s="7" t="s">
        <v>19</v>
      </c>
      <c r="F14" s="7" t="s">
        <v>20</v>
      </c>
      <c r="G14" s="7"/>
      <c r="H14" s="7" t="s">
        <v>21</v>
      </c>
      <c r="I14" s="13" t="s">
        <v>22</v>
      </c>
      <c r="K14" s="7" t="s">
        <v>14</v>
      </c>
    </row>
    <row r="15" spans="1:14" x14ac:dyDescent="0.3">
      <c r="B15" t="s">
        <v>64</v>
      </c>
      <c r="C15" t="s">
        <v>23</v>
      </c>
      <c r="D15">
        <v>1</v>
      </c>
      <c r="E15">
        <v>16</v>
      </c>
      <c r="F15">
        <v>106</v>
      </c>
      <c r="H15">
        <f>F15*D15</f>
        <v>106</v>
      </c>
      <c r="I15" s="14">
        <f>(D15*E15/1000)*$C$13</f>
        <v>0.4</v>
      </c>
    </row>
    <row r="16" spans="1:14" x14ac:dyDescent="0.3">
      <c r="B16" t="s">
        <v>65</v>
      </c>
      <c r="C16" t="s">
        <v>23</v>
      </c>
      <c r="D16">
        <v>1</v>
      </c>
      <c r="E16" s="28">
        <v>12</v>
      </c>
      <c r="F16">
        <v>82</v>
      </c>
      <c r="H16">
        <f t="shared" ref="H16" si="11">F16*D16</f>
        <v>82</v>
      </c>
      <c r="I16" s="14">
        <f>(D16*E16/1000)*$C$13</f>
        <v>0.3</v>
      </c>
    </row>
    <row r="17" spans="1:14" x14ac:dyDescent="0.3">
      <c r="E17" s="28"/>
      <c r="I17" s="14"/>
    </row>
    <row r="18" spans="1:14" ht="15" thickBot="1" x14ac:dyDescent="0.35">
      <c r="I18" s="14"/>
    </row>
    <row r="19" spans="1:14" ht="15" thickBot="1" x14ac:dyDescent="0.35">
      <c r="A19" s="35" t="s">
        <v>24</v>
      </c>
      <c r="B19" s="3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B20" t="s">
        <v>51</v>
      </c>
    </row>
    <row r="21" spans="1:14" x14ac:dyDescent="0.3">
      <c r="B21" t="s">
        <v>52</v>
      </c>
    </row>
    <row r="22" spans="1:14" x14ac:dyDescent="0.3">
      <c r="B22" t="s">
        <v>53</v>
      </c>
    </row>
    <row r="23" spans="1:14" x14ac:dyDescent="0.3">
      <c r="B23" t="s">
        <v>54</v>
      </c>
    </row>
    <row r="24" spans="1:14" x14ac:dyDescent="0.3">
      <c r="B24" t="s">
        <v>55</v>
      </c>
    </row>
    <row r="25" spans="1:14" x14ac:dyDescent="0.3">
      <c r="B25" t="s">
        <v>56</v>
      </c>
    </row>
    <row r="26" spans="1:14" ht="15" thickBot="1" x14ac:dyDescent="0.35"/>
    <row r="27" spans="1:14" ht="15" thickBot="1" x14ac:dyDescent="0.35">
      <c r="A27" s="37" t="s">
        <v>25</v>
      </c>
      <c r="B27" s="3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" thickBot="1" x14ac:dyDescent="0.35">
      <c r="A28" s="19" t="s">
        <v>5</v>
      </c>
      <c r="B28" s="26" t="s">
        <v>26</v>
      </c>
      <c r="C28" s="7" t="s">
        <v>42</v>
      </c>
      <c r="D28" s="7" t="s">
        <v>7</v>
      </c>
      <c r="E28" s="7" t="s">
        <v>8</v>
      </c>
      <c r="F28" s="7" t="s">
        <v>9</v>
      </c>
      <c r="G28" s="7" t="s">
        <v>10</v>
      </c>
      <c r="H28" s="13" t="s">
        <v>11</v>
      </c>
      <c r="I28" s="13" t="s">
        <v>12</v>
      </c>
      <c r="J28" s="7" t="s">
        <v>13</v>
      </c>
      <c r="K28" s="19" t="s">
        <v>14</v>
      </c>
    </row>
    <row r="29" spans="1:14" x14ac:dyDescent="0.3">
      <c r="B29" t="s">
        <v>27</v>
      </c>
      <c r="C29" t="s">
        <v>43</v>
      </c>
      <c r="D29">
        <v>8</v>
      </c>
      <c r="E29">
        <v>100</v>
      </c>
      <c r="F29" s="27">
        <v>9.3000000000000007</v>
      </c>
      <c r="G29" s="21">
        <f>IF(E29&gt;0,ROUNDUP(D29/E29,0),0)</f>
        <v>1</v>
      </c>
      <c r="H29" s="14">
        <f>IF(E29&gt;0,F29/E29,0)</f>
        <v>9.3000000000000013E-2</v>
      </c>
      <c r="I29" s="14">
        <f>H29*D29</f>
        <v>0.74400000000000011</v>
      </c>
      <c r="J29" s="22">
        <f>G29*F29</f>
        <v>9.3000000000000007</v>
      </c>
      <c r="K29" s="8" t="s">
        <v>28</v>
      </c>
    </row>
    <row r="30" spans="1:14" x14ac:dyDescent="0.3">
      <c r="B30" t="s">
        <v>60</v>
      </c>
      <c r="C30" t="s">
        <v>59</v>
      </c>
      <c r="D30">
        <v>1</v>
      </c>
      <c r="E30">
        <v>1</v>
      </c>
      <c r="F30" s="27">
        <v>0.15</v>
      </c>
      <c r="G30" s="31">
        <f t="shared" ref="G30:G32" si="12">IF(E30&gt;0,ROUNDUP(D30/E30,0),0)</f>
        <v>1</v>
      </c>
      <c r="H30" s="14">
        <f>IF(E30&gt;0,F30/E30,0)</f>
        <v>0.15</v>
      </c>
      <c r="I30" s="14">
        <f>H30*D30</f>
        <v>0.15</v>
      </c>
      <c r="J30" s="22">
        <f>G30*F30</f>
        <v>0.15</v>
      </c>
      <c r="K30" s="8" t="s">
        <v>32</v>
      </c>
    </row>
    <row r="31" spans="1:14" x14ac:dyDescent="0.3">
      <c r="B31" t="s">
        <v>60</v>
      </c>
      <c r="C31" t="s">
        <v>44</v>
      </c>
      <c r="G31" s="31"/>
      <c r="H31" s="14"/>
      <c r="I31" s="14"/>
      <c r="J31" s="22"/>
    </row>
    <row r="32" spans="1:14" x14ac:dyDescent="0.3">
      <c r="B32" t="s">
        <v>33</v>
      </c>
      <c r="C32" t="s">
        <v>43</v>
      </c>
      <c r="D32">
        <v>1</v>
      </c>
      <c r="E32">
        <v>10</v>
      </c>
      <c r="F32" s="9">
        <v>20.89</v>
      </c>
      <c r="G32" s="21">
        <f>IF(E32&gt;0,ROUNDUP(D32/E32,0),0)</f>
        <v>1</v>
      </c>
      <c r="H32" s="23">
        <f>IF(E32&gt;0,F32/E32,0)</f>
        <v>2.089</v>
      </c>
      <c r="I32" s="23">
        <f>H32*D32</f>
        <v>2.089</v>
      </c>
      <c r="J32" s="22">
        <f>G32*F32</f>
        <v>20.89</v>
      </c>
      <c r="K32" s="8" t="s">
        <v>30</v>
      </c>
    </row>
    <row r="33" spans="2:11" x14ac:dyDescent="0.3">
      <c r="B33" t="s">
        <v>45</v>
      </c>
      <c r="C33" t="s">
        <v>47</v>
      </c>
      <c r="D33">
        <v>1</v>
      </c>
      <c r="E33">
        <v>1</v>
      </c>
      <c r="F33">
        <v>8.6300000000000008</v>
      </c>
      <c r="G33">
        <v>1</v>
      </c>
      <c r="H33" s="14">
        <f t="shared" ref="H32:H33" si="13">IF(E33&gt;0,F33/E33,0)</f>
        <v>8.6300000000000008</v>
      </c>
      <c r="I33" s="14">
        <f t="shared" ref="I32:I33" si="14">H33*D33</f>
        <v>8.6300000000000008</v>
      </c>
      <c r="K33" s="8" t="s">
        <v>48</v>
      </c>
    </row>
    <row r="34" spans="2:11" x14ac:dyDescent="0.3">
      <c r="B34" t="s">
        <v>34</v>
      </c>
      <c r="C34" t="s">
        <v>15</v>
      </c>
      <c r="D34">
        <v>0</v>
      </c>
      <c r="E34">
        <v>1</v>
      </c>
      <c r="F34" s="27">
        <v>1.1100000000000001</v>
      </c>
      <c r="G34" s="31">
        <f>IF(E34&gt;0,ROUNDUP(D34/E34,0),0)</f>
        <v>0</v>
      </c>
      <c r="H34" s="14">
        <f>IF(E34&gt;0,F34/E34,0)</f>
        <v>1.1100000000000001</v>
      </c>
      <c r="I34" s="14">
        <f>H34*D34</f>
        <v>0</v>
      </c>
      <c r="J34" s="22">
        <f>G34*F34</f>
        <v>0</v>
      </c>
      <c r="K34" s="8" t="s">
        <v>35</v>
      </c>
    </row>
    <row r="35" spans="2:11" x14ac:dyDescent="0.3">
      <c r="B35" t="s">
        <v>58</v>
      </c>
      <c r="C35" t="s">
        <v>15</v>
      </c>
      <c r="D35">
        <v>0</v>
      </c>
      <c r="E35">
        <v>1</v>
      </c>
      <c r="F35" s="32">
        <v>0.48</v>
      </c>
      <c r="G35" s="21">
        <f>IF(E35&gt;0,ROUNDUP(D35/E35,0),0)</f>
        <v>0</v>
      </c>
      <c r="H35" s="14">
        <f>IF(E35&gt;0,F35/E35,0)</f>
        <v>0.48</v>
      </c>
      <c r="I35" s="14">
        <f>H35*D35</f>
        <v>0</v>
      </c>
      <c r="J35" s="22">
        <f>G35*F35</f>
        <v>0</v>
      </c>
      <c r="K35" s="8" t="s">
        <v>36</v>
      </c>
    </row>
    <row r="36" spans="2:11" x14ac:dyDescent="0.3">
      <c r="F36" s="9"/>
      <c r="G36" s="21"/>
      <c r="H36" s="23"/>
      <c r="I36" s="23"/>
      <c r="J36" s="22"/>
      <c r="K36" s="8"/>
    </row>
  </sheetData>
  <mergeCells count="4">
    <mergeCell ref="A3:B3"/>
    <mergeCell ref="A13:B13"/>
    <mergeCell ref="A19:B19"/>
    <mergeCell ref="A27:B27"/>
  </mergeCells>
  <hyperlinks>
    <hyperlink ref="K29" r:id="rId1" xr:uid="{28C384D9-3092-4894-99A6-3A08F0266E61}"/>
    <hyperlink ref="K9" r:id="rId2" xr:uid="{24F7BAAE-E59B-4ED5-A1CD-50F90C951085}"/>
    <hyperlink ref="K8" r:id="rId3" xr:uid="{14CF58C7-290C-4B13-ABF3-8C043918B96D}"/>
    <hyperlink ref="K30" r:id="rId4" xr:uid="{3A99E3B6-C86E-49FB-A5B2-A920C0568C23}"/>
    <hyperlink ref="K10" r:id="rId5" xr:uid="{A683A31C-5A07-4296-B3B5-61CA84E9A955}"/>
    <hyperlink ref="K6" r:id="rId6" xr:uid="{BB0550B3-43EC-40AD-ADB9-E9198A471A74}"/>
    <hyperlink ref="K33" r:id="rId7" xr:uid="{461A9D15-FDE9-4322-B294-398DD1CB94EC}"/>
    <hyperlink ref="K7" r:id="rId8" xr:uid="{ADE1B758-741A-4579-9D64-848FBC8103EE}"/>
    <hyperlink ref="K34" r:id="rId9" xr:uid="{077D6F57-CE43-4517-9725-BAC63E5846CB}"/>
    <hyperlink ref="K35" r:id="rId10" xr:uid="{742A2295-AAD6-42F4-B819-8BDFE53DA400}"/>
    <hyperlink ref="K5" r:id="rId11" xr:uid="{BCCBB162-4FA2-4E4A-8F05-C489F6AC5F13}"/>
    <hyperlink ref="K32" r:id="rId12" xr:uid="{1B4DC1CD-414D-427B-A480-F19813C10CE2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6E4E0D-DC31-4848-BC7A-F0ECE7F7E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2023-09-28T14:19:52Z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