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Mounting/Shared Documents/Twitch Switch/Twitch-Switch/Documentation/Working_Documents/"/>
    </mc:Choice>
  </mc:AlternateContent>
  <xr:revisionPtr revIDLastSave="893" documentId="11_DC0E2523FAFE28515E8D5C5A1D4A6B02C3B15AFA" xr6:coauthVersionLast="47" xr6:coauthVersionMax="47" xr10:uidLastSave="{CBD35E30-7F02-4158-B7CC-FC6F28043D1F}"/>
  <bookViews>
    <workbookView xWindow="22932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M66" i="1"/>
  <c r="N67" i="1"/>
  <c r="M67" i="1"/>
  <c r="J19" i="1"/>
  <c r="M19" i="1" s="1"/>
  <c r="L41" i="1" l="1"/>
  <c r="M41" i="1" s="1"/>
  <c r="L40" i="1"/>
  <c r="K40" i="1"/>
  <c r="K41" i="1"/>
  <c r="N30" i="1"/>
  <c r="M30" i="1"/>
  <c r="M65" i="1"/>
  <c r="N65" i="1"/>
  <c r="N64" i="1"/>
  <c r="M64" i="1"/>
  <c r="I71" i="1"/>
  <c r="L68" i="1"/>
  <c r="N68" i="1" s="1"/>
  <c r="M28" i="1"/>
  <c r="M27" i="1"/>
  <c r="M14" i="1"/>
  <c r="K14" i="1"/>
  <c r="N14" i="1" s="1"/>
  <c r="M62" i="1"/>
  <c r="N62" i="1"/>
  <c r="M63" i="1"/>
  <c r="N63" i="1"/>
  <c r="N41" i="1" l="1"/>
  <c r="M68" i="1"/>
  <c r="K28" i="1"/>
  <c r="N28" i="1" s="1"/>
  <c r="K27" i="1"/>
  <c r="N27" i="1" s="1"/>
  <c r="N61" i="1"/>
  <c r="M61" i="1"/>
  <c r="L48" i="1"/>
  <c r="M48" i="1" s="1"/>
  <c r="L49" i="1"/>
  <c r="M49" i="1" s="1"/>
  <c r="L50" i="1"/>
  <c r="N50" i="1" s="1"/>
  <c r="L51" i="1"/>
  <c r="M51" i="1" s="1"/>
  <c r="L52" i="1"/>
  <c r="N52" i="1" s="1"/>
  <c r="L53" i="1"/>
  <c r="M53" i="1" s="1"/>
  <c r="L54" i="1"/>
  <c r="M54" i="1" s="1"/>
  <c r="M33" i="1"/>
  <c r="M34" i="1"/>
  <c r="M35" i="1"/>
  <c r="M36" i="1"/>
  <c r="I24" i="1"/>
  <c r="M24" i="1" s="1"/>
  <c r="I25" i="1"/>
  <c r="M25" i="1" s="1"/>
  <c r="K21" i="1"/>
  <c r="N21" i="1" s="1"/>
  <c r="M21" i="1"/>
  <c r="K20" i="1"/>
  <c r="N20" i="1" s="1"/>
  <c r="M20" i="1"/>
  <c r="M18" i="1"/>
  <c r="K18" i="1"/>
  <c r="N18" i="1" s="1"/>
  <c r="M17" i="1"/>
  <c r="K17" i="1"/>
  <c r="N17" i="1" s="1"/>
  <c r="M16" i="1"/>
  <c r="K16" i="1"/>
  <c r="N16" i="1" s="1"/>
  <c r="I23" i="1"/>
  <c r="K23" i="1" s="1"/>
  <c r="N23" i="1" s="1"/>
  <c r="I87" i="1"/>
  <c r="K87" i="1" s="1"/>
  <c r="N87" i="1" s="1"/>
  <c r="I86" i="1"/>
  <c r="K86" i="1" s="1"/>
  <c r="N86" i="1" s="1"/>
  <c r="I85" i="1"/>
  <c r="M85" i="1" s="1"/>
  <c r="I84" i="1"/>
  <c r="K84" i="1" s="1"/>
  <c r="N84" i="1" s="1"/>
  <c r="I83" i="1"/>
  <c r="K83" i="1" s="1"/>
  <c r="N83" i="1" s="1"/>
  <c r="I82" i="1"/>
  <c r="M82" i="1" s="1"/>
  <c r="I81" i="1"/>
  <c r="K81" i="1" s="1"/>
  <c r="N81" i="1" s="1"/>
  <c r="I80" i="1"/>
  <c r="M80" i="1" s="1"/>
  <c r="I79" i="1"/>
  <c r="M79" i="1" s="1"/>
  <c r="I78" i="1"/>
  <c r="M78" i="1" s="1"/>
  <c r="I77" i="1"/>
  <c r="K77" i="1" s="1"/>
  <c r="N77" i="1" s="1"/>
  <c r="I76" i="1"/>
  <c r="M76" i="1" s="1"/>
  <c r="I75" i="1"/>
  <c r="M75" i="1" s="1"/>
  <c r="I74" i="1"/>
  <c r="K74" i="1" s="1"/>
  <c r="N74" i="1" s="1"/>
  <c r="I73" i="1"/>
  <c r="K73" i="1" s="1"/>
  <c r="N73" i="1" s="1"/>
  <c r="I72" i="1"/>
  <c r="M72" i="1" s="1"/>
  <c r="M71" i="1"/>
  <c r="M39" i="1"/>
  <c r="K39" i="1"/>
  <c r="N39" i="1" s="1"/>
  <c r="K36" i="1"/>
  <c r="N36" i="1" s="1"/>
  <c r="K35" i="1"/>
  <c r="N35" i="1" s="1"/>
  <c r="K11" i="1"/>
  <c r="N11" i="1" s="1"/>
  <c r="M11" i="1"/>
  <c r="K10" i="1"/>
  <c r="N10" i="1" s="1"/>
  <c r="M10" i="1"/>
  <c r="N60" i="1"/>
  <c r="M60" i="1"/>
  <c r="M59" i="1"/>
  <c r="K59" i="1"/>
  <c r="N59" i="1" s="1"/>
  <c r="L56" i="1"/>
  <c r="N56" i="1" s="1"/>
  <c r="L47" i="1"/>
  <c r="N47" i="1" s="1"/>
  <c r="M43" i="1"/>
  <c r="K43" i="1"/>
  <c r="N43" i="1" s="1"/>
  <c r="M42" i="1"/>
  <c r="K42" i="1"/>
  <c r="N42" i="1" s="1"/>
  <c r="M40" i="1"/>
  <c r="N40" i="1"/>
  <c r="K34" i="1"/>
  <c r="N34" i="1" s="1"/>
  <c r="K33" i="1"/>
  <c r="N33" i="1" s="1"/>
  <c r="M32" i="1"/>
  <c r="K32" i="1"/>
  <c r="N32" i="1" s="1"/>
  <c r="K19" i="1"/>
  <c r="N19" i="1" s="1"/>
  <c r="M15" i="1"/>
  <c r="K15" i="1"/>
  <c r="N15" i="1" s="1"/>
  <c r="M13" i="1"/>
  <c r="K13" i="1"/>
  <c r="N13" i="1" s="1"/>
  <c r="M12" i="1"/>
  <c r="K12" i="1"/>
  <c r="N12" i="1" s="1"/>
  <c r="M9" i="1"/>
  <c r="K9" i="1"/>
  <c r="N9" i="1" s="1"/>
  <c r="M8" i="1"/>
  <c r="K8" i="1"/>
  <c r="N8" i="1" s="1"/>
  <c r="M7" i="1"/>
  <c r="K7" i="1"/>
  <c r="N7" i="1" s="1"/>
  <c r="M6" i="1"/>
  <c r="K6" i="1"/>
  <c r="N6" i="1" s="1"/>
  <c r="O2" i="1"/>
  <c r="J2" i="1"/>
  <c r="K79" i="1" l="1"/>
  <c r="N79" i="1" s="1"/>
  <c r="M50" i="1"/>
  <c r="N49" i="1"/>
  <c r="N54" i="1"/>
  <c r="M52" i="1"/>
  <c r="N51" i="1"/>
  <c r="N48" i="1"/>
  <c r="N53" i="1"/>
  <c r="K24" i="1"/>
  <c r="N24" i="1" s="1"/>
  <c r="K25" i="1"/>
  <c r="N25" i="1" s="1"/>
  <c r="K80" i="1"/>
  <c r="N80" i="1" s="1"/>
  <c r="K75" i="1"/>
  <c r="N75" i="1" s="1"/>
  <c r="K76" i="1"/>
  <c r="N76" i="1" s="1"/>
  <c r="K72" i="1"/>
  <c r="N72" i="1" s="1"/>
  <c r="M73" i="1"/>
  <c r="M74" i="1"/>
  <c r="M81" i="1"/>
  <c r="K82" i="1"/>
  <c r="N82" i="1" s="1"/>
  <c r="M23" i="1"/>
  <c r="M2" i="1" s="1"/>
  <c r="M87" i="1"/>
  <c r="M86" i="1"/>
  <c r="K85" i="1"/>
  <c r="N85" i="1" s="1"/>
  <c r="M84" i="1"/>
  <c r="M83" i="1"/>
  <c r="K78" i="1"/>
  <c r="N78" i="1" s="1"/>
  <c r="M77" i="1"/>
  <c r="K71" i="1"/>
  <c r="N71" i="1" s="1"/>
  <c r="M47" i="1"/>
  <c r="M56" i="1"/>
  <c r="N2" i="1" l="1"/>
</calcChain>
</file>

<file path=xl/sharedStrings.xml><?xml version="1.0" encoding="utf-8"?>
<sst xmlns="http://schemas.openxmlformats.org/spreadsheetml/2006/main" count="468" uniqueCount="346">
  <si>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</si>
  <si>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</si>
  <si>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</si>
  <si>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</si>
  <si>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</si>
  <si>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</si>
  <si>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</si>
  <si>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</si>
  <si>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Estimated Price</t>
  </si>
  <si>
    <t>Unit Cost</t>
  </si>
  <si>
    <t>Version:</t>
  </si>
  <si>
    <t>Last updated:</t>
  </si>
  <si>
    <t>2024-Mar-25</t>
  </si>
  <si>
    <t>ID</t>
  </si>
  <si>
    <t>Manufacturer</t>
  </si>
  <si>
    <t>Supplier</t>
  </si>
  <si>
    <t>Supplier PN</t>
  </si>
  <si>
    <t>QTY</t>
  </si>
  <si>
    <t>QTY / PKG</t>
  </si>
  <si>
    <t>PKGs</t>
  </si>
  <si>
    <t>$/PKG</t>
  </si>
  <si>
    <t>Total Price</t>
  </si>
  <si>
    <t>Alternate</t>
  </si>
  <si>
    <t>Custom PCB</t>
  </si>
  <si>
    <t>PKG</t>
  </si>
  <si>
    <t>PCB1</t>
  </si>
  <si>
    <t>JLCPCB</t>
  </si>
  <si>
    <t>PCB Shipping</t>
  </si>
  <si>
    <t>PCB Shipping - DHL Express</t>
  </si>
  <si>
    <t>Shipping</t>
  </si>
  <si>
    <t>PCB Shipping - Fedex International</t>
  </si>
  <si>
    <t xml:space="preserve"> Mass (g)</t>
  </si>
  <si>
    <t>Print Time (hr:Min)</t>
  </si>
  <si>
    <t>Alternatives</t>
  </si>
  <si>
    <t>Twitch Switch</t>
  </si>
  <si>
    <t>PCB2</t>
  </si>
  <si>
    <t>CONN JACK STEREO 3.5MM TH R/A</t>
  </si>
  <si>
    <t>DIP-4 400V/120 MA, SSR RELAY SPS</t>
  </si>
  <si>
    <t>RES 680 OHM 5% 1/4W AXIAL</t>
  </si>
  <si>
    <t>RES 330 OHM 5% 1/4W AXIAL</t>
  </si>
  <si>
    <t>6 X 7.4 MM, 15.3 MM ACTUATOR HEI</t>
  </si>
  <si>
    <t>SWITCH SLIDE SPDT 100MA 12V</t>
  </si>
  <si>
    <t>ADAFRUIT FEATHER NRF52840 EXPRES</t>
  </si>
  <si>
    <t>ROTARY ENCODER MECHANICAL 24PPR</t>
  </si>
  <si>
    <t>LED RED DIFFUSED T/H</t>
  </si>
  <si>
    <t>Kycon, Inc.</t>
  </si>
  <si>
    <t>Bright Toward Industrial Co., Ltd.</t>
  </si>
  <si>
    <t>YAGEO</t>
  </si>
  <si>
    <t>CUI Devices</t>
  </si>
  <si>
    <t>Nidec Copal Electronics</t>
  </si>
  <si>
    <t>Adafruit Industries LLC</t>
  </si>
  <si>
    <t>Bourns Inc.</t>
  </si>
  <si>
    <t>Lite-On Inc.</t>
  </si>
  <si>
    <t>MPN</t>
  </si>
  <si>
    <t>STX-3000</t>
  </si>
  <si>
    <t>AB30</t>
  </si>
  <si>
    <t>CFR-25JB-52-680R</t>
  </si>
  <si>
    <t>CFR-25JB-52-330R</t>
  </si>
  <si>
    <t>TS11-674-153-BK-260-RA-D</t>
  </si>
  <si>
    <t>CSS-1210TB</t>
  </si>
  <si>
    <t>4062</t>
  </si>
  <si>
    <t>PEC12R-4230F-S0024</t>
  </si>
  <si>
    <t>LTL2R3KRD-EM</t>
  </si>
  <si>
    <t>nRF24L01-Mini</t>
  </si>
  <si>
    <t>2092-STX-3000-ND</t>
  </si>
  <si>
    <t>3008-AB30-ND</t>
  </si>
  <si>
    <t>680QBK-ND</t>
  </si>
  <si>
    <t>330QBK-ND</t>
  </si>
  <si>
    <t>2223-TS11-674-153-BK-260-RA-D-ND</t>
  </si>
  <si>
    <t>1528-2828-ND</t>
  </si>
  <si>
    <t>PEC12R-4230F-S0024-ND</t>
  </si>
  <si>
    <t>160-1853-ND</t>
  </si>
  <si>
    <t>Digi-Key</t>
  </si>
  <si>
    <t>J1, J2, J3</t>
  </si>
  <si>
    <t>U1, U2, U3</t>
  </si>
  <si>
    <t>R1, R2, R3</t>
  </si>
  <si>
    <t>R4, R5, R6</t>
  </si>
  <si>
    <t>SW2, SW3</t>
  </si>
  <si>
    <t>SW1</t>
  </si>
  <si>
    <t>XA1</t>
  </si>
  <si>
    <t>SW4, SW5, SW6</t>
  </si>
  <si>
    <t>D1, D2, D3</t>
  </si>
  <si>
    <t>XA2</t>
  </si>
  <si>
    <t>USB4135-GF-A</t>
  </si>
  <si>
    <t>BQ24045DSQR</t>
  </si>
  <si>
    <t>ATTINY1606-MNR</t>
  </si>
  <si>
    <t>LSM6DSMTR</t>
  </si>
  <si>
    <t>AP2138N-3.0TRG1</t>
  </si>
  <si>
    <t>CL05A104KA5NNNC</t>
  </si>
  <si>
    <t>0402X105K100CT</t>
  </si>
  <si>
    <t>APT2012EC</t>
  </si>
  <si>
    <t>RMCF0402JT10K0</t>
  </si>
  <si>
    <t>RMCF0402JT100R</t>
  </si>
  <si>
    <t>RMCF0402JT20K0</t>
  </si>
  <si>
    <t>RMCF0402JT2K00</t>
  </si>
  <si>
    <t>RMCF0402FT5K60</t>
  </si>
  <si>
    <t>RMCF0402FT215K</t>
  </si>
  <si>
    <t>RMCF0402FT113K</t>
  </si>
  <si>
    <t>RMCF0402JT5K10</t>
  </si>
  <si>
    <t>S2B-PH-K-S(LF)(SN)</t>
  </si>
  <si>
    <t>GCT</t>
  </si>
  <si>
    <t>Texas Instruments</t>
  </si>
  <si>
    <t>Microchip Technology</t>
  </si>
  <si>
    <t>STMicroelectronics</t>
  </si>
  <si>
    <t>Diodes Incorporated</t>
  </si>
  <si>
    <t>Samsung Electro-Mechanics</t>
  </si>
  <si>
    <t>Walsin Technology Corporation</t>
  </si>
  <si>
    <t>Kingbright</t>
  </si>
  <si>
    <t>Stackpole Electronics Inc</t>
  </si>
  <si>
    <t>JST Sales America Inc.</t>
  </si>
  <si>
    <t>USB C REC GF RA 6P SMT &amp; SMT SHE</t>
  </si>
  <si>
    <t>IC BATT CHG LI-ION 1CELL 10SON</t>
  </si>
  <si>
    <t>IC MCU 8BIT 16KB FLASH 20VQFN</t>
  </si>
  <si>
    <t>IMU ACCEL/GYRO I2C/SPI 14LGA</t>
  </si>
  <si>
    <t>IC REG LINEAR 3V 250MA SOT23-3</t>
  </si>
  <si>
    <t>CAP CER 0.1UF 25V X5R 0402</t>
  </si>
  <si>
    <t>CAP CER 1UF 10V X5R 0402</t>
  </si>
  <si>
    <t>LED RED CLEAR CHIP SMD</t>
  </si>
  <si>
    <t>RES 10K OHM 5% 1/16W 0402</t>
  </si>
  <si>
    <t>RES 100 OHM 5% 1/16W 0402</t>
  </si>
  <si>
    <t>RES 20K OHM 5% 1/16W 0402</t>
  </si>
  <si>
    <t>RES 2K OHM 5% 1/16W 0402</t>
  </si>
  <si>
    <t>RES 5.6K OHM 1% 1/16W 0402</t>
  </si>
  <si>
    <t>RES 215K OHM 1% 1/16W 0402</t>
  </si>
  <si>
    <t>RES 113K OHM 1% 1/16W 0402</t>
  </si>
  <si>
    <t>RES 5.1K OHM 5% 1/16W 0402</t>
  </si>
  <si>
    <t>CONN HEADER R/A 2POS 2MM</t>
  </si>
  <si>
    <t>J1</t>
  </si>
  <si>
    <t>U4</t>
  </si>
  <si>
    <t>U1</t>
  </si>
  <si>
    <t>U3</t>
  </si>
  <si>
    <t>U2</t>
  </si>
  <si>
    <t>C1, C5, C6</t>
  </si>
  <si>
    <t>C2, C3, C4, C7, C8</t>
  </si>
  <si>
    <t>D1</t>
  </si>
  <si>
    <t>R8</t>
  </si>
  <si>
    <t>R1</t>
  </si>
  <si>
    <t>R2, R3</t>
  </si>
  <si>
    <t>R7</t>
  </si>
  <si>
    <t>R6</t>
  </si>
  <si>
    <t>R9</t>
  </si>
  <si>
    <t>R10</t>
  </si>
  <si>
    <t>R4, R5</t>
  </si>
  <si>
    <t>J3</t>
  </si>
  <si>
    <t>2073-USB4135-GF-ACT-ND</t>
  </si>
  <si>
    <t>1276-1043-1-ND</t>
  </si>
  <si>
    <t>1292-0402X105K100CT-ND</t>
  </si>
  <si>
    <t>RMCF0402JT10K0CT-ND</t>
  </si>
  <si>
    <t>https://www.digikey.ca/en/products/detail/kycon-inc/STX-3000/9975995</t>
  </si>
  <si>
    <t>https://www.digikey.ca/en/products/detail/bright-toward-industrial-co-ltd/AB30/13556959</t>
  </si>
  <si>
    <t>https://www.digikey.ca/en/products/detail/yageo/CFR-25JB-52-680R/2826</t>
  </si>
  <si>
    <t>https://www.digikey.ca/en/products/detail/yageo/CFR-25JB-52-330R/1636</t>
  </si>
  <si>
    <t>https://www.digikey.ca/en/products/detail/cui-devices/TS11-674-153-BK-260-RA-D/16562823</t>
  </si>
  <si>
    <t>https://www.digikey.ca/en/products/detail/nidec-components-corporation/CSS-1210TB/1124209</t>
  </si>
  <si>
    <t>https://www.digikey.ca/en/products/detail/adafruit-industries-llc/4062/9843410</t>
  </si>
  <si>
    <t>https://www.digikey.ca/en/products/detail/bourns-inc/PEC12R-4230F-S0024/4699285</t>
  </si>
  <si>
    <t>https://www.digikey.ca/en/products/detail/liteon/LTL2R3KRD-EM/2675133</t>
  </si>
  <si>
    <t>Electronics</t>
  </si>
  <si>
    <t>CP2102 Programmer</t>
  </si>
  <si>
    <t>Solderless Breadboard</t>
  </si>
  <si>
    <t>https://www.digikey.ca/en/products/detail/gct/USB4135-GF-A/16036137</t>
  </si>
  <si>
    <t>https://www.digikey.ca/en/products/detail/texas-instruments/BQ24045DSQR/3926683</t>
  </si>
  <si>
    <t>https://www.digikey.ca/en/products/detail/microchip-technology/ATTINY1606-MNR/11476188</t>
  </si>
  <si>
    <t>https://www.digikey.ca/en/products/detail/diodes-incorporated/AP2138N-3-0TRG1/4770631</t>
  </si>
  <si>
    <t>https://www.digikey.ca/en/products/detail/samsung-electro-mechanics/CL05A104KA5NNNC/3886701</t>
  </si>
  <si>
    <t>https://www.digikey.ca/en/products/detail/walsin-technology-corporation/0402X105K100CT/6707544</t>
  </si>
  <si>
    <t>https://www.digikey.ca/en/products/detail/kingbright/APT2012EC/1747527</t>
  </si>
  <si>
    <t>https://www.digikey.ca/en/products/detail/stackpole-electronics-inc/RMCF0402JT10K0/1758206</t>
  </si>
  <si>
    <t>https://www.digikey.ca/en/products/detail/jst-sales-america-inc/S2B-PH-K-S/926626</t>
  </si>
  <si>
    <t>https://www.digikey.ca/en/products/detail/stackpole-electronics-inc/RMCF0402JT5K10/1758112</t>
  </si>
  <si>
    <t>https://www.digikey.ca/en/products/detail/stackpole-electronics-inc/RMCF0402FT113K/1761462</t>
  </si>
  <si>
    <t>https://www.digikey.ca/en/products/detail/stackpole-electronics-inc/RMCF0402FT215K/1761448</t>
  </si>
  <si>
    <t>https://www.digikey.ca/en/products/detail/stackpole-electronics-inc/RMCF0402FT5K60/4440018</t>
  </si>
  <si>
    <t>https://www.digikey.ca/en/products/detail/stackpole-electronics-inc/RMCF0402JT2K00/1758132</t>
  </si>
  <si>
    <t>https://www.digikey.ca/en/products/detail/stackpole-electronics-inc/RMCF0402JT20K0/1758166</t>
  </si>
  <si>
    <t>Twitch Switch Controller Custom PCB</t>
  </si>
  <si>
    <t>754-1128-1-ND</t>
  </si>
  <si>
    <t>296-39905-1-ND</t>
  </si>
  <si>
    <t>150-ATTINY1606-MNRCT-ND</t>
  </si>
  <si>
    <t>497-16696-1-ND</t>
  </si>
  <si>
    <t>AP2138N-3.0TRG1DICT-ND</t>
  </si>
  <si>
    <t>563-1091-1-ND</t>
  </si>
  <si>
    <t>RMCF0402JT100RCT-ND</t>
  </si>
  <si>
    <t>RMCF0402JT20K0CT-ND</t>
  </si>
  <si>
    <t>RMCF0402JT2K00CT-ND</t>
  </si>
  <si>
    <t>RMCF0402FT5K60CT-ND</t>
  </si>
  <si>
    <t>RMCF0402FT215KCT-ND</t>
  </si>
  <si>
    <t>RMCF0402FT113KCT-ND</t>
  </si>
  <si>
    <t>RMCF0402JT5K10CT-ND</t>
  </si>
  <si>
    <t>455-1719-ND</t>
  </si>
  <si>
    <t>Twitch Controller</t>
  </si>
  <si>
    <t>Twitch Sensor Programmer</t>
  </si>
  <si>
    <t>Twitch Switch Controller Case Bottom</t>
  </si>
  <si>
    <t>Twitch Switch Controller Case Top</t>
  </si>
  <si>
    <t>Switch Cover</t>
  </si>
  <si>
    <t>Dial Cover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</si>
  <si>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</si>
  <si>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</si>
  <si>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</si>
  <si>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</si>
  <si>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</si>
  <si>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</si>
  <si>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</si>
  <si>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</si>
  <si>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</si>
  <si>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</si>
  <si>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</si>
  <si>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</si>
  <si>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A14</t>
  </si>
  <si>
    <t>12- and 16 pin female headers</t>
  </si>
  <si>
    <t>3.7V 2000mAh lithium-ion polymer battery</t>
  </si>
  <si>
    <t>A16.2</t>
  </si>
  <si>
    <t>A16.1</t>
  </si>
  <si>
    <t>A17</t>
  </si>
  <si>
    <t>A18</t>
  </si>
  <si>
    <t>A19</t>
  </si>
  <si>
    <t>A20</t>
  </si>
  <si>
    <t>A21</t>
  </si>
  <si>
    <t>A15</t>
  </si>
  <si>
    <t>Adafruit Industriess LLC</t>
  </si>
  <si>
    <t>1528-1560-ND</t>
  </si>
  <si>
    <t>H738-ND</t>
  </si>
  <si>
    <t>https://www.digikey.ca/en/products/detail/b-f-fastener-supply/MPMS-002-0005-PH/274949?s=N4IgjCBcpgHAzFUBjKAzAhgGwM4FMAaEAeygG0R4B2ABlgFYA2EAXSIAcAXKEAZU4BOASwB2AcxABfIowCcsJCFSRMuQiXIgALACZ4jMPVYdukPoNETpIKloXQl6bPiKlIFMNS0Q2ILj35hcSlrHU0AWx0AAhxkATwAd1ZJIA</t>
  </si>
  <si>
    <t>B&amp;F Fastener Supply</t>
  </si>
  <si>
    <t>MPMS 002 0005 PH</t>
  </si>
  <si>
    <t>M2x0.4 x 5 mm screws</t>
  </si>
  <si>
    <t>M2x0.4 x 25 mm screws</t>
  </si>
  <si>
    <t>Male-to-Male Dupont Wire</t>
  </si>
  <si>
    <t>Female-to-male Dupont Wire</t>
  </si>
  <si>
    <t>D01</t>
  </si>
  <si>
    <t>D02</t>
  </si>
  <si>
    <t>D04</t>
  </si>
  <si>
    <t>D05</t>
  </si>
  <si>
    <t>D06</t>
  </si>
  <si>
    <t>C02</t>
  </si>
  <si>
    <t>C04</t>
  </si>
  <si>
    <t>C06</t>
  </si>
  <si>
    <t>C07</t>
  </si>
  <si>
    <t>C08</t>
  </si>
  <si>
    <t>C09</t>
  </si>
  <si>
    <t>Sensor Enclosure Bottom</t>
  </si>
  <si>
    <t>Sensor 1 Enclosure Top</t>
  </si>
  <si>
    <t>Sensor 2 Enclosure Top</t>
  </si>
  <si>
    <t>Sensor 3 Enclosure Top</t>
  </si>
  <si>
    <t>C01.1</t>
  </si>
  <si>
    <t>C01.2</t>
  </si>
  <si>
    <t>C01.3</t>
  </si>
  <si>
    <t>C01.4</t>
  </si>
  <si>
    <t>C01.5</t>
  </si>
  <si>
    <t>C01.6</t>
  </si>
  <si>
    <t>C01.7</t>
  </si>
  <si>
    <t>C01.8</t>
  </si>
  <si>
    <t>C01.9</t>
  </si>
  <si>
    <t>C01.10</t>
  </si>
  <si>
    <t>C01.11</t>
  </si>
  <si>
    <t>C01.12</t>
  </si>
  <si>
    <t>C01.13</t>
  </si>
  <si>
    <t>C01.14</t>
  </si>
  <si>
    <t>C01.15</t>
  </si>
  <si>
    <t>C01.16</t>
  </si>
  <si>
    <t>C01.17</t>
  </si>
  <si>
    <t>C01.18</t>
  </si>
  <si>
    <t>Amazon</t>
  </si>
  <si>
    <t>Generic</t>
  </si>
  <si>
    <t>Adafruit</t>
  </si>
  <si>
    <t>https://www.adafruit.com/product/4539</t>
  </si>
  <si>
    <t>Solderless breadbooard</t>
  </si>
  <si>
    <t>1528-4539-ND</t>
  </si>
  <si>
    <t>https://www.digikey.ca/en/products/detail/adafruit-industries-llc/4539/12082396?s=N4IgTCBcDaIIYBM4DMBOBXAlgFwAQBYBWAZgE4QBdAXyA</t>
  </si>
  <si>
    <t>1738-1326-ND</t>
  </si>
  <si>
    <t>https://www.digikey.ca/en/products/detail/dfrobot/FIT0096/7597069</t>
  </si>
  <si>
    <t>DFRobot</t>
  </si>
  <si>
    <t>FIT0096</t>
  </si>
  <si>
    <t>1528-2233-ND</t>
  </si>
  <si>
    <t>1528-1966-ND</t>
  </si>
  <si>
    <t>https://www.adafruit.com/product/2011</t>
  </si>
  <si>
    <t>3.7V 110 mAh lithium-ion polymer battery</t>
  </si>
  <si>
    <t xml:space="preserve">https://www.digikey.ca/en/products/detail/adafruit-industries-llc/2886/5823440 </t>
  </si>
  <si>
    <t>Canada Robotix</t>
  </si>
  <si>
    <t>Radio nRF24L01P 2.4 GHz Wireless Module</t>
  </si>
  <si>
    <t>CANADUINO</t>
  </si>
  <si>
    <t xml:space="preserve">https://www.canadarobotix.com/products/2528 </t>
  </si>
  <si>
    <t xml:space="preserve">https://www.amazon.ca/gp/product/B07F1PXPXX/ref=ppx_yo_dt_b_search_asin_title?ie=UTF8&amp;psc=1 </t>
  </si>
  <si>
    <t xml:space="preserve">https://www.canadarobotix.com/products/939 </t>
  </si>
  <si>
    <t>https://www.amazon.ca/gp/product/B07D6LLX19</t>
  </si>
  <si>
    <t>McMaster-Carr</t>
  </si>
  <si>
    <t>92010A111</t>
  </si>
  <si>
    <t>92010A002</t>
  </si>
  <si>
    <t>https://www.mcmaster.com/catalog/130/3484/92010A111</t>
  </si>
  <si>
    <t>2-03-01-02-06</t>
  </si>
  <si>
    <t>BAT2</t>
  </si>
  <si>
    <t>BAT1</t>
  </si>
  <si>
    <t>QJZXUEZHEN</t>
  </si>
  <si>
    <t xml:space="preserve">https://a.co/d/d2qAuZv </t>
  </si>
  <si>
    <t>USB-Mini</t>
  </si>
  <si>
    <t>USB-Micro</t>
  </si>
  <si>
    <t>Twitch Switch Data / Charging Cables</t>
  </si>
  <si>
    <t>Twitch Switch Adapted Device Cables</t>
  </si>
  <si>
    <t xml:space="preserve">https://www.digikey.ca/en/products/detail/adafruit-industries-llc/1953/7241478?s=N4IgTCBcDaIIYBM4DMBOBXAlgFwAQEYBOAVgGYQBdAXyA </t>
  </si>
  <si>
    <t xml:space="preserve">https://www.digikey.ca/en/products/detail/adafruit-industries-llc/1956/6827089 </t>
  </si>
  <si>
    <t>USB AM TO USB MICRO, USB 2.0 - 1</t>
  </si>
  <si>
    <t>Cvilux USA</t>
  </si>
  <si>
    <t>DH-20M50055</t>
  </si>
  <si>
    <t>2987-DH-20M50055-ND</t>
  </si>
  <si>
    <t xml:space="preserve">https://www.digikey.ca/en/products/detail/cvilux-usa/DH-20M50055/13175849 </t>
  </si>
  <si>
    <t>CBL USB2.0 A PLG-MIN B PLG 3.28'</t>
  </si>
  <si>
    <t>Assmann WSW Components</t>
  </si>
  <si>
    <t>AK672M/2-1</t>
  </si>
  <si>
    <t>AE1450-ND</t>
  </si>
  <si>
    <t xml:space="preserve">https://www.digikey.ca/en/products/detail/assmann-wsw-components/AK672M-2-1/930235 </t>
  </si>
  <si>
    <t>C01</t>
  </si>
  <si>
    <t>Twitch Sensors</t>
  </si>
  <si>
    <t>3.5 mm Male-Male Mono Cable</t>
  </si>
  <si>
    <t>Switchcraft Inc.</t>
  </si>
  <si>
    <t>33HR07233X</t>
  </si>
  <si>
    <t>SC1812-ND</t>
  </si>
  <si>
    <t>https://www.amazon.ca/TENINYU-3-5mm-Mono-Cable-Extension/dp/B07PMZXL3Y</t>
  </si>
  <si>
    <t>https://www.digikey.ca/en/products/detail/switchcraft-inc/33HR07233X/1289530</t>
  </si>
  <si>
    <t>Mono Audio Plug Jack Connector Male to Male Cable (3FT)</t>
  </si>
  <si>
    <t>CBL</t>
  </si>
  <si>
    <t>Amazon.ca</t>
  </si>
  <si>
    <t>Twitch Switch PCB Assembly Components (Only required if doing manual surface mount soldering)</t>
  </si>
  <si>
    <t>PCB2A</t>
  </si>
  <si>
    <t>Twitch Switch Sensor Custom PCB</t>
  </si>
  <si>
    <t>Twitch Switch Sensor Custom PCB Assembly</t>
  </si>
  <si>
    <t>M2x0.4 x 5 mm screws, flat head</t>
  </si>
  <si>
    <t>M2x0.4 x 25 mm screws, flat head</t>
  </si>
  <si>
    <t>McMaster Carr</t>
  </si>
  <si>
    <t>Kr</t>
  </si>
  <si>
    <t>https://www.amazon.ca/Time-Crafts-sheet-inches-Peach/dp/B0764QHCQS</t>
  </si>
  <si>
    <t>Kiera Grace Store</t>
  </si>
  <si>
    <t>SHT</t>
  </si>
  <si>
    <r>
      <t>65 mm x 50 mm x 3 mm insulating foam</t>
    </r>
    <r>
      <rPr>
        <sz val="8"/>
        <color theme="1"/>
        <rFont val="Calibri"/>
        <family val="2"/>
        <scheme val="minor"/>
      </rPr>
      <t> </t>
    </r>
  </si>
  <si>
    <t>Dollar Store</t>
  </si>
  <si>
    <t>Notes</t>
  </si>
  <si>
    <t>Silicon tubing 3 mm ID 5 mm OD x 8 mm long</t>
  </si>
  <si>
    <t>TUBE</t>
  </si>
  <si>
    <t>See below</t>
  </si>
  <si>
    <t>4 total: 1 for controller, 3 for sensors</t>
  </si>
  <si>
    <t>Combine with above</t>
  </si>
  <si>
    <t>Stereo cable should work fine</t>
  </si>
  <si>
    <t>IN4002 Diode</t>
  </si>
  <si>
    <t>Diotec Semiconductor</t>
  </si>
  <si>
    <t>1N4002</t>
  </si>
  <si>
    <t>4878-1N4002CT-ND</t>
  </si>
  <si>
    <t xml:space="preserve">https://www.digikey.ca/en/products/detail/diotec-semiconductor/1N4002/13164611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</si>
</sst>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44" fontId="0" fillId="6" borderId="0" xfId="1" applyFont="1" applyFill="1" applyBorder="1"/>
    <xf numFmtId="0" fontId="0" fillId="5" borderId="5" xfId="0" applyFill="1" applyBorder="1"/>
    <xf numFmtId="0" fontId="0" fillId="0" borderId="6" xfId="0" applyBorder="1"/>
    <xf numFmtId="0" fontId="0" fillId="7" borderId="1" xfId="0" applyFill="1" applyBorder="1"/>
    <xf numFmtId="44" fontId="0" fillId="0" borderId="0" xfId="0" applyNumberFormat="1"/>
    <xf numFmtId="20" fontId="9" fillId="3" borderId="0" xfId="3" applyNumberFormat="1" applyFont="1"/>
    <xf numFmtId="0" fontId="0" fillId="5" borderId="0" xfId="0" applyFill="1"/>
    <xf numFmtId="0" fontId="0" fillId="8" borderId="0" xfId="0" applyFill="1"/>
    <xf numFmtId="44" fontId="0" fillId="8" borderId="2" xfId="1" applyFont="1" applyFill="1" applyBorder="1"/>
    <xf numFmtId="0" fontId="6" fillId="0" borderId="0" xfId="5" applyFill="1"/>
    <xf numFmtId="0" fontId="9" fillId="0" borderId="0" xfId="0" applyFont="1"/>
    <xf numFmtId="0" fontId="9" fillId="9" borderId="0" xfId="0" applyFont="1" applyFill="1"/>
    <xf numFmtId="0" fontId="0" fillId="9" borderId="0" xfId="0" applyFill="1"/>
    <xf numFmtId="44" fontId="0" fillId="9" borderId="0" xfId="1" applyFont="1" applyFill="1"/>
    <xf numFmtId="0" fontId="6" fillId="9" borderId="0" xfId="5" applyFill="1"/>
    <xf numFmtId="0" fontId="10" fillId="0" borderId="0" xfId="0" applyFont="1"/>
    <xf numFmtId="44" fontId="0" fillId="0" borderId="2" xfId="1" applyFont="1" applyFill="1" applyBorder="1"/>
    <xf numFmtId="20" fontId="0" fillId="0" borderId="0" xfId="0" applyNumberFormat="1"/>
    <xf numFmtId="0" fontId="0" fillId="7" borderId="0" xfId="0" applyFill="1"/>
    <xf numFmtId="0" fontId="9" fillId="0" borderId="2" xfId="0" applyFont="1" applyBorder="1"/>
    <xf numFmtId="44" fontId="0" fillId="0" borderId="0" xfId="1" applyFont="1" applyFill="1" applyBorder="1"/>
    <xf numFmtId="0" fontId="11" fillId="0" borderId="0" xfId="0" applyFont="1"/>
    <xf numFmtId="0" fontId="12" fillId="0" borderId="0" xfId="0" applyFont="1"/>
    <xf numFmtId="0" fontId="11" fillId="0" borderId="6" xfId="0" applyFont="1" applyBorder="1"/>
    <xf numFmtId="0" fontId="12" fillId="0" borderId="6" xfId="0" applyFont="1" applyBorder="1"/>
    <xf numFmtId="0" fontId="9" fillId="0" borderId="6" xfId="0" applyFont="1" applyBorder="1"/>
    <xf numFmtId="0" fontId="0" fillId="8" borderId="6" xfId="0" applyFill="1" applyBorder="1"/>
    <xf numFmtId="44" fontId="0" fillId="8" borderId="7" xfId="1" applyFont="1" applyFill="1" applyBorder="1"/>
    <xf numFmtId="0" fontId="0" fillId="6" borderId="5" xfId="0" applyFill="1" applyBorder="1"/>
    <xf numFmtId="44" fontId="0" fillId="9" borderId="8" xfId="1" applyFont="1" applyFill="1" applyBorder="1"/>
    <xf numFmtId="0" fontId="7" fillId="0" borderId="9" xfId="0" applyFont="1" applyBorder="1"/>
    <xf numFmtId="0" fontId="0" fillId="0" borderId="9" xfId="0" applyBorder="1"/>
    <xf numFmtId="0" fontId="7" fillId="5" borderId="5" xfId="0" applyFont="1" applyFill="1" applyBorder="1"/>
    <xf numFmtId="44" fontId="0" fillId="0" borderId="6" xfId="1" applyFont="1" applyBorder="1"/>
    <xf numFmtId="0" fontId="6" fillId="0" borderId="6" xfId="5" applyBorder="1"/>
    <xf numFmtId="0" fontId="3" fillId="5" borderId="10" xfId="0" applyFont="1" applyFill="1" applyBorder="1"/>
    <xf numFmtId="44" fontId="0" fillId="5" borderId="5" xfId="1" applyFont="1" applyFill="1" applyBorder="1"/>
    <xf numFmtId="0" fontId="0" fillId="6" borderId="6" xfId="0" applyFill="1" applyBorder="1"/>
    <xf numFmtId="0" fontId="3" fillId="5" borderId="11" xfId="0" applyFont="1" applyFill="1" applyBorder="1"/>
    <xf numFmtId="44" fontId="0" fillId="0" borderId="7" xfId="1" applyFont="1" applyFill="1" applyBorder="1"/>
    <xf numFmtId="20" fontId="0" fillId="0" borderId="6" xfId="0" applyNumberFormat="1" applyBorder="1"/>
    <xf numFmtId="0" fontId="6" fillId="0" borderId="6" xfId="5" applyFill="1" applyBorder="1"/>
    <xf numFmtId="44" fontId="0" fillId="0" borderId="6" xfId="1" applyFont="1" applyFill="1" applyBorder="1"/>
    <xf numFmtId="0" fontId="15" fillId="10" borderId="12" xfId="0" applyFont="1" applyFill="1" applyBorder="1" applyAlignment="1">
      <alignment horizontal="left" vertical="center" wrapText="1"/>
    </xf>
    <xf numFmtId="0" fontId="6" fillId="0" borderId="0" xfId="5" applyFill="1" applyBorder="1"/>
    <xf numFmtId="44" fontId="0" fillId="8" borderId="13" xfId="1" applyFont="1" applyFill="1" applyBorder="1"/>
    <xf numFmtId="44" fontId="0" fillId="0" borderId="13" xfId="1" applyFont="1" applyFill="1" applyBorder="1"/>
    <xf numFmtId="2" fontId="0" fillId="0" borderId="0" xfId="0" applyNumberFormat="1"/>
    <xf numFmtId="2" fontId="9" fillId="0" borderId="0" xfId="0" applyNumberFormat="1" applyFont="1"/>
    <xf numFmtId="165" fontId="0" fillId="0" borderId="0" xfId="0" applyNumberFormat="1" applyAlignment="1">
      <alignment horizontal="left"/>
    </xf>
    <xf numFmtId="44" fontId="0" fillId="0" borderId="14" xfId="1" applyFont="1" applyFill="1" applyBorder="1"/>
    <xf numFmtId="0" fontId="0" fillId="11" borderId="6" xfId="0" applyFill="1" applyBorder="1"/>
    <xf numFmtId="44" fontId="0" fillId="11" borderId="7" xfId="1" applyFont="1" applyFill="1" applyBorder="1"/>
    <xf numFmtId="20" fontId="0" fillId="11" borderId="6" xfId="0" applyNumberFormat="1" applyFill="1" applyBorder="1"/>
    <xf numFmtId="0" fontId="0" fillId="11" borderId="0" xfId="0" applyFill="1"/>
    <xf numFmtId="44" fontId="9" fillId="0" borderId="0" xfId="1" applyFont="1" applyFill="1" applyBorder="1"/>
    <xf numFmtId="0" fontId="7" fillId="5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cui-devices/TS11-674-153-BK-260-RA-D/16562823" TargetMode="External"/><Relationship Id="rId13" Type="http://schemas.openxmlformats.org/officeDocument/2006/relationships/hyperlink" Target="https://www.canadarobotix.com/products/2528" TargetMode="External"/><Relationship Id="rId18" Type="http://schemas.openxmlformats.org/officeDocument/2006/relationships/hyperlink" Target="https://www.mcmaster.com/catalog/130/3484/92010A111" TargetMode="External"/><Relationship Id="rId26" Type="http://schemas.openxmlformats.org/officeDocument/2006/relationships/hyperlink" Target="https://www.digikey.ca/en/products/detail/switchcraft-inc/33HR07233X/1289530" TargetMode="External"/><Relationship Id="rId3" Type="http://schemas.openxmlformats.org/officeDocument/2006/relationships/hyperlink" Target="https://www.digikey.ca/en/products/detail/nidec-components-corporation/CSS-1210TB/1124209" TargetMode="External"/><Relationship Id="rId21" Type="http://schemas.openxmlformats.org/officeDocument/2006/relationships/hyperlink" Target="https://www.digikey.ca/en/products/detail/adafruit-industries-llc/1956/6827089" TargetMode="External"/><Relationship Id="rId7" Type="http://schemas.openxmlformats.org/officeDocument/2006/relationships/hyperlink" Target="https://www.digikey.ca/en/products/detail/yageo/CFR-25JB-52-330R/1636" TargetMode="External"/><Relationship Id="rId12" Type="http://schemas.openxmlformats.org/officeDocument/2006/relationships/hyperlink" Target="https://www.digikey.ca/en/products/detail/adafruit-industries-llc/2886/5823440" TargetMode="External"/><Relationship Id="rId17" Type="http://schemas.openxmlformats.org/officeDocument/2006/relationships/hyperlink" Target="https://www.amazon.ca/gp/product/B07D6LLX19" TargetMode="External"/><Relationship Id="rId25" Type="http://schemas.openxmlformats.org/officeDocument/2006/relationships/hyperlink" Target="https://www.amazon.ca/TENINYU-3-5mm-Mono-Cable-Extension/dp/B07PMZXL3Y" TargetMode="External"/><Relationship Id="rId2" Type="http://schemas.openxmlformats.org/officeDocument/2006/relationships/hyperlink" Target="https://www.digikey.ca/en/products/detail/diodes-incorporated/AP2138N-3-0TRG1/4770631" TargetMode="External"/><Relationship Id="rId16" Type="http://schemas.openxmlformats.org/officeDocument/2006/relationships/hyperlink" Target="https://www.canadarobotix.com/products/939" TargetMode="External"/><Relationship Id="rId20" Type="http://schemas.openxmlformats.org/officeDocument/2006/relationships/hyperlink" Target="https://www.digikey.ca/en/products/detail/adafruit-industries-llc/1953/7241478?s=N4IgTCBcDaIIYBM4DMBOBXAlgFwAQEYBOAVgGYQBdAXyA" TargetMode="External"/><Relationship Id="rId1" Type="http://schemas.openxmlformats.org/officeDocument/2006/relationships/hyperlink" Target="https://www.digikey.ca/en/products/detail/samsung-electro-mechanics/CL05A104KA5NNNC/3886701" TargetMode="External"/><Relationship Id="rId6" Type="http://schemas.openxmlformats.org/officeDocument/2006/relationships/hyperlink" Target="https://www.digikey.ca/en/products/detail/yageo/CFR-25JB-52-680R/2826" TargetMode="External"/><Relationship Id="rId11" Type="http://schemas.openxmlformats.org/officeDocument/2006/relationships/hyperlink" Target="https://www.digikey.ca/en/products/detail/adafruit-industries-llc/4062/9843410" TargetMode="External"/><Relationship Id="rId24" Type="http://schemas.openxmlformats.org/officeDocument/2006/relationships/hyperlink" Target="https://www.digikey.ca/en/products/detail/switchcraft-inc/33HR07233X/1289530" TargetMode="External"/><Relationship Id="rId5" Type="http://schemas.openxmlformats.org/officeDocument/2006/relationships/hyperlink" Target="https://www.digikey.ca/en/products/detail/bright-toward-industrial-co-ltd/AB30/13556959" TargetMode="External"/><Relationship Id="rId15" Type="http://schemas.openxmlformats.org/officeDocument/2006/relationships/hyperlink" Target="https://www.amazon.ca/gp/product/B07F1PXPXX/ref=ppx_yo_dt_b_search_asin_title?ie=UTF8&amp;psc=1" TargetMode="External"/><Relationship Id="rId23" Type="http://schemas.openxmlformats.org/officeDocument/2006/relationships/hyperlink" Target="https://www.digikey.ca/en/products/detail/assmann-wsw-components/AK672M-2-1/93023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en/products/detail/liteon/LTL2R3KRD-EM/2675133" TargetMode="External"/><Relationship Id="rId19" Type="http://schemas.openxmlformats.org/officeDocument/2006/relationships/hyperlink" Target="https://a.co/d/d2qAuZv" TargetMode="External"/><Relationship Id="rId4" Type="http://schemas.openxmlformats.org/officeDocument/2006/relationships/hyperlink" Target="https://www.digikey.ca/en/products/detail/kycon-inc/STX-3000/9975995" TargetMode="External"/><Relationship Id="rId9" Type="http://schemas.openxmlformats.org/officeDocument/2006/relationships/hyperlink" Target="https://www.digikey.ca/en/products/detail/bourns-inc/PEC12R-4230F-S0024/4699285" TargetMode="External"/><Relationship Id="rId14" Type="http://schemas.openxmlformats.org/officeDocument/2006/relationships/hyperlink" Target="https://www.amazon.ca/gp/product/B07F1PXPXX/ref=ppx_yo_dt_b_search_asin_title?ie=UTF8&amp;psc=1" TargetMode="External"/><Relationship Id="rId22" Type="http://schemas.openxmlformats.org/officeDocument/2006/relationships/hyperlink" Target="https://www.digikey.ca/en/products/detail/cvilux-usa/DH-20M50055/13175849" TargetMode="External"/><Relationship Id="rId27" Type="http://schemas.openxmlformats.org/officeDocument/2006/relationships/hyperlink" Target="https://www.digikey.ca/en/products/detail/diotec-semiconductor/1N4002/131646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topLeftCell="B1" zoomScaleNormal="100" workbookViewId="0">
      <pane ySplit="3" topLeftCell="A15" activePane="bottomLeft" state="frozen"/>
      <selection pane="bottomLeft" activeCell="C3" sqref="C3"/>
    </sheetView>
  </sheetViews>
  <sheetFormatPr defaultRowHeight="15" x14ac:dyDescent="0.25"/>
  <cols>
    <col min="1" max="1" width="6.7109375" bestFit="1" customWidth="1"/>
    <col min="2" max="2" width="16.85546875" customWidth="1"/>
    <col min="3" max="3" width="32.28515625" customWidth="1"/>
    <col min="4" max="4" width="8.85546875" customWidth="1"/>
    <col min="5" max="6" width="18.7109375" customWidth="1"/>
    <col min="7" max="7" width="11.85546875" customWidth="1"/>
    <col min="8" max="8" width="33.140625" bestFit="1" customWidth="1"/>
    <col min="9" max="9" width="4.28515625" customWidth="1"/>
    <col min="10" max="10" width="17.42578125" bestFit="1" customWidth="1"/>
    <col min="11" max="11" width="17.7109375" bestFit="1" customWidth="1"/>
    <col min="12" max="12" width="8.85546875" customWidth="1"/>
    <col min="13" max="13" width="14.85546875" customWidth="1"/>
    <col min="14" max="14" width="14.85546875" bestFit="1" customWidth="1"/>
  </cols>
  <sheetData>
    <row r="1" spans="1:18" ht="35.25" x14ac:dyDescent="0.5">
      <c r="B1" s="1" t="s">
        <v>34</v>
      </c>
      <c r="J1" s="4" t="s">
        <v>2</v>
      </c>
      <c r="M1" t="s">
        <v>9</v>
      </c>
      <c r="N1" s="2" t="s">
        <v>0</v>
      </c>
      <c r="O1" s="3" t="s">
        <v>1</v>
      </c>
    </row>
    <row r="2" spans="1:18" ht="19.5" thickBot="1" x14ac:dyDescent="0.35">
      <c r="B2" s="12" t="s">
        <v>10</v>
      </c>
      <c r="C2" s="65">
        <v>3.1</v>
      </c>
      <c r="E2" t="s">
        <v>11</v>
      </c>
      <c r="F2" s="10" t="s">
        <v>12</v>
      </c>
      <c r="H2" s="10"/>
      <c r="J2" s="6">
        <f>SUM(J47:J56)</f>
        <v>56</v>
      </c>
      <c r="M2" s="20">
        <f>SUM(M6:M36,M39:M43,M47:M56)</f>
        <v>197.28693091666665</v>
      </c>
      <c r="N2" s="5">
        <f>SUM(N6:N56)</f>
        <v>373.06503999999984</v>
      </c>
      <c r="O2" s="21">
        <f>SUM(O47:O56)</f>
        <v>0.25972222222222224</v>
      </c>
    </row>
    <row r="3" spans="1:18" ht="16.5" thickBot="1" x14ac:dyDescent="0.3">
      <c r="A3" s="13" t="s">
        <v>13</v>
      </c>
      <c r="B3" s="7" t="s">
        <v>6</v>
      </c>
      <c r="C3" s="7" t="s">
        <v>7</v>
      </c>
      <c r="D3" s="7"/>
      <c r="E3" s="7" t="s">
        <v>14</v>
      </c>
      <c r="F3" s="7" t="s">
        <v>53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3</v>
      </c>
      <c r="N3" s="7" t="s">
        <v>21</v>
      </c>
      <c r="O3" s="7"/>
      <c r="P3" s="7" t="s">
        <v>4</v>
      </c>
      <c r="Q3" s="7" t="s">
        <v>22</v>
      </c>
      <c r="R3" s="7" t="s">
        <v>334</v>
      </c>
    </row>
    <row r="4" spans="1:18" ht="16.5" thickBot="1" x14ac:dyDescent="0.3">
      <c r="A4" s="46"/>
      <c r="B4" s="13" t="s">
        <v>157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15.75" x14ac:dyDescent="0.25">
      <c r="A5" s="72" t="s">
        <v>190</v>
      </c>
      <c r="B5" s="72"/>
      <c r="C5" s="72"/>
      <c r="D5" s="22"/>
      <c r="E5" s="22"/>
      <c r="F5" s="22"/>
      <c r="G5" s="22"/>
      <c r="H5" s="22"/>
      <c r="I5" s="22">
        <v>1</v>
      </c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t="s">
        <v>199</v>
      </c>
      <c r="B6" t="s">
        <v>73</v>
      </c>
      <c r="C6" t="s">
        <v>36</v>
      </c>
      <c r="E6" t="s">
        <v>45</v>
      </c>
      <c r="F6" t="s">
        <v>54</v>
      </c>
      <c r="G6" t="s">
        <v>72</v>
      </c>
      <c r="H6" t="s">
        <v>64</v>
      </c>
      <c r="I6">
        <v>3</v>
      </c>
      <c r="J6">
        <v>1</v>
      </c>
      <c r="K6" s="23">
        <f>IF(I6&gt;0,CEILING(I6/J6,1),0)</f>
        <v>3</v>
      </c>
      <c r="L6" s="9">
        <v>1.18</v>
      </c>
      <c r="M6" s="24">
        <f t="shared" ref="M6:M23" si="0">IF(I6&gt;0,L6/J6*I6,0)</f>
        <v>3.54</v>
      </c>
      <c r="N6" s="24">
        <f>K6*L6</f>
        <v>3.54</v>
      </c>
      <c r="P6" s="25" t="s">
        <v>148</v>
      </c>
    </row>
    <row r="7" spans="1:18" x14ac:dyDescent="0.25">
      <c r="A7" t="s">
        <v>200</v>
      </c>
      <c r="B7" t="s">
        <v>74</v>
      </c>
      <c r="C7" t="s">
        <v>37</v>
      </c>
      <c r="E7" t="s">
        <v>46</v>
      </c>
      <c r="F7" t="s">
        <v>55</v>
      </c>
      <c r="G7" t="s">
        <v>72</v>
      </c>
      <c r="H7" t="s">
        <v>65</v>
      </c>
      <c r="I7">
        <v>3</v>
      </c>
      <c r="J7">
        <v>1</v>
      </c>
      <c r="K7" s="23">
        <f t="shared" ref="K7:K23" si="1">IF(I7&gt;0,CEILING(I7/J7,1),0)</f>
        <v>3</v>
      </c>
      <c r="L7" s="9">
        <v>2.72</v>
      </c>
      <c r="M7" s="24">
        <f t="shared" si="0"/>
        <v>8.16</v>
      </c>
      <c r="N7" s="24">
        <f t="shared" ref="N7:N23" si="2">K7*L7</f>
        <v>8.16</v>
      </c>
      <c r="P7" s="25" t="s">
        <v>149</v>
      </c>
    </row>
    <row r="8" spans="1:18" x14ac:dyDescent="0.25">
      <c r="A8" t="s">
        <v>204</v>
      </c>
      <c r="B8" t="s">
        <v>75</v>
      </c>
      <c r="C8" t="s">
        <v>38</v>
      </c>
      <c r="E8" t="s">
        <v>47</v>
      </c>
      <c r="F8" t="s">
        <v>56</v>
      </c>
      <c r="G8" t="s">
        <v>72</v>
      </c>
      <c r="H8" t="s">
        <v>66</v>
      </c>
      <c r="I8">
        <v>3</v>
      </c>
      <c r="J8">
        <v>1</v>
      </c>
      <c r="K8" s="23">
        <f t="shared" si="1"/>
        <v>3</v>
      </c>
      <c r="L8" s="9">
        <v>0.16</v>
      </c>
      <c r="M8" s="24">
        <f t="shared" si="0"/>
        <v>0.48</v>
      </c>
      <c r="N8" s="24">
        <f t="shared" si="2"/>
        <v>0.48</v>
      </c>
      <c r="P8" s="25" t="s">
        <v>150</v>
      </c>
    </row>
    <row r="9" spans="1:18" x14ac:dyDescent="0.25">
      <c r="A9" t="s">
        <v>201</v>
      </c>
      <c r="B9" t="s">
        <v>76</v>
      </c>
      <c r="C9" t="s">
        <v>39</v>
      </c>
      <c r="E9" t="s">
        <v>47</v>
      </c>
      <c r="F9" t="s">
        <v>57</v>
      </c>
      <c r="G9" t="s">
        <v>72</v>
      </c>
      <c r="H9" t="s">
        <v>67</v>
      </c>
      <c r="I9">
        <v>3</v>
      </c>
      <c r="J9">
        <v>1</v>
      </c>
      <c r="K9" s="23">
        <f t="shared" si="1"/>
        <v>3</v>
      </c>
      <c r="L9" s="9">
        <v>0.16</v>
      </c>
      <c r="M9" s="24">
        <f t="shared" si="0"/>
        <v>0.48</v>
      </c>
      <c r="N9" s="24">
        <f t="shared" si="2"/>
        <v>0.48</v>
      </c>
      <c r="P9" s="25" t="s">
        <v>151</v>
      </c>
    </row>
    <row r="10" spans="1:18" x14ac:dyDescent="0.25">
      <c r="A10" t="s">
        <v>207</v>
      </c>
      <c r="B10" t="s">
        <v>77</v>
      </c>
      <c r="C10" t="s">
        <v>40</v>
      </c>
      <c r="E10" t="s">
        <v>48</v>
      </c>
      <c r="F10" t="s">
        <v>58</v>
      </c>
      <c r="G10" t="s">
        <v>72</v>
      </c>
      <c r="H10" t="s">
        <v>68</v>
      </c>
      <c r="I10">
        <v>2</v>
      </c>
      <c r="J10">
        <v>1</v>
      </c>
      <c r="K10" s="23">
        <f t="shared" si="1"/>
        <v>2</v>
      </c>
      <c r="L10" s="9">
        <v>0.24</v>
      </c>
      <c r="M10" s="24">
        <f t="shared" si="0"/>
        <v>0.48</v>
      </c>
      <c r="N10" s="24">
        <f t="shared" si="2"/>
        <v>0.48</v>
      </c>
      <c r="P10" s="25" t="s">
        <v>152</v>
      </c>
    </row>
    <row r="11" spans="1:18" x14ac:dyDescent="0.25">
      <c r="A11" t="s">
        <v>198</v>
      </c>
      <c r="B11" t="s">
        <v>78</v>
      </c>
      <c r="C11" t="s">
        <v>41</v>
      </c>
      <c r="E11" t="s">
        <v>49</v>
      </c>
      <c r="F11" t="s">
        <v>59</v>
      </c>
      <c r="G11" t="s">
        <v>72</v>
      </c>
      <c r="H11" t="s">
        <v>59</v>
      </c>
      <c r="I11">
        <v>1</v>
      </c>
      <c r="J11">
        <v>1</v>
      </c>
      <c r="K11" s="23">
        <f t="shared" si="1"/>
        <v>1</v>
      </c>
      <c r="L11" s="9">
        <v>0.91</v>
      </c>
      <c r="M11" s="24">
        <f t="shared" si="0"/>
        <v>0.91</v>
      </c>
      <c r="N11" s="24">
        <f t="shared" si="2"/>
        <v>0.91</v>
      </c>
      <c r="P11" s="25" t="s">
        <v>153</v>
      </c>
    </row>
    <row r="12" spans="1:18" x14ac:dyDescent="0.25">
      <c r="A12" t="s">
        <v>197</v>
      </c>
      <c r="B12" t="s">
        <v>79</v>
      </c>
      <c r="C12" t="s">
        <v>42</v>
      </c>
      <c r="E12" t="s">
        <v>50</v>
      </c>
      <c r="F12" t="s">
        <v>60</v>
      </c>
      <c r="G12" t="s">
        <v>72</v>
      </c>
      <c r="H12" t="s">
        <v>69</v>
      </c>
      <c r="I12">
        <v>1</v>
      </c>
      <c r="J12">
        <v>1</v>
      </c>
      <c r="K12" s="23">
        <f>IF(I12&gt;0,CEILING(I12/J12,1),0)</f>
        <v>1</v>
      </c>
      <c r="L12" s="9">
        <v>39.1</v>
      </c>
      <c r="M12" s="24">
        <f>IF(I12&gt;0,L12/J12*I12,0)</f>
        <v>39.1</v>
      </c>
      <c r="N12" s="24">
        <f>K12*L12</f>
        <v>39.1</v>
      </c>
      <c r="P12" s="25" t="s">
        <v>154</v>
      </c>
    </row>
    <row r="13" spans="1:18" x14ac:dyDescent="0.25">
      <c r="A13" t="s">
        <v>202</v>
      </c>
      <c r="B13" t="s">
        <v>80</v>
      </c>
      <c r="C13" t="s">
        <v>43</v>
      </c>
      <c r="E13" t="s">
        <v>51</v>
      </c>
      <c r="F13" t="s">
        <v>61</v>
      </c>
      <c r="G13" t="s">
        <v>72</v>
      </c>
      <c r="H13" t="s">
        <v>70</v>
      </c>
      <c r="I13">
        <v>3</v>
      </c>
      <c r="J13">
        <v>1</v>
      </c>
      <c r="K13" s="23">
        <f t="shared" si="1"/>
        <v>3</v>
      </c>
      <c r="L13" s="9">
        <v>2.4900000000000002</v>
      </c>
      <c r="M13" s="24">
        <f t="shared" si="0"/>
        <v>7.4700000000000006</v>
      </c>
      <c r="N13" s="24">
        <f t="shared" si="2"/>
        <v>7.4700000000000006</v>
      </c>
      <c r="P13" s="25" t="s">
        <v>155</v>
      </c>
    </row>
    <row r="14" spans="1:18" x14ac:dyDescent="0.25">
      <c r="A14" t="s">
        <v>205</v>
      </c>
      <c r="B14" t="s">
        <v>336</v>
      </c>
      <c r="C14" t="s">
        <v>335</v>
      </c>
      <c r="E14" t="s">
        <v>292</v>
      </c>
      <c r="G14" t="s">
        <v>262</v>
      </c>
      <c r="I14">
        <v>24</v>
      </c>
      <c r="J14">
        <v>1000</v>
      </c>
      <c r="K14" s="23">
        <f>IF(I14&gt;0,CEILING(I14/J14,1),0)</f>
        <v>1</v>
      </c>
      <c r="L14" s="9">
        <v>9.3000000000000007</v>
      </c>
      <c r="M14" s="24">
        <f>IF(I14&gt;0,L14/J14*I14,0)</f>
        <v>0.22320000000000001</v>
      </c>
      <c r="N14" s="24">
        <f>K14*L14</f>
        <v>9.3000000000000007</v>
      </c>
      <c r="P14" s="25" t="s">
        <v>293</v>
      </c>
    </row>
    <row r="15" spans="1:18" x14ac:dyDescent="0.25">
      <c r="A15" t="s">
        <v>206</v>
      </c>
      <c r="B15" t="s">
        <v>81</v>
      </c>
      <c r="C15" t="s">
        <v>44</v>
      </c>
      <c r="D15" s="26"/>
      <c r="E15" t="s">
        <v>52</v>
      </c>
      <c r="F15" t="s">
        <v>62</v>
      </c>
      <c r="G15" t="s">
        <v>72</v>
      </c>
      <c r="H15" t="s">
        <v>71</v>
      </c>
      <c r="I15">
        <v>3</v>
      </c>
      <c r="J15">
        <v>1</v>
      </c>
      <c r="K15" s="23">
        <f t="shared" ref="K15:K21" si="3">IF(I15&gt;0,CEILING(I15/J15,1),0)</f>
        <v>3</v>
      </c>
      <c r="L15" s="9">
        <v>0.52</v>
      </c>
      <c r="M15" s="24">
        <f t="shared" ref="M15:M21" si="4">IF(I15&gt;0,L15/J15*I15,0)</f>
        <v>1.56</v>
      </c>
      <c r="N15" s="24">
        <f t="shared" ref="N15:N21" si="5">K15*L15</f>
        <v>1.56</v>
      </c>
      <c r="P15" s="8" t="s">
        <v>156</v>
      </c>
    </row>
    <row r="16" spans="1:18" x14ac:dyDescent="0.25">
      <c r="A16" t="s">
        <v>203</v>
      </c>
      <c r="B16" s="37" t="s">
        <v>82</v>
      </c>
      <c r="C16" t="s">
        <v>279</v>
      </c>
      <c r="D16" s="26"/>
      <c r="E16" t="s">
        <v>280</v>
      </c>
      <c r="F16" t="s">
        <v>63</v>
      </c>
      <c r="G16" t="s">
        <v>262</v>
      </c>
      <c r="H16" s="37"/>
      <c r="I16">
        <v>1</v>
      </c>
      <c r="J16">
        <v>2</v>
      </c>
      <c r="K16" s="23">
        <f t="shared" si="3"/>
        <v>1</v>
      </c>
      <c r="L16" s="11">
        <v>5.5</v>
      </c>
      <c r="M16" s="24">
        <f t="shared" si="4"/>
        <v>2.75</v>
      </c>
      <c r="N16" s="24">
        <f t="shared" si="5"/>
        <v>5.5</v>
      </c>
      <c r="P16" s="8" t="s">
        <v>282</v>
      </c>
      <c r="R16" t="s">
        <v>338</v>
      </c>
    </row>
    <row r="17" spans="1:18" x14ac:dyDescent="0.25">
      <c r="A17" t="s">
        <v>208</v>
      </c>
      <c r="B17" s="37"/>
      <c r="C17" t="s">
        <v>209</v>
      </c>
      <c r="D17" s="26"/>
      <c r="E17" t="s">
        <v>219</v>
      </c>
      <c r="F17">
        <v>2886</v>
      </c>
      <c r="G17" t="s">
        <v>72</v>
      </c>
      <c r="H17" s="37" t="s">
        <v>220</v>
      </c>
      <c r="I17">
        <v>1</v>
      </c>
      <c r="J17">
        <v>1</v>
      </c>
      <c r="K17" s="23">
        <f t="shared" si="3"/>
        <v>1</v>
      </c>
      <c r="L17" s="11">
        <v>1.36</v>
      </c>
      <c r="M17" s="24">
        <f t="shared" si="4"/>
        <v>1.36</v>
      </c>
      <c r="N17" s="24">
        <f t="shared" si="5"/>
        <v>1.36</v>
      </c>
      <c r="P17" s="25" t="s">
        <v>277</v>
      </c>
    </row>
    <row r="18" spans="1:18" x14ac:dyDescent="0.25">
      <c r="A18" t="s">
        <v>218</v>
      </c>
      <c r="B18" s="37" t="s">
        <v>291</v>
      </c>
      <c r="C18" s="38" t="s">
        <v>210</v>
      </c>
      <c r="D18" s="26"/>
      <c r="E18" t="s">
        <v>278</v>
      </c>
      <c r="F18" t="s">
        <v>289</v>
      </c>
      <c r="G18" t="s">
        <v>278</v>
      </c>
      <c r="H18" s="37">
        <v>2528</v>
      </c>
      <c r="I18">
        <v>1</v>
      </c>
      <c r="J18">
        <v>1</v>
      </c>
      <c r="K18" s="23">
        <f t="shared" si="3"/>
        <v>1</v>
      </c>
      <c r="L18" s="11">
        <v>14.99</v>
      </c>
      <c r="M18" s="24">
        <f t="shared" si="4"/>
        <v>14.99</v>
      </c>
      <c r="N18" s="24">
        <f t="shared" si="5"/>
        <v>14.99</v>
      </c>
      <c r="P18" s="8" t="s">
        <v>281</v>
      </c>
    </row>
    <row r="19" spans="1:18" x14ac:dyDescent="0.25">
      <c r="A19" t="s">
        <v>215</v>
      </c>
      <c r="B19" s="37" t="s">
        <v>331</v>
      </c>
      <c r="C19" t="s">
        <v>332</v>
      </c>
      <c r="D19" s="26"/>
      <c r="E19" t="s">
        <v>330</v>
      </c>
      <c r="G19" t="s">
        <v>262</v>
      </c>
      <c r="H19" s="37"/>
      <c r="I19">
        <v>1</v>
      </c>
      <c r="J19">
        <f>16*12</f>
        <v>192</v>
      </c>
      <c r="K19" s="23">
        <f t="shared" si="3"/>
        <v>1</v>
      </c>
      <c r="L19" s="11">
        <v>8.99</v>
      </c>
      <c r="M19" s="24">
        <f>IF(I19&gt;0,L19/J19*I19,0)</f>
        <v>4.6822916666666665E-2</v>
      </c>
      <c r="N19" s="24">
        <f t="shared" si="5"/>
        <v>8.99</v>
      </c>
      <c r="P19" s="25" t="s">
        <v>329</v>
      </c>
      <c r="Q19" t="s">
        <v>337</v>
      </c>
    </row>
    <row r="20" spans="1:18" x14ac:dyDescent="0.25">
      <c r="A20" t="s">
        <v>216</v>
      </c>
      <c r="B20" s="37"/>
      <c r="C20" s="38" t="s">
        <v>325</v>
      </c>
      <c r="D20" s="26"/>
      <c r="E20" t="s">
        <v>223</v>
      </c>
      <c r="F20" t="s">
        <v>224</v>
      </c>
      <c r="G20" t="s">
        <v>72</v>
      </c>
      <c r="H20" s="37" t="s">
        <v>221</v>
      </c>
      <c r="I20">
        <v>2</v>
      </c>
      <c r="J20">
        <v>100</v>
      </c>
      <c r="K20" s="23">
        <f t="shared" si="3"/>
        <v>1</v>
      </c>
      <c r="L20">
        <v>26.33</v>
      </c>
      <c r="M20" s="24">
        <f t="shared" si="4"/>
        <v>0.52659999999999996</v>
      </c>
      <c r="N20" s="24">
        <f t="shared" si="5"/>
        <v>26.33</v>
      </c>
      <c r="P20" s="25" t="s">
        <v>222</v>
      </c>
    </row>
    <row r="21" spans="1:18" ht="15" customHeight="1" thickBot="1" x14ac:dyDescent="0.3">
      <c r="A21" s="18" t="s">
        <v>217</v>
      </c>
      <c r="B21" s="39"/>
      <c r="C21" s="40" t="s">
        <v>326</v>
      </c>
      <c r="D21" s="41"/>
      <c r="E21" s="40" t="s">
        <v>327</v>
      </c>
      <c r="F21" s="40" t="s">
        <v>286</v>
      </c>
      <c r="G21" s="40" t="s">
        <v>327</v>
      </c>
      <c r="H21" s="40" t="s">
        <v>286</v>
      </c>
      <c r="I21" s="18">
        <v>4</v>
      </c>
      <c r="J21" s="18">
        <v>50</v>
      </c>
      <c r="K21" s="42">
        <f t="shared" si="3"/>
        <v>1</v>
      </c>
      <c r="L21" s="58">
        <v>9.31</v>
      </c>
      <c r="M21" s="43">
        <f t="shared" si="4"/>
        <v>0.74480000000000002</v>
      </c>
      <c r="N21" s="43">
        <f t="shared" si="5"/>
        <v>9.31</v>
      </c>
      <c r="O21" s="18"/>
      <c r="P21" s="57" t="s">
        <v>288</v>
      </c>
      <c r="Q21" s="18"/>
      <c r="R21" s="18"/>
    </row>
    <row r="22" spans="1:18" ht="16.5" thickBot="1" x14ac:dyDescent="0.3">
      <c r="A22" s="73" t="s">
        <v>311</v>
      </c>
      <c r="B22" s="73"/>
      <c r="C22" s="73"/>
      <c r="D22" s="27"/>
      <c r="E22" s="28"/>
      <c r="F22" s="28"/>
      <c r="G22" s="28"/>
      <c r="H22" s="27"/>
      <c r="I22" s="44">
        <v>3</v>
      </c>
      <c r="J22" s="28"/>
      <c r="K22" s="28"/>
      <c r="L22" s="29"/>
      <c r="M22" s="45"/>
      <c r="N22" s="45"/>
      <c r="O22" s="28"/>
      <c r="P22" s="30"/>
      <c r="Q22" s="28"/>
      <c r="R22" s="28"/>
    </row>
    <row r="23" spans="1:18" x14ac:dyDescent="0.25">
      <c r="A23" t="s">
        <v>235</v>
      </c>
      <c r="B23" t="s">
        <v>143</v>
      </c>
      <c r="C23" t="s">
        <v>126</v>
      </c>
      <c r="E23" t="s">
        <v>109</v>
      </c>
      <c r="F23" t="s">
        <v>99</v>
      </c>
      <c r="G23" t="s">
        <v>72</v>
      </c>
      <c r="H23" t="s">
        <v>189</v>
      </c>
      <c r="I23">
        <f>$I$22*1</f>
        <v>3</v>
      </c>
      <c r="J23">
        <v>1</v>
      </c>
      <c r="K23" s="23">
        <f t="shared" si="1"/>
        <v>3</v>
      </c>
      <c r="L23" s="11">
        <v>0.25</v>
      </c>
      <c r="M23" s="24">
        <f t="shared" si="0"/>
        <v>0.75</v>
      </c>
      <c r="N23" s="24">
        <f t="shared" si="2"/>
        <v>0.75</v>
      </c>
      <c r="P23" s="25" t="s">
        <v>168</v>
      </c>
    </row>
    <row r="24" spans="1:18" x14ac:dyDescent="0.25">
      <c r="A24" t="s">
        <v>234</v>
      </c>
      <c r="B24" s="37" t="s">
        <v>79</v>
      </c>
      <c r="C24" t="s">
        <v>279</v>
      </c>
      <c r="D24" s="26"/>
      <c r="E24" t="s">
        <v>280</v>
      </c>
      <c r="F24" t="s">
        <v>63</v>
      </c>
      <c r="G24" t="s">
        <v>262</v>
      </c>
      <c r="H24" s="37"/>
      <c r="I24">
        <f>$I$22*1</f>
        <v>3</v>
      </c>
      <c r="J24">
        <v>2</v>
      </c>
      <c r="K24" s="23">
        <f>IF(I24&gt;0,CEILING(I24/J24,1),0)</f>
        <v>2</v>
      </c>
      <c r="L24" s="11">
        <v>5.5</v>
      </c>
      <c r="M24" s="24">
        <f>IF(I24&gt;0,L24/J24*I24,0)</f>
        <v>8.25</v>
      </c>
      <c r="N24" s="24">
        <f>K24*L24</f>
        <v>11</v>
      </c>
      <c r="P24" s="8" t="s">
        <v>282</v>
      </c>
      <c r="R24" t="s">
        <v>339</v>
      </c>
    </row>
    <row r="25" spans="1:18" ht="15.75" thickBot="1" x14ac:dyDescent="0.3">
      <c r="A25" s="18" t="s">
        <v>218</v>
      </c>
      <c r="B25" s="39" t="s">
        <v>290</v>
      </c>
      <c r="C25" s="40" t="s">
        <v>276</v>
      </c>
      <c r="D25" s="41"/>
      <c r="E25" s="18" t="s">
        <v>278</v>
      </c>
      <c r="F25" s="18">
        <v>930</v>
      </c>
      <c r="G25" s="18" t="s">
        <v>278</v>
      </c>
      <c r="H25" s="39"/>
      <c r="I25" s="18">
        <f>$I$22*1</f>
        <v>3</v>
      </c>
      <c r="J25" s="18">
        <v>1</v>
      </c>
      <c r="K25" s="42">
        <f>IF(I25&gt;0,CEILING(I25/J25,1),0)</f>
        <v>3</v>
      </c>
      <c r="L25" s="58">
        <v>5.99</v>
      </c>
      <c r="M25" s="43">
        <f>IF(I25&gt;0,L25/J25*I25,0)</f>
        <v>17.97</v>
      </c>
      <c r="N25" s="43">
        <f>K25*L25</f>
        <v>17.97</v>
      </c>
      <c r="O25" s="18"/>
      <c r="P25" s="57" t="s">
        <v>283</v>
      </c>
      <c r="Q25" s="18"/>
      <c r="R25" s="18"/>
    </row>
    <row r="26" spans="1:18" x14ac:dyDescent="0.25">
      <c r="A26" s="74" t="s">
        <v>296</v>
      </c>
      <c r="B26" s="74"/>
      <c r="C26" s="74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x14ac:dyDescent="0.25">
      <c r="B27" s="37" t="s">
        <v>294</v>
      </c>
      <c r="C27" s="38" t="s">
        <v>305</v>
      </c>
      <c r="D27" s="26"/>
      <c r="E27" t="s">
        <v>306</v>
      </c>
      <c r="F27" t="s">
        <v>307</v>
      </c>
      <c r="G27" t="s">
        <v>72</v>
      </c>
      <c r="H27" s="37" t="s">
        <v>308</v>
      </c>
      <c r="I27">
        <v>1</v>
      </c>
      <c r="J27">
        <v>1</v>
      </c>
      <c r="K27" s="23">
        <f>IF(I27&gt;0,CEILING(I27/J27,1),0)</f>
        <v>1</v>
      </c>
      <c r="L27" s="71">
        <v>3.57</v>
      </c>
      <c r="M27" s="24">
        <f>IF(I27&gt;0,L27/J27*I27,0)</f>
        <v>3.57</v>
      </c>
      <c r="N27" s="24">
        <f>K27*L27</f>
        <v>3.57</v>
      </c>
      <c r="P27" s="60" t="s">
        <v>309</v>
      </c>
    </row>
    <row r="28" spans="1:18" x14ac:dyDescent="0.25">
      <c r="B28" s="37" t="s">
        <v>295</v>
      </c>
      <c r="C28" s="38" t="s">
        <v>300</v>
      </c>
      <c r="D28" s="26"/>
      <c r="E28" t="s">
        <v>301</v>
      </c>
      <c r="F28" t="s">
        <v>302</v>
      </c>
      <c r="G28" t="s">
        <v>72</v>
      </c>
      <c r="H28" s="37" t="s">
        <v>303</v>
      </c>
      <c r="I28">
        <v>1</v>
      </c>
      <c r="J28">
        <v>1</v>
      </c>
      <c r="K28" s="23">
        <f>IF(I28&gt;0,CEILING(I28/J28,1),0)</f>
        <v>1</v>
      </c>
      <c r="L28" s="36">
        <v>2.2400000000000002</v>
      </c>
      <c r="M28" s="24">
        <f>IF(I28&gt;0,L28/J28*I28,0)</f>
        <v>2.2400000000000002</v>
      </c>
      <c r="N28" s="24">
        <f>K28*L28</f>
        <v>2.2400000000000002</v>
      </c>
      <c r="P28" s="60" t="s">
        <v>304</v>
      </c>
    </row>
    <row r="29" spans="1:18" x14ac:dyDescent="0.25">
      <c r="A29" s="74" t="s">
        <v>297</v>
      </c>
      <c r="B29" s="74"/>
      <c r="C29" s="7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25">
      <c r="B30" t="s">
        <v>319</v>
      </c>
      <c r="C30" s="38" t="s">
        <v>312</v>
      </c>
      <c r="E30" t="s">
        <v>313</v>
      </c>
      <c r="F30" t="s">
        <v>314</v>
      </c>
      <c r="G30" t="s">
        <v>72</v>
      </c>
      <c r="H30" t="s">
        <v>315</v>
      </c>
      <c r="I30">
        <v>3</v>
      </c>
      <c r="J30">
        <v>1</v>
      </c>
      <c r="K30">
        <v>1</v>
      </c>
      <c r="L30" s="11">
        <v>12.11</v>
      </c>
      <c r="M30" s="24">
        <f>IF(I30&gt;0,L30/J30*I30,0)</f>
        <v>36.33</v>
      </c>
      <c r="N30" s="32">
        <f>K30*L30</f>
        <v>12.11</v>
      </c>
      <c r="P30" s="8" t="s">
        <v>317</v>
      </c>
    </row>
    <row r="31" spans="1:18" x14ac:dyDescent="0.25">
      <c r="A31" s="74" t="s">
        <v>191</v>
      </c>
      <c r="B31" s="74"/>
      <c r="C31" s="7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25">
      <c r="A32" t="s">
        <v>229</v>
      </c>
      <c r="C32" s="26" t="s">
        <v>158</v>
      </c>
      <c r="D32" s="26"/>
      <c r="E32" t="s">
        <v>263</v>
      </c>
      <c r="G32" t="s">
        <v>262</v>
      </c>
      <c r="H32" s="31"/>
      <c r="I32">
        <v>1</v>
      </c>
      <c r="J32">
        <v>2</v>
      </c>
      <c r="K32" s="23">
        <f t="shared" ref="K32:K36" si="6">IF(I32&gt;0,CEILING(I32/J32,1),0)</f>
        <v>1</v>
      </c>
      <c r="L32" s="9">
        <v>9.98</v>
      </c>
      <c r="M32" s="24">
        <f>IF(I32&gt;0,L32/J32*I32,0)</f>
        <v>4.99</v>
      </c>
      <c r="N32" s="24">
        <f>K32*L32</f>
        <v>9.98</v>
      </c>
      <c r="P32" s="8" t="s">
        <v>284</v>
      </c>
    </row>
    <row r="33" spans="1:17" x14ac:dyDescent="0.25">
      <c r="A33" t="s">
        <v>230</v>
      </c>
      <c r="C33" s="26" t="s">
        <v>341</v>
      </c>
      <c r="D33" s="26"/>
      <c r="E33" t="s">
        <v>342</v>
      </c>
      <c r="F33" t="s">
        <v>343</v>
      </c>
      <c r="G33" t="s">
        <v>72</v>
      </c>
      <c r="H33" t="s">
        <v>344</v>
      </c>
      <c r="I33">
        <v>1</v>
      </c>
      <c r="J33">
        <v>1</v>
      </c>
      <c r="K33" s="23">
        <f t="shared" si="6"/>
        <v>1</v>
      </c>
      <c r="L33" s="9">
        <v>0.15</v>
      </c>
      <c r="M33" s="24">
        <f t="shared" ref="M33:M36" si="7">IF(I33&gt;0,L33/J33*I33,0)</f>
        <v>0.15</v>
      </c>
      <c r="N33" s="24">
        <f t="shared" ref="N33:N36" si="8">K33*L33</f>
        <v>0.15</v>
      </c>
      <c r="P33" s="8" t="s">
        <v>345</v>
      </c>
    </row>
    <row r="34" spans="1:17" x14ac:dyDescent="0.25">
      <c r="A34" t="s">
        <v>231</v>
      </c>
      <c r="C34" s="26" t="s">
        <v>159</v>
      </c>
      <c r="D34" s="26"/>
      <c r="E34" t="s">
        <v>271</v>
      </c>
      <c r="F34" t="s">
        <v>272</v>
      </c>
      <c r="G34" t="s">
        <v>72</v>
      </c>
      <c r="H34" t="s">
        <v>269</v>
      </c>
      <c r="I34">
        <v>1</v>
      </c>
      <c r="J34">
        <v>1</v>
      </c>
      <c r="K34" s="23">
        <f t="shared" si="6"/>
        <v>1</v>
      </c>
      <c r="L34" s="9">
        <v>4.43</v>
      </c>
      <c r="M34" s="24">
        <f t="shared" si="7"/>
        <v>4.43</v>
      </c>
      <c r="N34" s="24">
        <f t="shared" si="8"/>
        <v>4.43</v>
      </c>
      <c r="P34" s="8" t="s">
        <v>270</v>
      </c>
    </row>
    <row r="35" spans="1:17" x14ac:dyDescent="0.25">
      <c r="A35" t="s">
        <v>232</v>
      </c>
      <c r="C35" s="26" t="s">
        <v>228</v>
      </c>
      <c r="D35" s="26"/>
      <c r="E35" t="s">
        <v>50</v>
      </c>
      <c r="F35">
        <v>1953</v>
      </c>
      <c r="G35" t="s">
        <v>72</v>
      </c>
      <c r="H35" s="26" t="s">
        <v>273</v>
      </c>
      <c r="I35">
        <v>5</v>
      </c>
      <c r="J35">
        <v>20</v>
      </c>
      <c r="K35" s="23">
        <f t="shared" si="6"/>
        <v>1</v>
      </c>
      <c r="L35" s="9">
        <v>2.79</v>
      </c>
      <c r="M35" s="24">
        <f t="shared" si="7"/>
        <v>0.69750000000000001</v>
      </c>
      <c r="N35" s="24">
        <f t="shared" si="8"/>
        <v>2.79</v>
      </c>
      <c r="P35" s="8" t="s">
        <v>298</v>
      </c>
    </row>
    <row r="36" spans="1:17" ht="15.75" thickBot="1" x14ac:dyDescent="0.3">
      <c r="A36" s="18" t="s">
        <v>233</v>
      </c>
      <c r="B36" s="18"/>
      <c r="C36" s="41" t="s">
        <v>227</v>
      </c>
      <c r="D36" s="41"/>
      <c r="E36" s="18" t="s">
        <v>50</v>
      </c>
      <c r="F36" s="18">
        <v>1956</v>
      </c>
      <c r="G36" s="18" t="s">
        <v>72</v>
      </c>
      <c r="H36" s="41" t="s">
        <v>274</v>
      </c>
      <c r="I36" s="18">
        <v>2</v>
      </c>
      <c r="J36" s="18">
        <v>20</v>
      </c>
      <c r="K36" s="42">
        <f t="shared" si="6"/>
        <v>1</v>
      </c>
      <c r="L36" s="49">
        <v>2.79</v>
      </c>
      <c r="M36" s="43">
        <f t="shared" si="7"/>
        <v>0.27900000000000003</v>
      </c>
      <c r="N36" s="43">
        <f t="shared" si="8"/>
        <v>2.79</v>
      </c>
      <c r="O36" s="18"/>
      <c r="P36" s="50" t="s">
        <v>299</v>
      </c>
    </row>
    <row r="37" spans="1:17" ht="16.5" thickBot="1" x14ac:dyDescent="0.3">
      <c r="B37" s="48" t="s">
        <v>23</v>
      </c>
    </row>
    <row r="38" spans="1:17" ht="15.75" thickBot="1" x14ac:dyDescent="0.3">
      <c r="B38" s="7" t="s">
        <v>6</v>
      </c>
      <c r="C38" s="7" t="s">
        <v>7</v>
      </c>
      <c r="D38" s="7"/>
      <c r="E38" s="7" t="s">
        <v>14</v>
      </c>
      <c r="F38" s="7"/>
      <c r="G38" s="7" t="s">
        <v>15</v>
      </c>
      <c r="H38" s="7" t="s">
        <v>16</v>
      </c>
      <c r="I38" s="7" t="s">
        <v>17</v>
      </c>
      <c r="J38" s="7" t="s">
        <v>18</v>
      </c>
      <c r="K38" s="7" t="s">
        <v>24</v>
      </c>
      <c r="L38" s="7" t="s">
        <v>20</v>
      </c>
      <c r="M38" s="7" t="s">
        <v>3</v>
      </c>
      <c r="N38" s="7" t="s">
        <v>21</v>
      </c>
      <c r="O38" s="7"/>
      <c r="P38" s="7" t="s">
        <v>4</v>
      </c>
    </row>
    <row r="39" spans="1:17" x14ac:dyDescent="0.25">
      <c r="A39" t="s">
        <v>196</v>
      </c>
      <c r="B39" t="s">
        <v>25</v>
      </c>
      <c r="C39" t="s">
        <v>175</v>
      </c>
      <c r="E39" t="s">
        <v>26</v>
      </c>
      <c r="I39">
        <v>1</v>
      </c>
      <c r="J39">
        <v>5</v>
      </c>
      <c r="K39">
        <f t="shared" ref="K39:K43" si="9">IF(I39&gt;0,CEILING(I39/J39,1),0)</f>
        <v>1</v>
      </c>
      <c r="L39">
        <v>5</v>
      </c>
      <c r="M39">
        <f>IF(I39&gt;0,L39/J39*I39,0)</f>
        <v>1</v>
      </c>
      <c r="N39">
        <f t="shared" ref="N39:N43" si="10">K39*L39</f>
        <v>5</v>
      </c>
    </row>
    <row r="40" spans="1:17" x14ac:dyDescent="0.25">
      <c r="A40" t="s">
        <v>310</v>
      </c>
      <c r="B40" t="s">
        <v>35</v>
      </c>
      <c r="C40" t="s">
        <v>323</v>
      </c>
      <c r="E40" t="s">
        <v>26</v>
      </c>
      <c r="I40">
        <v>3</v>
      </c>
      <c r="J40">
        <v>15</v>
      </c>
      <c r="K40">
        <f t="shared" si="9"/>
        <v>1</v>
      </c>
      <c r="L40" s="64">
        <f>88.71*1.36/10</f>
        <v>12.06456</v>
      </c>
      <c r="M40" s="63">
        <f>IF(I40&gt;0,L40/J40*I40,0)</f>
        <v>2.4129119999999999</v>
      </c>
      <c r="N40" s="63">
        <f t="shared" si="10"/>
        <v>12.06456</v>
      </c>
    </row>
    <row r="41" spans="1:17" x14ac:dyDescent="0.25">
      <c r="A41" t="s">
        <v>244</v>
      </c>
      <c r="B41" t="s">
        <v>322</v>
      </c>
      <c r="C41" t="s">
        <v>324</v>
      </c>
      <c r="E41" t="s">
        <v>26</v>
      </c>
      <c r="I41">
        <v>3</v>
      </c>
      <c r="J41">
        <v>15</v>
      </c>
      <c r="K41">
        <f t="shared" ref="K41" si="11">IF(I41&gt;0,CEILING(I41/J41,1),0)</f>
        <v>1</v>
      </c>
      <c r="L41" s="64">
        <f>908.68*1.36/10</f>
        <v>123.58048000000001</v>
      </c>
      <c r="M41" s="63">
        <f>IF(I41&gt;0,L41/J41*I41,0)</f>
        <v>24.716096000000004</v>
      </c>
      <c r="N41" s="63">
        <f t="shared" ref="N41" si="12">K41*L41</f>
        <v>123.58048000000001</v>
      </c>
    </row>
    <row r="42" spans="1:17" x14ac:dyDescent="0.25">
      <c r="B42" t="s">
        <v>27</v>
      </c>
      <c r="C42" t="s">
        <v>28</v>
      </c>
      <c r="D42" t="s">
        <v>29</v>
      </c>
      <c r="I42">
        <v>1</v>
      </c>
      <c r="J42">
        <v>5</v>
      </c>
      <c r="K42">
        <f t="shared" si="9"/>
        <v>1</v>
      </c>
      <c r="L42">
        <v>25</v>
      </c>
      <c r="M42">
        <f>IF(I42&gt;0,L42/J42*I42,0)</f>
        <v>5</v>
      </c>
      <c r="N42">
        <f t="shared" si="10"/>
        <v>25</v>
      </c>
      <c r="Q42" t="s">
        <v>328</v>
      </c>
    </row>
    <row r="43" spans="1:17" x14ac:dyDescent="0.25">
      <c r="B43" t="s">
        <v>27</v>
      </c>
      <c r="C43" t="s">
        <v>30</v>
      </c>
      <c r="D43" t="s">
        <v>29</v>
      </c>
      <c r="I43">
        <v>0</v>
      </c>
      <c r="J43">
        <v>5</v>
      </c>
      <c r="K43">
        <f t="shared" si="9"/>
        <v>0</v>
      </c>
      <c r="L43">
        <v>25</v>
      </c>
      <c r="M43">
        <f>IF(I43&gt;0,L43/J43*I43,0)</f>
        <v>0</v>
      </c>
      <c r="N43">
        <f t="shared" si="10"/>
        <v>0</v>
      </c>
    </row>
    <row r="44" spans="1:17" ht="15.75" thickBo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53"/>
      <c r="N44" s="53"/>
      <c r="O44" s="18"/>
      <c r="P44" s="18"/>
    </row>
    <row r="45" spans="1:17" ht="15.75" thickBot="1" x14ac:dyDescent="0.3">
      <c r="B45" s="51" t="s">
        <v>5</v>
      </c>
      <c r="C45" s="52">
        <v>30</v>
      </c>
      <c r="L45" s="9"/>
      <c r="M45" s="16"/>
      <c r="N45" s="16"/>
      <c r="O45" s="20"/>
    </row>
    <row r="46" spans="1:17" ht="15.75" thickBot="1" x14ac:dyDescent="0.3">
      <c r="B46" s="7" t="s">
        <v>6</v>
      </c>
      <c r="C46" s="17" t="s">
        <v>7</v>
      </c>
      <c r="D46" s="7"/>
      <c r="E46" s="7"/>
      <c r="F46" s="7"/>
      <c r="G46" s="7"/>
      <c r="H46" s="7"/>
      <c r="I46" s="7" t="s">
        <v>17</v>
      </c>
      <c r="J46" s="7" t="s">
        <v>31</v>
      </c>
      <c r="K46" s="7"/>
      <c r="L46" s="14" t="s">
        <v>8</v>
      </c>
      <c r="M46" s="7" t="s">
        <v>8</v>
      </c>
      <c r="N46" s="7" t="s">
        <v>8</v>
      </c>
      <c r="O46" s="7" t="s">
        <v>32</v>
      </c>
      <c r="P46" s="7" t="s">
        <v>4</v>
      </c>
    </row>
    <row r="47" spans="1:17" x14ac:dyDescent="0.25">
      <c r="A47" t="s">
        <v>212</v>
      </c>
      <c r="C47" t="s">
        <v>193</v>
      </c>
      <c r="I47">
        <v>1</v>
      </c>
      <c r="J47">
        <v>20</v>
      </c>
      <c r="L47" s="32">
        <f>J47/1000*$C$45</f>
        <v>0.6</v>
      </c>
      <c r="M47" s="32">
        <f>L47</f>
        <v>0.6</v>
      </c>
      <c r="N47" s="32">
        <f>L47</f>
        <v>0.6</v>
      </c>
      <c r="O47" s="33">
        <v>9.0972222222222218E-2</v>
      </c>
    </row>
    <row r="48" spans="1:17" x14ac:dyDescent="0.25">
      <c r="A48" t="s">
        <v>211</v>
      </c>
      <c r="C48" t="s">
        <v>192</v>
      </c>
      <c r="I48">
        <v>1</v>
      </c>
      <c r="J48">
        <v>20</v>
      </c>
      <c r="L48" s="32">
        <f t="shared" ref="L48:L54" si="13">J48/1000*$C$45</f>
        <v>0.6</v>
      </c>
      <c r="M48" s="32">
        <f t="shared" ref="M48:M54" si="14">L48</f>
        <v>0.6</v>
      </c>
      <c r="N48" s="32">
        <f t="shared" ref="N48:N54" si="15">L48</f>
        <v>0.6</v>
      </c>
      <c r="O48" s="33">
        <v>9.2361111111111116E-2</v>
      </c>
    </row>
    <row r="49" spans="1:16" x14ac:dyDescent="0.25">
      <c r="A49" t="s">
        <v>213</v>
      </c>
      <c r="C49" t="s">
        <v>194</v>
      </c>
      <c r="I49">
        <v>1</v>
      </c>
      <c r="J49">
        <v>1</v>
      </c>
      <c r="L49" s="32">
        <f t="shared" si="13"/>
        <v>0.03</v>
      </c>
      <c r="M49" s="32">
        <f t="shared" si="14"/>
        <v>0.03</v>
      </c>
      <c r="N49" s="32">
        <f t="shared" si="15"/>
        <v>0.03</v>
      </c>
      <c r="O49" s="33">
        <v>3.472222222222222E-3</v>
      </c>
    </row>
    <row r="50" spans="1:16" x14ac:dyDescent="0.25">
      <c r="A50" t="s">
        <v>214</v>
      </c>
      <c r="C50" t="s">
        <v>195</v>
      </c>
      <c r="I50">
        <v>3</v>
      </c>
      <c r="J50">
        <v>1</v>
      </c>
      <c r="L50" s="32">
        <f t="shared" si="13"/>
        <v>0.03</v>
      </c>
      <c r="M50" s="32">
        <f t="shared" si="14"/>
        <v>0.03</v>
      </c>
      <c r="N50" s="32">
        <f t="shared" si="15"/>
        <v>0.03</v>
      </c>
      <c r="O50" s="33">
        <v>9.7222222222222224E-3</v>
      </c>
    </row>
    <row r="51" spans="1:16" x14ac:dyDescent="0.25">
      <c r="A51" t="s">
        <v>236</v>
      </c>
      <c r="C51" t="s">
        <v>240</v>
      </c>
      <c r="I51">
        <v>3</v>
      </c>
      <c r="J51">
        <v>5</v>
      </c>
      <c r="L51" s="32">
        <f t="shared" si="13"/>
        <v>0.15</v>
      </c>
      <c r="M51" s="32">
        <f t="shared" si="14"/>
        <v>0.15</v>
      </c>
      <c r="N51" s="32">
        <f t="shared" si="15"/>
        <v>0.15</v>
      </c>
      <c r="O51" s="33">
        <v>2.361111111111111E-2</v>
      </c>
    </row>
    <row r="52" spans="1:16" x14ac:dyDescent="0.25">
      <c r="A52" t="s">
        <v>237</v>
      </c>
      <c r="C52" t="s">
        <v>241</v>
      </c>
      <c r="I52">
        <v>1</v>
      </c>
      <c r="J52">
        <v>3</v>
      </c>
      <c r="L52" s="32">
        <f t="shared" si="13"/>
        <v>0.09</v>
      </c>
      <c r="M52" s="32">
        <f t="shared" si="14"/>
        <v>0.09</v>
      </c>
      <c r="N52" s="32">
        <f t="shared" si="15"/>
        <v>0.09</v>
      </c>
      <c r="O52" s="33">
        <v>1.3194444444444444E-2</v>
      </c>
    </row>
    <row r="53" spans="1:16" x14ac:dyDescent="0.25">
      <c r="A53" t="s">
        <v>238</v>
      </c>
      <c r="C53" t="s">
        <v>242</v>
      </c>
      <c r="I53">
        <v>1</v>
      </c>
      <c r="J53">
        <v>3</v>
      </c>
      <c r="L53" s="32">
        <f t="shared" si="13"/>
        <v>0.09</v>
      </c>
      <c r="M53" s="32">
        <f t="shared" si="14"/>
        <v>0.09</v>
      </c>
      <c r="N53" s="32">
        <f t="shared" si="15"/>
        <v>0.09</v>
      </c>
      <c r="O53" s="33">
        <v>1.3194444444444444E-2</v>
      </c>
    </row>
    <row r="54" spans="1:16" x14ac:dyDescent="0.25">
      <c r="A54" t="s">
        <v>239</v>
      </c>
      <c r="C54" t="s">
        <v>243</v>
      </c>
      <c r="I54">
        <v>1</v>
      </c>
      <c r="J54">
        <v>3</v>
      </c>
      <c r="L54" s="32">
        <f t="shared" si="13"/>
        <v>0.09</v>
      </c>
      <c r="M54" s="32">
        <f t="shared" si="14"/>
        <v>0.09</v>
      </c>
      <c r="N54" s="32">
        <f t="shared" si="15"/>
        <v>0.09</v>
      </c>
      <c r="O54" s="33">
        <v>1.3194444444444444E-2</v>
      </c>
    </row>
    <row r="55" spans="1:16" x14ac:dyDescent="0.25">
      <c r="L55" s="66"/>
      <c r="M55" s="66"/>
      <c r="N55" s="66"/>
      <c r="O55" s="33"/>
    </row>
    <row r="56" spans="1:16" s="70" customFormat="1" ht="15.75" thickBot="1" x14ac:dyDescent="0.3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8">
        <f>J56/1000*$C$45</f>
        <v>0</v>
      </c>
      <c r="M56" s="68">
        <f t="shared" ref="M56" si="16">L56</f>
        <v>0</v>
      </c>
      <c r="N56" s="68">
        <f t="shared" ref="N56" si="17">L56</f>
        <v>0</v>
      </c>
      <c r="O56" s="69"/>
      <c r="P56" s="67"/>
    </row>
    <row r="57" spans="1:16" ht="15.75" thickBot="1" x14ac:dyDescent="0.3">
      <c r="B57" s="54" t="s">
        <v>33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15.75" thickBot="1" x14ac:dyDescent="0.3">
      <c r="B58" s="19" t="s">
        <v>6</v>
      </c>
      <c r="C58" s="19" t="s">
        <v>7</v>
      </c>
      <c r="D58" s="34"/>
      <c r="E58" s="34" t="s">
        <v>14</v>
      </c>
      <c r="F58" s="34"/>
      <c r="G58" s="34" t="s">
        <v>15</v>
      </c>
      <c r="H58" s="34"/>
    </row>
    <row r="59" spans="1:16" x14ac:dyDescent="0.25">
      <c r="B59" s="35"/>
      <c r="C59" t="s">
        <v>159</v>
      </c>
      <c r="E59" t="s">
        <v>50</v>
      </c>
      <c r="F59">
        <v>4539</v>
      </c>
      <c r="G59" t="s">
        <v>264</v>
      </c>
      <c r="H59">
        <v>4539</v>
      </c>
      <c r="I59">
        <v>1</v>
      </c>
      <c r="J59">
        <v>1</v>
      </c>
      <c r="K59">
        <f t="shared" ref="K59" si="18">IF(I59&gt;0,CEILING(I59/J59,1),0)</f>
        <v>1</v>
      </c>
      <c r="L59" s="36">
        <v>5</v>
      </c>
      <c r="M59" s="24">
        <f>IF(I59&gt;0,L59/J59*I59,0)</f>
        <v>5</v>
      </c>
      <c r="N59" s="32">
        <f t="shared" ref="N59:N60" si="19">K59*L59</f>
        <v>5</v>
      </c>
      <c r="P59" s="25" t="s">
        <v>265</v>
      </c>
    </row>
    <row r="60" spans="1:16" x14ac:dyDescent="0.25">
      <c r="C60" t="s">
        <v>266</v>
      </c>
      <c r="E60" t="s">
        <v>50</v>
      </c>
      <c r="F60">
        <v>4539</v>
      </c>
      <c r="G60" t="s">
        <v>72</v>
      </c>
      <c r="H60" t="s">
        <v>267</v>
      </c>
      <c r="I60">
        <v>1</v>
      </c>
      <c r="J60">
        <v>1</v>
      </c>
      <c r="K60">
        <v>1</v>
      </c>
      <c r="L60" s="11">
        <v>7.63</v>
      </c>
      <c r="M60" s="24">
        <f t="shared" ref="M60" si="20">IF(I60&gt;0,L60/J60*I60,0)</f>
        <v>7.63</v>
      </c>
      <c r="N60" s="32">
        <f t="shared" si="19"/>
        <v>7.63</v>
      </c>
      <c r="P60" s="25" t="s">
        <v>268</v>
      </c>
    </row>
    <row r="61" spans="1:16" x14ac:dyDescent="0.25">
      <c r="C61" s="38" t="s">
        <v>210</v>
      </c>
      <c r="E61" t="s">
        <v>50</v>
      </c>
      <c r="F61">
        <v>2011</v>
      </c>
      <c r="G61" t="s">
        <v>264</v>
      </c>
      <c r="H61">
        <v>2011</v>
      </c>
      <c r="I61">
        <v>1</v>
      </c>
      <c r="J61">
        <v>1</v>
      </c>
      <c r="K61">
        <v>1</v>
      </c>
      <c r="L61" s="11">
        <v>12.5</v>
      </c>
      <c r="M61" s="24">
        <f t="shared" ref="M61" si="21">IF(I61&gt;0,L61/J61*I61,0)</f>
        <v>12.5</v>
      </c>
      <c r="N61" s="32">
        <f t="shared" ref="N61" si="22">K61*L61</f>
        <v>12.5</v>
      </c>
      <c r="P61" s="25" t="s">
        <v>275</v>
      </c>
    </row>
    <row r="62" spans="1:16" x14ac:dyDescent="0.25">
      <c r="A62" t="s">
        <v>216</v>
      </c>
      <c r="C62" s="38" t="s">
        <v>225</v>
      </c>
      <c r="G62" t="s">
        <v>285</v>
      </c>
      <c r="H62" s="59" t="s">
        <v>287</v>
      </c>
      <c r="I62">
        <v>2</v>
      </c>
      <c r="J62">
        <v>50</v>
      </c>
      <c r="K62">
        <v>1</v>
      </c>
      <c r="L62" s="11">
        <v>12.5</v>
      </c>
      <c r="M62" s="24">
        <f t="shared" ref="M62" si="23">IF(I62&gt;0,L62/J62*I62,0)</f>
        <v>0.5</v>
      </c>
      <c r="N62" s="32">
        <f t="shared" ref="N62" si="24">K62*L62</f>
        <v>12.5</v>
      </c>
    </row>
    <row r="63" spans="1:16" ht="15.75" thickBot="1" x14ac:dyDescent="0.3">
      <c r="A63" t="s">
        <v>217</v>
      </c>
      <c r="C63" s="40" t="s">
        <v>226</v>
      </c>
      <c r="G63" t="s">
        <v>285</v>
      </c>
      <c r="H63" s="59" t="s">
        <v>286</v>
      </c>
      <c r="I63">
        <v>4</v>
      </c>
      <c r="J63">
        <v>50</v>
      </c>
      <c r="K63">
        <v>1</v>
      </c>
      <c r="L63" s="11">
        <v>12.5</v>
      </c>
      <c r="M63" s="24">
        <f>IF(I63&gt;0,L63/J63*I63,0)</f>
        <v>1</v>
      </c>
      <c r="N63" s="32">
        <f>K63*L63</f>
        <v>12.5</v>
      </c>
      <c r="P63" s="8" t="s">
        <v>288</v>
      </c>
    </row>
    <row r="64" spans="1:16" x14ac:dyDescent="0.25">
      <c r="B64" t="s">
        <v>319</v>
      </c>
      <c r="C64" s="38" t="s">
        <v>312</v>
      </c>
      <c r="E64" t="s">
        <v>313</v>
      </c>
      <c r="F64" t="s">
        <v>314</v>
      </c>
      <c r="G64" t="s">
        <v>72</v>
      </c>
      <c r="H64" t="s">
        <v>315</v>
      </c>
      <c r="I64">
        <v>3</v>
      </c>
      <c r="J64">
        <v>1</v>
      </c>
      <c r="K64">
        <v>1</v>
      </c>
      <c r="L64" s="11">
        <v>12.11</v>
      </c>
      <c r="M64" s="24">
        <f>IF(I64&gt;0,L64/J64*I64,0)</f>
        <v>36.33</v>
      </c>
      <c r="N64" s="32">
        <f>K64*L64</f>
        <v>12.11</v>
      </c>
      <c r="P64" s="8" t="s">
        <v>317</v>
      </c>
    </row>
    <row r="65" spans="1:17" x14ac:dyDescent="0.25">
      <c r="B65" t="s">
        <v>319</v>
      </c>
      <c r="C65" t="s">
        <v>318</v>
      </c>
      <c r="G65" t="s">
        <v>320</v>
      </c>
      <c r="I65">
        <v>3</v>
      </c>
      <c r="J65">
        <v>1</v>
      </c>
      <c r="K65">
        <v>1</v>
      </c>
      <c r="L65" s="11">
        <v>9.9499999999999993</v>
      </c>
      <c r="M65" s="61">
        <f>IF(I65&gt;0,L65/J65*I65,0)</f>
        <v>29.849999999999998</v>
      </c>
      <c r="N65" s="62">
        <f>K65*L65</f>
        <v>9.9499999999999993</v>
      </c>
      <c r="P65" s="8" t="s">
        <v>316</v>
      </c>
    </row>
    <row r="66" spans="1:17" x14ac:dyDescent="0.25">
      <c r="B66" t="s">
        <v>319</v>
      </c>
      <c r="C66" s="38" t="s">
        <v>312</v>
      </c>
      <c r="G66" t="s">
        <v>333</v>
      </c>
      <c r="I66">
        <v>3</v>
      </c>
      <c r="J66">
        <v>1</v>
      </c>
      <c r="K66">
        <v>1</v>
      </c>
      <c r="L66" s="11">
        <v>5</v>
      </c>
      <c r="M66" s="24">
        <f>IF(I66&gt;0,L66/J66*I66,0)</f>
        <v>15</v>
      </c>
      <c r="N66" s="32">
        <f>K66*L66</f>
        <v>5</v>
      </c>
      <c r="P66" s="8"/>
      <c r="Q66" t="s">
        <v>340</v>
      </c>
    </row>
    <row r="67" spans="1:17" x14ac:dyDescent="0.25">
      <c r="B67" t="s">
        <v>331</v>
      </c>
      <c r="C67" t="s">
        <v>332</v>
      </c>
      <c r="G67" t="s">
        <v>333</v>
      </c>
      <c r="I67">
        <v>3</v>
      </c>
      <c r="J67">
        <v>1</v>
      </c>
      <c r="K67">
        <v>1</v>
      </c>
      <c r="L67" s="11">
        <v>1</v>
      </c>
      <c r="M67" s="61">
        <f>IF(I67&gt;0,L67/J67*I67,0)</f>
        <v>3</v>
      </c>
      <c r="N67" s="62">
        <f>K67*L67</f>
        <v>1</v>
      </c>
      <c r="P67" s="8"/>
    </row>
    <row r="68" spans="1:17" ht="15.75" thickBo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55">
        <f>J68/1000*$C$45</f>
        <v>0</v>
      </c>
      <c r="M68" s="55">
        <f t="shared" ref="M68" si="25">L68</f>
        <v>0</v>
      </c>
      <c r="N68" s="55">
        <f t="shared" ref="N68" si="26">L68</f>
        <v>0</v>
      </c>
      <c r="O68" s="56"/>
      <c r="P68" s="18"/>
    </row>
    <row r="69" spans="1:17" ht="15.75" thickBot="1" x14ac:dyDescent="0.3">
      <c r="B69" s="54" t="s">
        <v>321</v>
      </c>
      <c r="C69" s="15"/>
      <c r="D69" s="15"/>
      <c r="E69" s="15"/>
      <c r="F69" s="15"/>
      <c r="G69" s="15"/>
      <c r="H69" s="15"/>
      <c r="I69" s="15">
        <v>1</v>
      </c>
      <c r="J69" s="15"/>
      <c r="K69" s="15"/>
      <c r="L69" s="15"/>
      <c r="M69" s="15"/>
      <c r="N69" s="15"/>
      <c r="O69" s="15"/>
      <c r="P69" s="15"/>
    </row>
    <row r="70" spans="1:17" ht="15.75" thickBot="1" x14ac:dyDescent="0.3">
      <c r="B70" s="19" t="s">
        <v>6</v>
      </c>
      <c r="C70" s="19" t="s">
        <v>7</v>
      </c>
      <c r="D70" s="34"/>
      <c r="E70" s="34" t="s">
        <v>14</v>
      </c>
      <c r="F70" s="34"/>
      <c r="G70" s="34" t="s">
        <v>15</v>
      </c>
      <c r="H70" s="34"/>
    </row>
    <row r="71" spans="1:17" x14ac:dyDescent="0.25">
      <c r="A71" t="s">
        <v>245</v>
      </c>
      <c r="B71" t="s">
        <v>127</v>
      </c>
      <c r="C71" t="s">
        <v>110</v>
      </c>
      <c r="E71" t="s">
        <v>100</v>
      </c>
      <c r="F71" t="s">
        <v>83</v>
      </c>
      <c r="G71" t="s">
        <v>72</v>
      </c>
      <c r="H71" t="s">
        <v>144</v>
      </c>
      <c r="I71">
        <f>I69*1</f>
        <v>1</v>
      </c>
      <c r="J71">
        <v>1</v>
      </c>
      <c r="K71" s="23">
        <f t="shared" ref="K71:K87" si="27">IF(I71&gt;0,CEILING(I71/J71,1),0)</f>
        <v>1</v>
      </c>
      <c r="L71" s="11">
        <v>1.1200000000000001</v>
      </c>
      <c r="M71" s="24">
        <f t="shared" ref="M71:M87" si="28">IF(I71&gt;0,L71/J71*I71,0)</f>
        <v>1.1200000000000001</v>
      </c>
      <c r="N71" s="24">
        <f t="shared" ref="N71:N87" si="29">K71*L71</f>
        <v>1.1200000000000001</v>
      </c>
      <c r="P71" s="25" t="s">
        <v>160</v>
      </c>
    </row>
    <row r="72" spans="1:17" x14ac:dyDescent="0.25">
      <c r="A72" t="s">
        <v>246</v>
      </c>
      <c r="B72" t="s">
        <v>128</v>
      </c>
      <c r="C72" t="s">
        <v>111</v>
      </c>
      <c r="E72" t="s">
        <v>101</v>
      </c>
      <c r="F72" t="s">
        <v>84</v>
      </c>
      <c r="G72" t="s">
        <v>72</v>
      </c>
      <c r="H72" t="s">
        <v>177</v>
      </c>
      <c r="I72">
        <f t="shared" ref="I72:I76" si="30">$I$22*1</f>
        <v>3</v>
      </c>
      <c r="J72">
        <v>1</v>
      </c>
      <c r="K72" s="23">
        <f t="shared" si="27"/>
        <v>3</v>
      </c>
      <c r="L72" s="11">
        <v>2.68</v>
      </c>
      <c r="M72" s="24">
        <f t="shared" si="28"/>
        <v>8.0400000000000009</v>
      </c>
      <c r="N72" s="24">
        <f t="shared" si="29"/>
        <v>8.0400000000000009</v>
      </c>
      <c r="P72" s="25" t="s">
        <v>161</v>
      </c>
    </row>
    <row r="73" spans="1:17" x14ac:dyDescent="0.25">
      <c r="A73" t="s">
        <v>247</v>
      </c>
      <c r="B73" t="s">
        <v>129</v>
      </c>
      <c r="C73" t="s">
        <v>112</v>
      </c>
      <c r="E73" t="s">
        <v>102</v>
      </c>
      <c r="F73" t="s">
        <v>85</v>
      </c>
      <c r="G73" t="s">
        <v>72</v>
      </c>
      <c r="H73" t="s">
        <v>178</v>
      </c>
      <c r="I73">
        <f t="shared" si="30"/>
        <v>3</v>
      </c>
      <c r="J73">
        <v>1</v>
      </c>
      <c r="K73" s="23">
        <f t="shared" si="27"/>
        <v>3</v>
      </c>
      <c r="L73" s="11">
        <v>1.46</v>
      </c>
      <c r="M73" s="24">
        <f t="shared" si="28"/>
        <v>4.38</v>
      </c>
      <c r="N73" s="24">
        <f t="shared" si="29"/>
        <v>4.38</v>
      </c>
      <c r="P73" s="25" t="s">
        <v>162</v>
      </c>
    </row>
    <row r="74" spans="1:17" x14ac:dyDescent="0.25">
      <c r="A74" t="s">
        <v>248</v>
      </c>
      <c r="B74" t="s">
        <v>130</v>
      </c>
      <c r="C74" t="s">
        <v>113</v>
      </c>
      <c r="E74" t="s">
        <v>103</v>
      </c>
      <c r="F74" t="s">
        <v>86</v>
      </c>
      <c r="G74" t="s">
        <v>72</v>
      </c>
      <c r="H74" t="s">
        <v>179</v>
      </c>
      <c r="I74">
        <f t="shared" si="30"/>
        <v>3</v>
      </c>
      <c r="J74">
        <v>1</v>
      </c>
      <c r="K74" s="23">
        <f t="shared" si="27"/>
        <v>3</v>
      </c>
      <c r="L74" s="11">
        <v>7.32</v>
      </c>
      <c r="M74" s="24">
        <f t="shared" si="28"/>
        <v>21.96</v>
      </c>
      <c r="N74" s="24">
        <f t="shared" si="29"/>
        <v>21.96</v>
      </c>
      <c r="P74" s="25" t="s">
        <v>163</v>
      </c>
    </row>
    <row r="75" spans="1:17" x14ac:dyDescent="0.25">
      <c r="A75" t="s">
        <v>249</v>
      </c>
      <c r="B75" t="s">
        <v>131</v>
      </c>
      <c r="C75" t="s">
        <v>114</v>
      </c>
      <c r="E75" t="s">
        <v>104</v>
      </c>
      <c r="F75" t="s">
        <v>87</v>
      </c>
      <c r="G75" t="s">
        <v>72</v>
      </c>
      <c r="H75" t="s">
        <v>180</v>
      </c>
      <c r="I75">
        <f t="shared" si="30"/>
        <v>3</v>
      </c>
      <c r="J75">
        <v>1</v>
      </c>
      <c r="K75" s="23">
        <f t="shared" si="27"/>
        <v>3</v>
      </c>
      <c r="L75" s="11">
        <v>0.6</v>
      </c>
      <c r="M75" s="24">
        <f t="shared" si="28"/>
        <v>1.7999999999999998</v>
      </c>
      <c r="N75" s="24">
        <f t="shared" si="29"/>
        <v>1.7999999999999998</v>
      </c>
      <c r="P75" s="8" t="s">
        <v>163</v>
      </c>
    </row>
    <row r="76" spans="1:17" x14ac:dyDescent="0.25">
      <c r="A76" t="s">
        <v>250</v>
      </c>
      <c r="B76" t="s">
        <v>78</v>
      </c>
      <c r="C76" t="s">
        <v>41</v>
      </c>
      <c r="E76" t="s">
        <v>49</v>
      </c>
      <c r="F76" t="s">
        <v>59</v>
      </c>
      <c r="G76" t="s">
        <v>72</v>
      </c>
      <c r="H76" t="s">
        <v>181</v>
      </c>
      <c r="I76">
        <f t="shared" si="30"/>
        <v>3</v>
      </c>
      <c r="J76">
        <v>1</v>
      </c>
      <c r="K76" s="23">
        <f t="shared" si="27"/>
        <v>3</v>
      </c>
      <c r="L76" s="11">
        <v>0.91</v>
      </c>
      <c r="M76" s="24">
        <f t="shared" si="28"/>
        <v>2.73</v>
      </c>
      <c r="N76" s="24">
        <f t="shared" si="29"/>
        <v>2.73</v>
      </c>
      <c r="P76" s="25" t="s">
        <v>153</v>
      </c>
    </row>
    <row r="77" spans="1:17" x14ac:dyDescent="0.25">
      <c r="A77" t="s">
        <v>251</v>
      </c>
      <c r="B77" t="s">
        <v>132</v>
      </c>
      <c r="C77" t="s">
        <v>115</v>
      </c>
      <c r="E77" t="s">
        <v>105</v>
      </c>
      <c r="F77" t="s">
        <v>88</v>
      </c>
      <c r="G77" t="s">
        <v>72</v>
      </c>
      <c r="H77" t="s">
        <v>145</v>
      </c>
      <c r="I77">
        <f>$I$22*3</f>
        <v>9</v>
      </c>
      <c r="J77">
        <v>1</v>
      </c>
      <c r="K77" s="23">
        <f t="shared" si="27"/>
        <v>9</v>
      </c>
      <c r="L77" s="11">
        <v>0.15</v>
      </c>
      <c r="M77" s="24">
        <f t="shared" si="28"/>
        <v>1.3499999999999999</v>
      </c>
      <c r="N77" s="24">
        <f t="shared" si="29"/>
        <v>1.3499999999999999</v>
      </c>
      <c r="P77" s="8" t="s">
        <v>164</v>
      </c>
    </row>
    <row r="78" spans="1:17" x14ac:dyDescent="0.25">
      <c r="A78" t="s">
        <v>252</v>
      </c>
      <c r="B78" t="s">
        <v>133</v>
      </c>
      <c r="C78" t="s">
        <v>116</v>
      </c>
      <c r="E78" t="s">
        <v>106</v>
      </c>
      <c r="F78" t="s">
        <v>89</v>
      </c>
      <c r="G78" t="s">
        <v>72</v>
      </c>
      <c r="H78" t="s">
        <v>146</v>
      </c>
      <c r="I78">
        <f>$I$22*5</f>
        <v>15</v>
      </c>
      <c r="J78">
        <v>1</v>
      </c>
      <c r="K78" s="23">
        <f t="shared" si="27"/>
        <v>15</v>
      </c>
      <c r="L78" s="11">
        <v>0.15</v>
      </c>
      <c r="M78" s="24">
        <f t="shared" si="28"/>
        <v>2.25</v>
      </c>
      <c r="N78" s="24">
        <f t="shared" si="29"/>
        <v>2.25</v>
      </c>
      <c r="P78" s="25" t="s">
        <v>165</v>
      </c>
    </row>
    <row r="79" spans="1:17" x14ac:dyDescent="0.25">
      <c r="A79" t="s">
        <v>253</v>
      </c>
      <c r="B79" t="s">
        <v>134</v>
      </c>
      <c r="C79" t="s">
        <v>117</v>
      </c>
      <c r="E79" t="s">
        <v>107</v>
      </c>
      <c r="F79" t="s">
        <v>90</v>
      </c>
      <c r="G79" t="s">
        <v>72</v>
      </c>
      <c r="H79" t="s">
        <v>176</v>
      </c>
      <c r="I79">
        <f>$I$22*1</f>
        <v>3</v>
      </c>
      <c r="J79">
        <v>1</v>
      </c>
      <c r="K79" s="23">
        <f t="shared" si="27"/>
        <v>3</v>
      </c>
      <c r="L79" s="11">
        <v>0.47</v>
      </c>
      <c r="M79" s="24">
        <f t="shared" si="28"/>
        <v>1.41</v>
      </c>
      <c r="N79" s="24">
        <f t="shared" si="29"/>
        <v>1.41</v>
      </c>
      <c r="P79" s="25" t="s">
        <v>166</v>
      </c>
    </row>
    <row r="80" spans="1:17" x14ac:dyDescent="0.25">
      <c r="A80" t="s">
        <v>254</v>
      </c>
      <c r="B80" t="s">
        <v>135</v>
      </c>
      <c r="C80" t="s">
        <v>118</v>
      </c>
      <c r="E80" t="s">
        <v>108</v>
      </c>
      <c r="F80" t="s">
        <v>91</v>
      </c>
      <c r="G80" t="s">
        <v>72</v>
      </c>
      <c r="H80" t="s">
        <v>147</v>
      </c>
      <c r="I80">
        <f>$I$22*1</f>
        <v>3</v>
      </c>
      <c r="J80">
        <v>1</v>
      </c>
      <c r="K80" s="23">
        <f t="shared" si="27"/>
        <v>3</v>
      </c>
      <c r="L80" s="11">
        <v>0.16</v>
      </c>
      <c r="M80" s="24">
        <f t="shared" si="28"/>
        <v>0.48</v>
      </c>
      <c r="N80" s="24">
        <f t="shared" si="29"/>
        <v>0.48</v>
      </c>
      <c r="P80" s="25" t="s">
        <v>167</v>
      </c>
    </row>
    <row r="81" spans="1:16" x14ac:dyDescent="0.25">
      <c r="A81" t="s">
        <v>255</v>
      </c>
      <c r="B81" t="s">
        <v>136</v>
      </c>
      <c r="C81" t="s">
        <v>119</v>
      </c>
      <c r="E81" t="s">
        <v>108</v>
      </c>
      <c r="F81" t="s">
        <v>92</v>
      </c>
      <c r="G81" t="s">
        <v>72</v>
      </c>
      <c r="H81" t="s">
        <v>182</v>
      </c>
      <c r="I81">
        <f>$I$22*1</f>
        <v>3</v>
      </c>
      <c r="J81">
        <v>1</v>
      </c>
      <c r="K81" s="23">
        <f t="shared" si="27"/>
        <v>3</v>
      </c>
      <c r="L81" s="11">
        <v>0.16</v>
      </c>
      <c r="M81" s="24">
        <f t="shared" si="28"/>
        <v>0.48</v>
      </c>
      <c r="N81" s="24">
        <f t="shared" si="29"/>
        <v>0.48</v>
      </c>
      <c r="P81" s="25" t="s">
        <v>165</v>
      </c>
    </row>
    <row r="82" spans="1:16" x14ac:dyDescent="0.25">
      <c r="A82" t="s">
        <v>256</v>
      </c>
      <c r="B82" t="s">
        <v>137</v>
      </c>
      <c r="C82" t="s">
        <v>120</v>
      </c>
      <c r="E82" t="s">
        <v>108</v>
      </c>
      <c r="F82" t="s">
        <v>93</v>
      </c>
      <c r="G82" t="s">
        <v>72</v>
      </c>
      <c r="H82" t="s">
        <v>183</v>
      </c>
      <c r="I82">
        <f>$I$22*2</f>
        <v>6</v>
      </c>
      <c r="J82">
        <v>1</v>
      </c>
      <c r="K82" s="23">
        <f t="shared" si="27"/>
        <v>6</v>
      </c>
      <c r="L82" s="11">
        <v>0.16</v>
      </c>
      <c r="M82" s="24">
        <f t="shared" si="28"/>
        <v>0.96</v>
      </c>
      <c r="N82" s="24">
        <f t="shared" si="29"/>
        <v>0.96</v>
      </c>
      <c r="P82" s="25" t="s">
        <v>174</v>
      </c>
    </row>
    <row r="83" spans="1:16" x14ac:dyDescent="0.25">
      <c r="A83" t="s">
        <v>257</v>
      </c>
      <c r="B83" t="s">
        <v>138</v>
      </c>
      <c r="C83" t="s">
        <v>121</v>
      </c>
      <c r="E83" t="s">
        <v>108</v>
      </c>
      <c r="F83" t="s">
        <v>94</v>
      </c>
      <c r="G83" t="s">
        <v>72</v>
      </c>
      <c r="H83" t="s">
        <v>184</v>
      </c>
      <c r="I83">
        <f>$I$22*1</f>
        <v>3</v>
      </c>
      <c r="J83">
        <v>1</v>
      </c>
      <c r="K83" s="23">
        <f t="shared" si="27"/>
        <v>3</v>
      </c>
      <c r="L83" s="11">
        <v>0.16</v>
      </c>
      <c r="M83" s="24">
        <f t="shared" si="28"/>
        <v>0.48</v>
      </c>
      <c r="N83" s="24">
        <f t="shared" si="29"/>
        <v>0.48</v>
      </c>
      <c r="P83" s="25" t="s">
        <v>173</v>
      </c>
    </row>
    <row r="84" spans="1:16" x14ac:dyDescent="0.25">
      <c r="A84" t="s">
        <v>258</v>
      </c>
      <c r="B84" t="s">
        <v>139</v>
      </c>
      <c r="C84" t="s">
        <v>122</v>
      </c>
      <c r="E84" t="s">
        <v>108</v>
      </c>
      <c r="F84" t="s">
        <v>95</v>
      </c>
      <c r="G84" t="s">
        <v>72</v>
      </c>
      <c r="H84" t="s">
        <v>185</v>
      </c>
      <c r="I84">
        <f>$I$22*1</f>
        <v>3</v>
      </c>
      <c r="J84">
        <v>1</v>
      </c>
      <c r="K84" s="23">
        <f t="shared" si="27"/>
        <v>3</v>
      </c>
      <c r="L84" s="11">
        <v>0.16</v>
      </c>
      <c r="M84" s="24">
        <f t="shared" si="28"/>
        <v>0.48</v>
      </c>
      <c r="N84" s="24">
        <f t="shared" si="29"/>
        <v>0.48</v>
      </c>
      <c r="P84" s="25" t="s">
        <v>172</v>
      </c>
    </row>
    <row r="85" spans="1:16" x14ac:dyDescent="0.25">
      <c r="A85" t="s">
        <v>259</v>
      </c>
      <c r="B85" t="s">
        <v>140</v>
      </c>
      <c r="C85" t="s">
        <v>123</v>
      </c>
      <c r="E85" t="s">
        <v>108</v>
      </c>
      <c r="F85" t="s">
        <v>96</v>
      </c>
      <c r="G85" t="s">
        <v>72</v>
      </c>
      <c r="H85" t="s">
        <v>186</v>
      </c>
      <c r="I85">
        <f>$I$22*1</f>
        <v>3</v>
      </c>
      <c r="J85">
        <v>1</v>
      </c>
      <c r="K85" s="23">
        <f t="shared" si="27"/>
        <v>3</v>
      </c>
      <c r="L85" s="11">
        <v>0.16</v>
      </c>
      <c r="M85" s="24">
        <f t="shared" si="28"/>
        <v>0.48</v>
      </c>
      <c r="N85" s="24">
        <f t="shared" si="29"/>
        <v>0.48</v>
      </c>
      <c r="P85" s="25" t="s">
        <v>171</v>
      </c>
    </row>
    <row r="86" spans="1:16" x14ac:dyDescent="0.25">
      <c r="A86" t="s">
        <v>260</v>
      </c>
      <c r="B86" t="s">
        <v>141</v>
      </c>
      <c r="C86" t="s">
        <v>124</v>
      </c>
      <c r="E86" t="s">
        <v>108</v>
      </c>
      <c r="F86" t="s">
        <v>97</v>
      </c>
      <c r="G86" t="s">
        <v>72</v>
      </c>
      <c r="H86" t="s">
        <v>187</v>
      </c>
      <c r="I86">
        <f>$I$22*1</f>
        <v>3</v>
      </c>
      <c r="J86">
        <v>5</v>
      </c>
      <c r="K86" s="23">
        <f t="shared" si="27"/>
        <v>1</v>
      </c>
      <c r="L86" s="11">
        <v>0.16</v>
      </c>
      <c r="M86" s="24">
        <f t="shared" si="28"/>
        <v>9.6000000000000002E-2</v>
      </c>
      <c r="N86" s="24">
        <f t="shared" si="29"/>
        <v>0.16</v>
      </c>
      <c r="P86" s="25" t="s">
        <v>170</v>
      </c>
    </row>
    <row r="87" spans="1:16" x14ac:dyDescent="0.25">
      <c r="A87" t="s">
        <v>261</v>
      </c>
      <c r="B87" t="s">
        <v>142</v>
      </c>
      <c r="C87" t="s">
        <v>125</v>
      </c>
      <c r="E87" t="s">
        <v>108</v>
      </c>
      <c r="F87" t="s">
        <v>98</v>
      </c>
      <c r="G87" t="s">
        <v>72</v>
      </c>
      <c r="H87" t="s">
        <v>188</v>
      </c>
      <c r="I87">
        <f>$I$22*2</f>
        <v>6</v>
      </c>
      <c r="J87">
        <v>1</v>
      </c>
      <c r="K87" s="23">
        <f t="shared" si="27"/>
        <v>6</v>
      </c>
      <c r="L87" s="11">
        <v>0.16</v>
      </c>
      <c r="M87" s="24">
        <f t="shared" si="28"/>
        <v>0.96</v>
      </c>
      <c r="N87" s="24">
        <f t="shared" si="29"/>
        <v>0.96</v>
      </c>
      <c r="P87" s="25" t="s">
        <v>169</v>
      </c>
    </row>
    <row r="97" spans="13:13" x14ac:dyDescent="0.25">
      <c r="M97" s="20"/>
    </row>
    <row r="100" spans="13:13" x14ac:dyDescent="0.25">
      <c r="M100" s="20"/>
    </row>
    <row r="101" spans="13:13" x14ac:dyDescent="0.25">
      <c r="M101" s="20"/>
    </row>
    <row r="105" spans="13:13" x14ac:dyDescent="0.25">
      <c r="M105" s="20"/>
    </row>
  </sheetData>
  <mergeCells count="5">
    <mergeCell ref="A5:C5"/>
    <mergeCell ref="A22:C22"/>
    <mergeCell ref="A31:C31"/>
    <mergeCell ref="A26:C26"/>
    <mergeCell ref="A29:C29"/>
  </mergeCells>
  <phoneticPr fontId="14" type="noConversion"/>
  <hyperlinks>
    <hyperlink ref="P77" r:id="rId1" xr:uid="{60E6A92C-4839-489E-AD1E-F1DD2C496A62}"/>
    <hyperlink ref="P75" r:id="rId2" xr:uid="{5AB49DB6-CF7A-4FB5-9BF1-A6DF95EDC91C}"/>
    <hyperlink ref="P11" r:id="rId3" xr:uid="{98E71B01-F4EE-404B-8A84-09D2B5DC23E0}"/>
    <hyperlink ref="P6" r:id="rId4" xr:uid="{9691E2C5-8C3E-4DFF-A8CF-17294451BFA1}"/>
    <hyperlink ref="P7" r:id="rId5" xr:uid="{4027CBE2-8F4B-4B3C-9C92-54C41274035F}"/>
    <hyperlink ref="P8" r:id="rId6" xr:uid="{6DC7FF71-42FB-4D7F-BBDD-8558ACDD36FC}"/>
    <hyperlink ref="P9" r:id="rId7" xr:uid="{73C50667-5794-4586-93A9-98A111D16C81}"/>
    <hyperlink ref="P10" r:id="rId8" xr:uid="{DDD8E4C5-1955-4750-A080-CD04999D7DB0}"/>
    <hyperlink ref="P13" r:id="rId9" xr:uid="{C4A78378-8075-495F-BA8D-408AFFFC8A3B}"/>
    <hyperlink ref="P15" r:id="rId10" xr:uid="{B121AC49-03DC-4D2A-AE3F-4F87B3A4729A}"/>
    <hyperlink ref="P12" r:id="rId11" xr:uid="{B1A8B15A-E98D-41B1-A7C4-FA1E30DCD680}"/>
    <hyperlink ref="P17" r:id="rId12" xr:uid="{0D8D2563-81B9-448E-A48A-91BAC4FDB0E7}"/>
    <hyperlink ref="P18" r:id="rId13" xr:uid="{4F1B04A5-B58B-43A7-AC21-C980FD63324D}"/>
    <hyperlink ref="P16" r:id="rId14" xr:uid="{0BAD0BDA-91BD-4AF4-AB9F-7D0701EDC500}"/>
    <hyperlink ref="P24" r:id="rId15" xr:uid="{CA86E1D3-1641-48F6-8990-E8A7041B7767}"/>
    <hyperlink ref="P25" r:id="rId16" xr:uid="{0EBD983D-EF23-4E50-B944-9B75B3417064}"/>
    <hyperlink ref="P32" r:id="rId17" xr:uid="{E4E91C58-5C72-4626-BFC1-B08D53B102A0}"/>
    <hyperlink ref="P63" r:id="rId18" xr:uid="{C9EF98AB-74D8-4339-B9CC-AABB9586DAD3}"/>
    <hyperlink ref="P14" r:id="rId19" xr:uid="{5CD1FACD-C73A-4FC4-8C13-6A315EE91F2C}"/>
    <hyperlink ref="P35" r:id="rId20" xr:uid="{D6CF539C-D7A9-4DF6-A152-90C647EDF6C0}"/>
    <hyperlink ref="P36" r:id="rId21" xr:uid="{BE1FCFA9-E21B-4476-8C60-6567B7F119AC}"/>
    <hyperlink ref="P28" r:id="rId22" xr:uid="{13B8A810-4A35-4DFB-A533-5BF3750957DB}"/>
    <hyperlink ref="P27" r:id="rId23" xr:uid="{27565B5C-C6CB-475E-B49B-8DCC28094257}"/>
    <hyperlink ref="P64" r:id="rId24" xr:uid="{10EF546D-8F3B-4FA5-B77B-77DBB0886554}"/>
    <hyperlink ref="P65" r:id="rId25" xr:uid="{BD0BC4D2-7507-4F5F-B81A-B55D478DB3BB}"/>
    <hyperlink ref="P30" r:id="rId26" xr:uid="{4B090432-2539-495F-A038-C61EDFAC4B5C}"/>
    <hyperlink ref="P33" r:id="rId27" xr:uid="{4F41C6F3-1E43-4053-A223-7226FD49FF85}"/>
  </hyperlinks>
  <pageMargins left="0.7" right="0.7" top="0.75" bottom="0.75" header="0.3" footer="0.3"/>
  <pageSetup orientation="portrait"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7" ma:contentTypeDescription="Create a new document." ma:contentTypeScope="" ma:versionID="806fa4c7fbbf8aa9f5cad55dba9a026b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33f880313f24a6ddfb20bff701b7a5f2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d026a2c-2932-46d8-9cfe-1512c4307f3e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65FF4-B7B8-4E70-BCDF-1677760FE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e718a8af-5d48-45b1-a7fb-cef00c107a7a"/>
    <ds:schemaRef ds:uri="http://schemas.microsoft.com/office/2006/metadata/properties"/>
    <ds:schemaRef ds:uri="715913e6-4bf0-458f-8160-f18e142d04ff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2024-11-06T21:55:21Z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