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USB-Switch-Tester/Documentation/Working_Documents/"/>
    </mc:Choice>
  </mc:AlternateContent>
  <xr:revisionPtr revIDLastSave="47" documentId="13_ncr:1_{54FA8B7F-9150-46A1-9804-BA6BA3EE9372}" xr6:coauthVersionLast="47" xr6:coauthVersionMax="47" xr10:uidLastSave="{9C1C702B-1212-46E0-9507-F9D16976F18F}"/>
  <bookViews>
    <workbookView minimized="1" xWindow="-24840" yWindow="825" windowWidth="21600" windowHeight="1183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G17" i="1"/>
  <c r="J17" i="1" s="1"/>
  <c r="G7" i="1"/>
  <c r="I14" i="1" l="1"/>
  <c r="G6" i="1"/>
  <c r="J6" i="1" s="1"/>
  <c r="G5" i="1"/>
  <c r="J5" i="1" s="1"/>
  <c r="J7" i="1"/>
  <c r="H6" i="1"/>
  <c r="I6" i="1" s="1"/>
  <c r="H7" i="1"/>
  <c r="I7" i="1" s="1"/>
  <c r="H5" i="1"/>
  <c r="J2" i="1" l="1"/>
  <c r="K2" i="1"/>
  <c r="L2" i="1"/>
  <c r="I13" i="1"/>
  <c r="I12" i="1"/>
  <c r="I5" i="1" l="1"/>
  <c r="I2" i="1" s="1"/>
</calcChain>
</file>

<file path=xl/sharedStrings.xml><?xml version="1.0" encoding="utf-8"?>
<sst xmlns="http://schemas.openxmlformats.org/spreadsheetml/2006/main" count="55" uniqueCount="45">
  <si>
    <t>USB Switch Tester</t>
  </si>
  <si>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</si>
  <si>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</si>
  <si>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</si>
  <si>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</si>
  <si>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</si>
  <si>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Last Updated: 2022-11-21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</si>
  <si>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</si>
  <si>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</si>
  <si>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</si>
  <si>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</si>
  <si>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</si>
  <si>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</si>
  <si>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</si>
  <si>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</si>
  <si>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</si>
  <si>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</si>
  <si>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</si>
  <si>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</si>
  <si>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Led, 5 MM, Red</t>
  </si>
  <si>
    <t>Electrical</t>
  </si>
  <si>
    <t xml:space="preserve">https://www.mouser.ca/ProductDetail/604-WP7113ID5V </t>
  </si>
  <si>
    <t>Resistor, 1 kOhms, 1/4W, Through Hole</t>
  </si>
  <si>
    <t>https://www.mouser.ca/ProductDetail/KOA-Speer/CFS1-4C102J?qs=9IB2bDhijq9MRkvwLBYZPw%3D%3D</t>
  </si>
  <si>
    <t xml:space="preserve">Jack, 3.5 mm, Stereo, STX-3120-3B </t>
  </si>
  <si>
    <t xml:space="preserve">https://www.mouser.ca/ProductDetail/806-STX-3120-3B </t>
  </si>
  <si>
    <t>3D Printed Parts                           ESTIMATED PRICING USING 1KG ROLL COST:</t>
  </si>
  <si>
    <t>Part</t>
  </si>
  <si>
    <t>Material</t>
  </si>
  <si>
    <t>Mass (g) / Unit</t>
  </si>
  <si>
    <t>Time / Unit Min</t>
  </si>
  <si>
    <t>Print Time (Min)</t>
  </si>
  <si>
    <t>Estimated Price</t>
  </si>
  <si>
    <t xml:space="preserve">Bottom </t>
  </si>
  <si>
    <t>PLA ( 20% Infill )</t>
  </si>
  <si>
    <t>Top</t>
  </si>
  <si>
    <t>PLA (20% Infill )</t>
  </si>
  <si>
    <t>Custom Printed Circuit Board (PCB)</t>
  </si>
  <si>
    <t>USB_Switch_Tester.zip</t>
  </si>
  <si>
    <t>Build_Files/PCB_Files/Gerber_Files/USB_Switch_Tester.zip</t>
  </si>
  <si>
    <t>Tools for Assembly</t>
  </si>
  <si>
    <t>Soldering iron</t>
  </si>
  <si>
    <t>Alternatives (if there are other sources for some parts link them below)</t>
  </si>
  <si>
    <t>Part and description</t>
  </si>
  <si>
    <t>flush cutters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</si>
</sst>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0" fontId="0" fillId="5" borderId="5" xfId="0" applyFill="1" applyBorder="1"/>
    <xf numFmtId="0" fontId="0" fillId="5" borderId="9" xfId="0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5" borderId="13" xfId="0" applyFill="1" applyBorder="1"/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KOA-Speer/CFS1-4C102J?qs=9IB2bDhijq9MRkvwLBYZPw%3D%3D" TargetMode="External"/><Relationship Id="rId2" Type="http://schemas.openxmlformats.org/officeDocument/2006/relationships/hyperlink" Target="https://www.mouser.ca/ProductDetail/604-WP7113ID5V" TargetMode="External"/><Relationship Id="rId1" Type="http://schemas.openxmlformats.org/officeDocument/2006/relationships/hyperlink" Target="https://www.mouser.ca/ProductDetail/806-STX-3120-3B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K5" sqref="K5"/>
    </sheetView>
  </sheetViews>
  <sheetFormatPr defaultRowHeight="15" x14ac:dyDescent="0.25"/>
  <cols>
    <col min="1" max="1" width="13.42578125" customWidth="1"/>
    <col min="2" max="2" width="58.140625" customWidth="1"/>
    <col min="3" max="3" width="37.28515625" bestFit="1" customWidth="1"/>
    <col min="4" max="4" width="4.42578125" bestFit="1" customWidth="1"/>
    <col min="5" max="5" width="14.14062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10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4" ht="34.5" x14ac:dyDescent="0.45">
      <c r="A1" s="1" t="s">
        <v>0</v>
      </c>
      <c r="I1" s="20" t="s">
        <v>1</v>
      </c>
      <c r="J1" s="2" t="s">
        <v>2</v>
      </c>
      <c r="K1" s="3" t="s">
        <v>3</v>
      </c>
      <c r="L1" s="4" t="s">
        <v>4</v>
      </c>
    </row>
    <row r="2" spans="1:14" ht="19.5" thickBot="1" x14ac:dyDescent="0.35">
      <c r="A2" s="12" t="s">
        <v>5</v>
      </c>
      <c r="C2" s="11" t="s">
        <v>6</v>
      </c>
      <c r="I2" s="25">
        <f>SUM(I5:I9,I12:I14,I17)</f>
        <v>7.7444999999999986</v>
      </c>
      <c r="J2" s="5">
        <f>SUM(J5:J10,J14,J17)</f>
        <v>30.05</v>
      </c>
      <c r="K2" s="16">
        <f>SUM(H12:H13)/60</f>
        <v>0.45</v>
      </c>
      <c r="L2" s="6">
        <f>SUM(E12:E13)</f>
        <v>3.7800000000000002</v>
      </c>
    </row>
    <row r="3" spans="1:14" ht="16.5" thickBot="1" x14ac:dyDescent="0.3">
      <c r="A3" s="38" t="s">
        <v>7</v>
      </c>
      <c r="B3" s="39"/>
    </row>
    <row r="4" spans="1:14" ht="15.75" thickBot="1" x14ac:dyDescent="0.3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7" t="s">
        <v>15</v>
      </c>
      <c r="I4" s="7" t="s">
        <v>16</v>
      </c>
      <c r="J4" s="7" t="s">
        <v>17</v>
      </c>
      <c r="K4" s="7" t="s">
        <v>18</v>
      </c>
      <c r="L4" s="7"/>
      <c r="M4" s="7"/>
    </row>
    <row r="5" spans="1:14" x14ac:dyDescent="0.25">
      <c r="B5" t="s">
        <v>19</v>
      </c>
      <c r="C5" t="s">
        <v>20</v>
      </c>
      <c r="D5">
        <v>1</v>
      </c>
      <c r="E5">
        <v>1</v>
      </c>
      <c r="F5" s="9">
        <v>0.66</v>
      </c>
      <c r="G5" s="22">
        <f>IF(E5&gt;0,ROUNDUP(D5/E5,0),0)</f>
        <v>1</v>
      </c>
      <c r="H5" s="24">
        <f>IF(E5&gt;0,F5/E5,0)</f>
        <v>0.66</v>
      </c>
      <c r="I5" s="24">
        <f>H5*D5</f>
        <v>0.66</v>
      </c>
      <c r="J5" s="23">
        <f>G5*F5</f>
        <v>0.66</v>
      </c>
      <c r="K5" s="8" t="s">
        <v>21</v>
      </c>
    </row>
    <row r="6" spans="1:14" x14ac:dyDescent="0.25">
      <c r="B6" t="s">
        <v>22</v>
      </c>
      <c r="C6" t="s">
        <v>20</v>
      </c>
      <c r="D6">
        <v>1</v>
      </c>
      <c r="E6">
        <v>1</v>
      </c>
      <c r="F6" s="9">
        <v>0.24</v>
      </c>
      <c r="G6" s="22">
        <f t="shared" ref="G6:G7" si="0">IF(E6&gt;0,ROUNDUP(D6/E6,0),0)</f>
        <v>1</v>
      </c>
      <c r="H6" s="14">
        <f t="shared" ref="H6:H7" si="1">IF(E6&gt;0,F6/E6,0)</f>
        <v>0.24</v>
      </c>
      <c r="I6" s="14">
        <f t="shared" ref="I6:I7" si="2">H6*D6</f>
        <v>0.24</v>
      </c>
      <c r="J6" s="23">
        <f t="shared" ref="J6:J7" si="3">G6*F6</f>
        <v>0.24</v>
      </c>
      <c r="K6" s="8" t="s">
        <v>23</v>
      </c>
    </row>
    <row r="7" spans="1:14" x14ac:dyDescent="0.25">
      <c r="B7" s="35" t="s">
        <v>24</v>
      </c>
      <c r="C7" t="s">
        <v>20</v>
      </c>
      <c r="D7">
        <v>1</v>
      </c>
      <c r="E7">
        <v>1</v>
      </c>
      <c r="F7" s="9">
        <v>1.1499999999999999</v>
      </c>
      <c r="G7" s="22">
        <f t="shared" si="0"/>
        <v>1</v>
      </c>
      <c r="H7" s="14">
        <f t="shared" si="1"/>
        <v>1.1499999999999999</v>
      </c>
      <c r="I7" s="14">
        <f t="shared" si="2"/>
        <v>1.1499999999999999</v>
      </c>
      <c r="J7" s="23">
        <f t="shared" si="3"/>
        <v>1.1499999999999999</v>
      </c>
      <c r="K7" s="8" t="s">
        <v>25</v>
      </c>
    </row>
    <row r="9" spans="1:14" x14ac:dyDescent="0.25">
      <c r="C9" s="18"/>
    </row>
    <row r="10" spans="1:14" x14ac:dyDescent="0.25">
      <c r="A10" s="40" t="s">
        <v>26</v>
      </c>
      <c r="B10" s="41"/>
      <c r="C10" s="26">
        <v>25</v>
      </c>
      <c r="F10" s="9"/>
      <c r="G10" s="9"/>
      <c r="H10" s="15"/>
      <c r="I10" s="15"/>
      <c r="N10" s="8"/>
    </row>
    <row r="11" spans="1:14" x14ac:dyDescent="0.25">
      <c r="A11" s="7" t="s">
        <v>8</v>
      </c>
      <c r="B11" s="7" t="s">
        <v>27</v>
      </c>
      <c r="C11" s="17" t="s">
        <v>28</v>
      </c>
      <c r="D11" s="7" t="s">
        <v>11</v>
      </c>
      <c r="E11" s="33" t="s">
        <v>29</v>
      </c>
      <c r="F11" s="37" t="s">
        <v>30</v>
      </c>
      <c r="G11" s="34"/>
      <c r="H11" s="7" t="s">
        <v>31</v>
      </c>
      <c r="I11" s="13" t="s">
        <v>32</v>
      </c>
      <c r="K11" s="7" t="s">
        <v>18</v>
      </c>
    </row>
    <row r="12" spans="1:14" x14ac:dyDescent="0.25">
      <c r="B12" t="s">
        <v>33</v>
      </c>
      <c r="C12" t="s">
        <v>34</v>
      </c>
      <c r="D12">
        <v>1</v>
      </c>
      <c r="E12">
        <v>1.49</v>
      </c>
      <c r="F12">
        <v>10</v>
      </c>
      <c r="H12">
        <v>10</v>
      </c>
      <c r="I12" s="14">
        <f>(E12/1000)*$C$10</f>
        <v>3.7249999999999998E-2</v>
      </c>
    </row>
    <row r="13" spans="1:14" x14ac:dyDescent="0.25">
      <c r="B13" t="s">
        <v>35</v>
      </c>
      <c r="C13" t="s">
        <v>36</v>
      </c>
      <c r="D13">
        <v>1</v>
      </c>
      <c r="E13">
        <v>2.29</v>
      </c>
      <c r="F13">
        <v>17</v>
      </c>
      <c r="H13">
        <v>17</v>
      </c>
      <c r="I13" s="14">
        <f>(E13/1000)*$C$10</f>
        <v>5.7249999999999995E-2</v>
      </c>
    </row>
    <row r="14" spans="1:14" ht="15.75" thickBot="1" x14ac:dyDescent="0.3">
      <c r="B14" s="11"/>
      <c r="I14" s="14">
        <f>(E14/1000)*$C$10</f>
        <v>0</v>
      </c>
    </row>
    <row r="15" spans="1:14" ht="15.75" thickBot="1" x14ac:dyDescent="0.3">
      <c r="A15" s="42" t="s">
        <v>37</v>
      </c>
      <c r="B15" s="43"/>
      <c r="I15" s="21"/>
    </row>
    <row r="16" spans="1:14" ht="15.75" thickBot="1" x14ac:dyDescent="0.3">
      <c r="A16" s="27" t="s">
        <v>8</v>
      </c>
      <c r="B16" s="28" t="s">
        <v>27</v>
      </c>
      <c r="C16" s="29"/>
      <c r="D16" s="29" t="s">
        <v>11</v>
      </c>
      <c r="E16" s="29"/>
      <c r="F16" s="29"/>
      <c r="G16" s="29"/>
      <c r="H16" s="29"/>
      <c r="I16" s="30"/>
      <c r="J16" s="29"/>
      <c r="K16" s="31"/>
    </row>
    <row r="17" spans="1:14" x14ac:dyDescent="0.25">
      <c r="B17" s="11" t="s">
        <v>38</v>
      </c>
      <c r="D17">
        <v>1</v>
      </c>
      <c r="E17">
        <v>5</v>
      </c>
      <c r="F17" s="9">
        <v>28</v>
      </c>
      <c r="G17" s="22">
        <f t="shared" ref="G17" si="4">IF(E17&gt;0,ROUNDUP(D17/E17,0),0)</f>
        <v>1</v>
      </c>
      <c r="H17" s="24">
        <f>IF(E17&gt;0,F17/E17,0)</f>
        <v>5.6</v>
      </c>
      <c r="I17" s="24">
        <f>H17*D17</f>
        <v>5.6</v>
      </c>
      <c r="J17" s="36">
        <f>ROUNDUP(G17/5,0)*F17</f>
        <v>28</v>
      </c>
      <c r="K17" t="s">
        <v>39</v>
      </c>
    </row>
    <row r="18" spans="1:14" ht="15.75" thickBot="1" x14ac:dyDescent="0.3">
      <c r="A18" s="40" t="s">
        <v>40</v>
      </c>
      <c r="B18" s="4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t="s">
        <v>41</v>
      </c>
    </row>
    <row r="20" spans="1:14" x14ac:dyDescent="0.25">
      <c r="A20" t="s">
        <v>44</v>
      </c>
    </row>
    <row r="22" spans="1:14" ht="15.75" thickBot="1" x14ac:dyDescent="0.3"/>
    <row r="23" spans="1:14" ht="15.75" thickBot="1" x14ac:dyDescent="0.3">
      <c r="A23" s="44" t="s">
        <v>42</v>
      </c>
      <c r="B23" s="4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 thickBot="1" x14ac:dyDescent="0.3">
      <c r="A24" s="19" t="s">
        <v>8</v>
      </c>
      <c r="B24" s="32" t="s">
        <v>43</v>
      </c>
      <c r="C24" s="19"/>
      <c r="D24" s="19"/>
      <c r="E24" s="19"/>
      <c r="F24" s="19"/>
      <c r="G24" s="19"/>
      <c r="H24" s="19"/>
      <c r="I24" s="19"/>
      <c r="J24" s="19"/>
      <c r="K24" s="19" t="s">
        <v>18</v>
      </c>
    </row>
  </sheetData>
  <mergeCells count="5">
    <mergeCell ref="A3:B3"/>
    <mergeCell ref="A10:B10"/>
    <mergeCell ref="A15:B15"/>
    <mergeCell ref="A18:B18"/>
    <mergeCell ref="A23:B23"/>
  </mergeCells>
  <hyperlinks>
    <hyperlink ref="K7" r:id="rId1" xr:uid="{1D6CF2F3-F657-4CB9-9E96-FF33AC81DA5A}"/>
    <hyperlink ref="K5" r:id="rId2" xr:uid="{80739737-A76E-4A61-8D2D-CF823A27B07B}"/>
    <hyperlink ref="K6" r:id="rId3" xr:uid="{478AFF80-16BB-4810-AF60-A33CF0DC470E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2022-12-21T17:58:49Z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