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4-12 Willow Joystick/Willow-Joystick/Documentation/Working_Documents/"/>
    </mc:Choice>
  </mc:AlternateContent>
  <xr:revisionPtr revIDLastSave="794" documentId="11_DC0E2523FAFE28515E8D5C5A1D4A6B02C3B15AFA" xr6:coauthVersionLast="47" xr6:coauthVersionMax="47" xr10:uidLastSave="{5F636EE4-A56C-4CE1-8B85-01A9D1E43D6A}"/>
  <bookViews>
    <workbookView xWindow="-120" yWindow="-12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2" l="1"/>
  <c r="K54" i="2"/>
  <c r="L54" i="2" s="1"/>
  <c r="K63" i="2"/>
  <c r="L63" i="2" s="1"/>
  <c r="K64" i="2"/>
  <c r="L64" i="2" s="1"/>
  <c r="I63" i="2"/>
  <c r="I64" i="2"/>
  <c r="L17" i="2"/>
  <c r="K16" i="2"/>
  <c r="K17" i="2"/>
  <c r="I16" i="2"/>
  <c r="L16" i="2" s="1"/>
  <c r="I65" i="2" l="1"/>
  <c r="I66" i="2"/>
  <c r="K65" i="2"/>
  <c r="L65" i="2" s="1"/>
  <c r="K66" i="2"/>
  <c r="L66" i="2" s="1"/>
  <c r="I12" i="2"/>
  <c r="L12" i="2" s="1"/>
  <c r="I13" i="2"/>
  <c r="L13" i="2" s="1"/>
  <c r="I14" i="2"/>
  <c r="L14" i="2" s="1"/>
  <c r="I15" i="2"/>
  <c r="L15" i="2" s="1"/>
  <c r="I10" i="2"/>
  <c r="L10" i="2" s="1"/>
  <c r="I11" i="2"/>
  <c r="L11" i="2" s="1"/>
  <c r="K10" i="2"/>
  <c r="K11" i="2"/>
  <c r="K12" i="2"/>
  <c r="K13" i="2"/>
  <c r="K14" i="2"/>
  <c r="K15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I36" i="2"/>
  <c r="L36" i="2" s="1"/>
  <c r="I37" i="2"/>
  <c r="L37" i="2" s="1"/>
  <c r="I38" i="2"/>
  <c r="L38" i="2" s="1"/>
  <c r="I39" i="2"/>
  <c r="L39" i="2" s="1"/>
  <c r="I20" i="2"/>
  <c r="K20" i="2"/>
  <c r="I61" i="2"/>
  <c r="K61" i="2"/>
  <c r="L61" i="2" s="1"/>
  <c r="I60" i="2"/>
  <c r="K60" i="2"/>
  <c r="L60" i="2" s="1"/>
  <c r="I59" i="2"/>
  <c r="K59" i="2"/>
  <c r="L59" i="2" s="1"/>
  <c r="I58" i="2"/>
  <c r="K58" i="2"/>
  <c r="L58" i="2" s="1"/>
  <c r="I57" i="2"/>
  <c r="K57" i="2"/>
  <c r="L57" i="2" s="1"/>
  <c r="I56" i="2"/>
  <c r="K56" i="2"/>
  <c r="L56" i="2" s="1"/>
  <c r="I55" i="2"/>
  <c r="K55" i="2"/>
  <c r="L55" i="2" s="1"/>
  <c r="I53" i="2"/>
  <c r="K53" i="2"/>
  <c r="L53" i="2" s="1"/>
  <c r="I52" i="2"/>
  <c r="K52" i="2"/>
  <c r="L52" i="2" s="1"/>
  <c r="I51" i="2"/>
  <c r="K51" i="2"/>
  <c r="L51" i="2" s="1"/>
  <c r="I50" i="2"/>
  <c r="K50" i="2"/>
  <c r="L50" i="2" s="1"/>
  <c r="I49" i="2"/>
  <c r="K49" i="2"/>
  <c r="L49" i="2" s="1"/>
  <c r="I48" i="2"/>
  <c r="K48" i="2"/>
  <c r="L48" i="2" s="1"/>
  <c r="I47" i="2"/>
  <c r="K47" i="2"/>
  <c r="L47" i="2" s="1"/>
  <c r="I5" i="2" l="1"/>
  <c r="K46" i="2"/>
  <c r="L46" i="2" s="1"/>
  <c r="I46" i="2"/>
  <c r="K45" i="2"/>
  <c r="L45" i="2" s="1"/>
  <c r="I45" i="2"/>
  <c r="K44" i="2"/>
  <c r="L44" i="2" s="1"/>
  <c r="I44" i="2"/>
  <c r="K70" i="2"/>
  <c r="I70" i="2"/>
  <c r="L70" i="2" s="1"/>
  <c r="K62" i="2" l="1"/>
  <c r="L62" i="2" s="1"/>
  <c r="I62" i="2"/>
  <c r="K43" i="2"/>
  <c r="I43" i="2"/>
  <c r="K42" i="2"/>
  <c r="I42" i="2"/>
  <c r="K69" i="2"/>
  <c r="K67" i="2" s="1"/>
  <c r="I69" i="2"/>
  <c r="L69" i="2" s="1"/>
  <c r="L67" i="2" s="1"/>
  <c r="L20" i="2"/>
  <c r="K18" i="2"/>
  <c r="I18" i="2"/>
  <c r="L18" i="2" s="1"/>
  <c r="K9" i="2"/>
  <c r="I9" i="2"/>
  <c r="L9" i="2" s="1"/>
  <c r="K6" i="2" l="1"/>
  <c r="L6" i="2"/>
  <c r="K40" i="2"/>
  <c r="L42" i="2"/>
  <c r="I40" i="2"/>
  <c r="L43" i="2"/>
  <c r="K5" i="2" l="1"/>
  <c r="L40" i="2"/>
  <c r="L5" i="2" s="1"/>
</calcChain>
</file>

<file path=xl/sharedStrings.xml><?xml version="1.0" encoding="utf-8"?>
<sst xmlns="http://schemas.openxmlformats.org/spreadsheetml/2006/main" count="349" uniqueCount="203">
  <si>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</si>
  <si>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</si>
  <si>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</si>
  <si>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</si>
  <si>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</si>
  <si>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</si>
  <si>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</si>
  <si>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</si>
  <si>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</si>
  <si>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</si>
  <si>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</si>
  <si>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</si>
  <si>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</si>
  <si>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</si>
  <si>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</si>
  <si>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</si>
  <si>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</si>
  <si>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</si>
  <si>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</si>
  <si>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</si>
  <si>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</si>
  <si>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</si>
  <si>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</si>
  <si>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</si>
  <si>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</si>
  <si>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Custom PCB</t>
  </si>
  <si>
    <t>Unit Cost</t>
  </si>
  <si>
    <t>Mass (g) / Part</t>
  </si>
  <si>
    <t>Build Cost</t>
  </si>
  <si>
    <t>Total Estimated Cost</t>
  </si>
  <si>
    <t>Alternatives</t>
  </si>
  <si>
    <t>Shipping</t>
  </si>
  <si>
    <t>Tool</t>
  </si>
  <si>
    <t>Willow Joystick</t>
  </si>
  <si>
    <t>Joystick Parts</t>
  </si>
  <si>
    <t>Hub Parts</t>
  </si>
  <si>
    <t>TLV493D</t>
  </si>
  <si>
    <t>Bearing</t>
  </si>
  <si>
    <t>Magnet</t>
  </si>
  <si>
    <t>QWIIC-150 to Male Headers</t>
  </si>
  <si>
    <t>RJ11 Breakout Board</t>
  </si>
  <si>
    <t>RJ11 Cable</t>
  </si>
  <si>
    <t>Modular Connector Jack</t>
  </si>
  <si>
    <t>QWIIC-100</t>
  </si>
  <si>
    <t xml:space="preserve">Qwiic JST SH 4-pin Cable - 100 mm  </t>
  </si>
  <si>
    <t>Hub</t>
  </si>
  <si>
    <t>Adafruit</t>
  </si>
  <si>
    <t>Seeed Studio Xiao nrf52840</t>
  </si>
  <si>
    <t>Microcontroller</t>
  </si>
  <si>
    <t>Seeed Studio Technology Co., Ltd.</t>
  </si>
  <si>
    <t>Male Headers for Xiao</t>
  </si>
  <si>
    <t>7-pin male headers for microcontroller</t>
  </si>
  <si>
    <t>Mono Switch Jacks</t>
  </si>
  <si>
    <t>Mono switch jacks</t>
  </si>
  <si>
    <t>CUI Devices</t>
  </si>
  <si>
    <t>Tactile switches</t>
  </si>
  <si>
    <t>Tactile switches for controls</t>
  </si>
  <si>
    <t>Omron</t>
  </si>
  <si>
    <t>7 Pin Female Headers</t>
  </si>
  <si>
    <t>7 position female headers</t>
  </si>
  <si>
    <t>Sullins Connector Solutions</t>
  </si>
  <si>
    <t>4 Pin Male Headers</t>
  </si>
  <si>
    <t>LCD feedback screen</t>
  </si>
  <si>
    <t>Monochrome 1.3" 128x64 OLED graphic display - STEMMA QT / Qwiic</t>
  </si>
  <si>
    <t>Buzzer PS1240</t>
  </si>
  <si>
    <t>Piezo Buzzer PS1240</t>
  </si>
  <si>
    <t>TDK</t>
  </si>
  <si>
    <t>5MM Red LED</t>
  </si>
  <si>
    <t>Diffused 5MM Round T/H Red LED</t>
  </si>
  <si>
    <t>Würth Elektronik</t>
  </si>
  <si>
    <t>LED Resistors</t>
  </si>
  <si>
    <t>68 Ohm Resistor, 1/4W</t>
  </si>
  <si>
    <t>YAGEO</t>
  </si>
  <si>
    <t>Speaker Resistor</t>
  </si>
  <si>
    <t>100 Ohm Resistor</t>
  </si>
  <si>
    <t>Capacitor</t>
  </si>
  <si>
    <t xml:space="preserve">10 µF Ceramic Capacitor </t>
  </si>
  <si>
    <t>KEMET</t>
  </si>
  <si>
    <t>Qwiic Adapter Board</t>
  </si>
  <si>
    <t>Sparkfun Qwiic Adapter</t>
  </si>
  <si>
    <t>SparkFun Electronics</t>
  </si>
  <si>
    <t>M2.5 Nut</t>
  </si>
  <si>
    <t>HEX NUT, NATURAL, NYLON, M2.5 X</t>
  </si>
  <si>
    <t>Hub + Joystick</t>
  </si>
  <si>
    <t>Essentra Components</t>
  </si>
  <si>
    <t>M2.5 Screw - 8 mm length</t>
  </si>
  <si>
    <t>PAN PHILLIPS SCREW, M2.5X0.45 T x 8 mm Long</t>
  </si>
  <si>
    <t>Light Pipe 0.250"</t>
  </si>
  <si>
    <t>Light Pipe</t>
  </si>
  <si>
    <t>Dialight</t>
  </si>
  <si>
    <t>No.4 Screw x 3/8in</t>
  </si>
  <si>
    <t>SHT MTL SCREW PAN PHIL #4</t>
  </si>
  <si>
    <t>Serpac</t>
  </si>
  <si>
    <t>T-Nut</t>
  </si>
  <si>
    <t>1/4-20 T-nut x 5/16" length</t>
  </si>
  <si>
    <t>PowerTec</t>
  </si>
  <si>
    <t>USB C cable - 6 ft</t>
  </si>
  <si>
    <t>USB C to USB A cable for microcontroller</t>
  </si>
  <si>
    <t>Hub Cable</t>
  </si>
  <si>
    <t>Amazon</t>
  </si>
  <si>
    <t>Adafruit TLV493D Triple-Axis Magnetometer - STEMMA QT / Qwiic</t>
  </si>
  <si>
    <t>Joystick</t>
  </si>
  <si>
    <t>Joystick Cable</t>
  </si>
  <si>
    <t>M3 Nut</t>
  </si>
  <si>
    <t>0.250" ball bearing, 1/4" ID, 0.5" OD</t>
  </si>
  <si>
    <t>Cylindrical magnet, 8 mm OD, 2.5 mm thick</t>
  </si>
  <si>
    <t>JST SH 4-PIN TO PREMIUM MALE HEA</t>
  </si>
  <si>
    <t>RJ11 Breakout</t>
  </si>
  <si>
    <t>Modular Cable Plug to Plug 6p6c (RJ11, RJ12, RJ14, RJ25) 7.00' (2.13m) Unshielded</t>
  </si>
  <si>
    <t>Jack Modular Connector 6p6c (RJ11, RJ12, RJ14, RJ25) 90° Angle (Right) Unshielded Cat3</t>
  </si>
  <si>
    <t>Mechatronics Bearing Group</t>
  </si>
  <si>
    <t>Digikey</t>
  </si>
  <si>
    <t>Digkey</t>
  </si>
  <si>
    <t>Radial Magnet, Inc.</t>
  </si>
  <si>
    <t>Assmann WSW Components</t>
  </si>
  <si>
    <t>TE Connectivity AMP Connectors</t>
  </si>
  <si>
    <t xml:space="preserve">https://www.digikey.ca/en/products/detail/adafruit-industries-llc/4210/10230021 </t>
  </si>
  <si>
    <t xml:space="preserve">https://www.digikey.ca/en/products/detail/seeed-technology-co.,-ltd/102010448/16652893 </t>
  </si>
  <si>
    <t xml:space="preserve">https://www.digikey.ca/en/products/detail/seeed-technology-co-ltd/102010490/19176770 </t>
  </si>
  <si>
    <t xml:space="preserve">https://www.digikey.ca/en/products/detail/cui-devices/SJ1-3535NG/738699 </t>
  </si>
  <si>
    <t xml:space="preserve">https://www.digikey.ca/en/products/detail/omron-electronics-inc-emc-div/B3F-5050/368377?s=N4IgTCBcDaIEIGYBiBaArABkyAugXyA </t>
  </si>
  <si>
    <t>https://www.digikey.ca/en/products/detail/sullins-connector-solutions/PPTC071LFBN-RC/810146</t>
  </si>
  <si>
    <t>https://www.digikey.ca/en/products/detail/sullins-connector-solutions/PRPC004SAAN-RC/2775250</t>
  </si>
  <si>
    <t>https://www.digikey.ca/en/products/detail/adafruit-industries-llc/938/5774238</t>
  </si>
  <si>
    <t>https://www.digikey.ca/en/products/detail/tdk-corporation/PS1240P02BT/935924</t>
  </si>
  <si>
    <t xml:space="preserve">https://www.digikey.ca/en/products/detail/w%C3%BCrth-elektronik/151051RS11000/4490012 </t>
  </si>
  <si>
    <t>https://www.digikey.ca/en/products/detail/yageo/CFR-25JB-52-68R/2832</t>
  </si>
  <si>
    <t xml:space="preserve">https://www.digikey.ca/en/products/detail/yageo/MFR-25FBF52-100R/12795 </t>
  </si>
  <si>
    <t xml:space="preserve">https://www.digikey.ca/en/products/detail/kemet/C430C106K3R5TA/6685941 </t>
  </si>
  <si>
    <t>https://www.digikey.ca/en/products/detail/sparkfun-electronics/DEV-14495/7942483?s=N4IgTCBcDaICIFEBqBaAjAFgwTgKwgF0BfIA</t>
  </si>
  <si>
    <t xml:space="preserve">https://www.digikey.ca/en/products/detail/essentra-components/04M025045HN/9677099 </t>
  </si>
  <si>
    <t xml:space="preserve">https://www.digikey.ca/en/products/detail/essentra-components/50M025045P008/11638585 </t>
  </si>
  <si>
    <t xml:space="preserve">https://www.digikey.ca/en/products/detail/dialight/51513030250F/4965201 </t>
  </si>
  <si>
    <t>https://www.digikey.ca/en/products/detail/serpac/6005/307599</t>
  </si>
  <si>
    <t>https://www.amazon.ca/gp/product/B07NCXNKJR</t>
  </si>
  <si>
    <t xml:space="preserve">https://www.amazon.ca/dp/B01GGKYN0A?_encoding=UTF8&amp;ref_=cm_sw_r_cp_ud_dp_R153PNRRHEZ23HBEP492&amp;th=1 </t>
  </si>
  <si>
    <t xml:space="preserve">https://www.digikey.ca/en/products/detail/adafruit-industries-llc/4366/10481837 </t>
  </si>
  <si>
    <t xml:space="preserve">https://www.digikey.ca/en/products/detail/mechatronics-bearing-group/DDRI814ZZRA3P25LY121/9608362 </t>
  </si>
  <si>
    <t>https://www.digikey.ca/en/products/detail/radial-magnets-inc/9029/5218824</t>
  </si>
  <si>
    <t>https://www.digikey.ca/en/products/detail/adafruit-industries-llc/4209/10230003</t>
  </si>
  <si>
    <t>https://www.digikey.ca/en/products/detail/sparkfun-electronics/BOB-14021/6228638</t>
  </si>
  <si>
    <t xml:space="preserve">https://www.digikey.ca/en/products/detail/assmann-wsw-components/AT-S-26-6-6-B-7-R/1972588 </t>
  </si>
  <si>
    <t>https://www.digikey.ca/en/products/detail/te-connectivity-amp-connectors/5555165-1/769566</t>
  </si>
  <si>
    <t>Main body of joystick</t>
  </si>
  <si>
    <t>Cover to keep things from falling in the gimbal opening</t>
  </si>
  <si>
    <t>One half of inner gimbal</t>
  </si>
  <si>
    <t>One half of outer gimbal</t>
  </si>
  <si>
    <t>Pin to hold RJ11 Jack</t>
  </si>
  <si>
    <t>Cover for joystick body</t>
  </si>
  <si>
    <t>One half of gimbal sled</t>
  </si>
  <si>
    <t>Concave topper for joystick</t>
  </si>
  <si>
    <t>Convex toper for joystick</t>
  </si>
  <si>
    <t>Goalpost topper for joystick</t>
  </si>
  <si>
    <t>Stick topper for joystick</t>
  </si>
  <si>
    <t>Bottom of hub enclosure</t>
  </si>
  <si>
    <t>Spacer for hub LEDs</t>
  </si>
  <si>
    <t>Button for Next input</t>
  </si>
  <si>
    <t>Button for Select input</t>
  </si>
  <si>
    <t>Top of hub enclosure</t>
  </si>
  <si>
    <t>Main body of hub stand</t>
  </si>
  <si>
    <t>Leg for hub stand</t>
  </si>
  <si>
    <t>Adaptor for 1/4-20 thread mounting</t>
  </si>
  <si>
    <t>Adaptor for RAM arm mounting</t>
  </si>
  <si>
    <t xml:space="preserve">https://www.digikey.ca/en/products/detail/keystone-electronics/4708/4499301 </t>
  </si>
  <si>
    <t>https://www.digikey.ca/en/products/detail/bumper-specialties-inc/BS34CL12X25RP/13213600</t>
  </si>
  <si>
    <t>Willow Hub PCB</t>
  </si>
  <si>
    <t>M3 Bolt</t>
  </si>
  <si>
    <t>Non Slip Bumper</t>
  </si>
  <si>
    <t>Adhesive non slip bumper</t>
  </si>
  <si>
    <t>HEX NUT 0.217" STEEL M3</t>
  </si>
  <si>
    <t>PAN HEAD SCREW_M3 X 8MM CROSS SL</t>
  </si>
  <si>
    <t>97790803111 Würth Elektronik | Hardware, Fasteners, Accessories | DigiKey</t>
  </si>
  <si>
    <t>Bumper Specialties Inc.</t>
  </si>
  <si>
    <t>Keystone Electronics</t>
  </si>
  <si>
    <t xml:space="preserve"> V1.0.0</t>
  </si>
  <si>
    <t>Willow_Joystick Base.stl</t>
  </si>
  <si>
    <t>Willow_Joystick_Gimbal_Shield.stl</t>
  </si>
  <si>
    <t>Willow_Joystick_Inner_Gimbal_1.stl</t>
  </si>
  <si>
    <t>Willow_Joystick_Inner_Gimbal_2.stl</t>
  </si>
  <si>
    <t>Willow_Joystick_Outer_Gimbal.stl</t>
  </si>
  <si>
    <t>Willow_Joystick_Pin.stl</t>
  </si>
  <si>
    <t>Willow_Joystick_Shell.stl</t>
  </si>
  <si>
    <t>Willow_Joystick_Sled_1.stl</t>
  </si>
  <si>
    <t>Willow_Joystick_Sled_2.stl</t>
  </si>
  <si>
    <t>Willow_Joystick_Topper_Stick.stl</t>
  </si>
  <si>
    <t>Willow_Hub_Bottom.stl</t>
  </si>
  <si>
    <t>Willow_Hub_LED_Spacer.stl</t>
  </si>
  <si>
    <t>Willow_Hub_Next_Button.stl</t>
  </si>
  <si>
    <t>Willow_Hub_Select_Button.stl</t>
  </si>
  <si>
    <t>Willow_Hub_Top.stl</t>
  </si>
  <si>
    <t>Willow_Hub_Stand_Front.stl</t>
  </si>
  <si>
    <t>Willow_Hub_Stand_Leg.stl</t>
  </si>
  <si>
    <t>Willow_Joystick_Wrist_Ramp.stl</t>
  </si>
  <si>
    <t>Joystick_RAM_B_Mount_Adaptor.stl</t>
  </si>
  <si>
    <t>Joystick_Camera_Mount_Adaptor.stl</t>
  </si>
  <si>
    <t>Willow_Joystick_NonSlip_Foot.stl</t>
  </si>
  <si>
    <t>Non Slip Foot for the joystick</t>
  </si>
  <si>
    <t xml:space="preserve">Ramp to raise the users wrist </t>
  </si>
  <si>
    <t>Willow_Topper_Concave.stl</t>
  </si>
  <si>
    <t>Willow_Topper_Convex.stl</t>
  </si>
  <si>
    <t>Willow_Topper_Goalpost.stl</t>
  </si>
  <si>
    <t>Willow_Topper_Mouldable.stl</t>
  </si>
  <si>
    <t>Joystick topper that is compatible with mouldable plastic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</si>
</sst>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16" borderId="0" applyNumberFormat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3" xfId="0" applyBorder="1"/>
    <xf numFmtId="0" fontId="2" fillId="0" borderId="3" xfId="0" applyFont="1" applyBorder="1"/>
    <xf numFmtId="0" fontId="1" fillId="7" borderId="4" xfId="6" applyBorder="1"/>
    <xf numFmtId="0" fontId="1" fillId="7" borderId="0" xfId="6"/>
    <xf numFmtId="44" fontId="1" fillId="7" borderId="4" xfId="6" applyNumberFormat="1" applyBorder="1"/>
    <xf numFmtId="0" fontId="1" fillId="7" borderId="1" xfId="6" applyBorder="1"/>
    <xf numFmtId="44" fontId="1" fillId="6" borderId="2" xfId="5" applyNumberFormat="1" applyBorder="1"/>
    <xf numFmtId="44" fontId="1" fillId="4" borderId="1" xfId="3" applyNumberFormat="1" applyBorder="1"/>
    <xf numFmtId="0" fontId="1" fillId="4" borderId="1" xfId="3" applyBorder="1"/>
    <xf numFmtId="44" fontId="1" fillId="14" borderId="1" xfId="13" applyNumberFormat="1" applyBorder="1"/>
    <xf numFmtId="0" fontId="1" fillId="14" borderId="1" xfId="13" applyBorder="1"/>
    <xf numFmtId="44" fontId="1" fillId="13" borderId="2" xfId="12" applyNumberFormat="1" applyBorder="1"/>
    <xf numFmtId="0" fontId="1" fillId="9" borderId="1" xfId="8" applyBorder="1"/>
    <xf numFmtId="0" fontId="1" fillId="6" borderId="2" xfId="5" applyBorder="1"/>
    <xf numFmtId="0" fontId="1" fillId="3" borderId="2" xfId="2" applyBorder="1"/>
    <xf numFmtId="0" fontId="1" fillId="13" borderId="2" xfId="12" applyBorder="1"/>
    <xf numFmtId="0" fontId="1" fillId="11" borderId="2" xfId="10" applyBorder="1"/>
    <xf numFmtId="0" fontId="1" fillId="8" borderId="2" xfId="7" applyBorder="1"/>
    <xf numFmtId="0" fontId="1" fillId="3" borderId="5" xfId="2" applyBorder="1"/>
    <xf numFmtId="44" fontId="1" fillId="3" borderId="5" xfId="2" applyNumberFormat="1" applyBorder="1"/>
    <xf numFmtId="0" fontId="1" fillId="13" borderId="5" xfId="12" applyBorder="1"/>
    <xf numFmtId="44" fontId="1" fillId="13" borderId="5" xfId="12" applyNumberFormat="1" applyBorder="1"/>
    <xf numFmtId="0" fontId="1" fillId="11" borderId="5" xfId="10" applyBorder="1"/>
    <xf numFmtId="0" fontId="1" fillId="12" borderId="6" xfId="11" applyBorder="1"/>
    <xf numFmtId="0" fontId="1" fillId="8" borderId="5" xfId="7" applyBorder="1"/>
    <xf numFmtId="0" fontId="1" fillId="6" borderId="7" xfId="5" applyBorder="1"/>
    <xf numFmtId="0" fontId="1" fillId="4" borderId="8" xfId="3" applyBorder="1"/>
    <xf numFmtId="0" fontId="1" fillId="4" borderId="9" xfId="3" applyBorder="1"/>
    <xf numFmtId="0" fontId="1" fillId="4" borderId="10" xfId="3" applyBorder="1"/>
    <xf numFmtId="0" fontId="1" fillId="4" borderId="11" xfId="3" applyBorder="1"/>
    <xf numFmtId="0" fontId="1" fillId="3" borderId="7" xfId="2" applyBorder="1"/>
    <xf numFmtId="0" fontId="1" fillId="14" borderId="8" xfId="13" applyBorder="1"/>
    <xf numFmtId="0" fontId="1" fillId="14" borderId="9" xfId="13" applyBorder="1"/>
    <xf numFmtId="44" fontId="1" fillId="14" borderId="9" xfId="13" applyNumberFormat="1" applyBorder="1"/>
    <xf numFmtId="0" fontId="1" fillId="14" borderId="10" xfId="13" applyBorder="1"/>
    <xf numFmtId="0" fontId="1" fillId="14" borderId="11" xfId="13" applyBorder="1"/>
    <xf numFmtId="0" fontId="1" fillId="12" borderId="8" xfId="11" applyBorder="1"/>
    <xf numFmtId="0" fontId="1" fillId="12" borderId="9" xfId="11" applyBorder="1"/>
    <xf numFmtId="44" fontId="1" fillId="12" borderId="9" xfId="11" applyNumberFormat="1" applyBorder="1"/>
    <xf numFmtId="0" fontId="1" fillId="12" borderId="10" xfId="11" applyBorder="1"/>
    <xf numFmtId="0" fontId="1" fillId="12" borderId="11" xfId="11" applyBorder="1"/>
    <xf numFmtId="0" fontId="1" fillId="11" borderId="7" xfId="10" applyBorder="1"/>
    <xf numFmtId="0" fontId="1" fillId="9" borderId="8" xfId="8" applyBorder="1"/>
    <xf numFmtId="0" fontId="1" fillId="9" borderId="13" xfId="8" applyBorder="1"/>
    <xf numFmtId="0" fontId="1" fillId="9" borderId="11" xfId="8" applyBorder="1"/>
    <xf numFmtId="0" fontId="2" fillId="7" borderId="4" xfId="6" applyFont="1" applyBorder="1"/>
    <xf numFmtId="0" fontId="2" fillId="4" borderId="1" xfId="3" applyFont="1" applyBorder="1"/>
    <xf numFmtId="0" fontId="2" fillId="14" borderId="1" xfId="13" applyFont="1" applyBorder="1"/>
    <xf numFmtId="0" fontId="2" fillId="12" borderId="1" xfId="11" applyFont="1" applyBorder="1"/>
    <xf numFmtId="0" fontId="2" fillId="9" borderId="12" xfId="8" applyFont="1" applyBorder="1"/>
    <xf numFmtId="0" fontId="6" fillId="2" borderId="0" xfId="1" applyFont="1"/>
    <xf numFmtId="164" fontId="5" fillId="2" borderId="3" xfId="1" applyNumberFormat="1" applyFont="1" applyBorder="1"/>
    <xf numFmtId="44" fontId="1" fillId="7" borderId="1" xfId="6" applyNumberFormat="1" applyBorder="1"/>
    <xf numFmtId="0" fontId="1" fillId="12" borderId="1" xfId="11" applyBorder="1"/>
    <xf numFmtId="0" fontId="1" fillId="9" borderId="9" xfId="8" applyBorder="1"/>
    <xf numFmtId="0" fontId="1" fillId="9" borderId="10" xfId="8" applyBorder="1"/>
    <xf numFmtId="0" fontId="1" fillId="15" borderId="7" xfId="12" applyFill="1" applyBorder="1"/>
    <xf numFmtId="44" fontId="1" fillId="15" borderId="7" xfId="12" applyNumberFormat="1" applyFill="1" applyBorder="1"/>
    <xf numFmtId="0" fontId="0" fillId="15" borderId="3" xfId="0" applyFill="1" applyBorder="1"/>
    <xf numFmtId="14" fontId="0" fillId="0" borderId="3" xfId="0" applyNumberFormat="1" applyBorder="1"/>
    <xf numFmtId="0" fontId="7" fillId="18" borderId="0" xfId="14" applyFill="1"/>
    <xf numFmtId="0" fontId="7" fillId="6" borderId="2" xfId="14" applyFill="1" applyBorder="1"/>
    <xf numFmtId="0" fontId="4" fillId="0" borderId="0" xfId="0" applyFont="1" applyAlignment="1">
      <alignment horizontal="left"/>
    </xf>
    <xf numFmtId="44" fontId="2" fillId="17" borderId="14" xfId="5" applyNumberFormat="1" applyFont="1" applyFill="1" applyBorder="1" applyAlignment="1">
      <alignment horizontal="center"/>
    </xf>
    <xf numFmtId="44" fontId="1" fillId="17" borderId="15" xfId="5" applyNumberFormat="1" applyFill="1" applyBorder="1" applyAlignment="1">
      <alignment horizontal="center"/>
    </xf>
    <xf numFmtId="44" fontId="1" fillId="17" borderId="16" xfId="5" applyNumberFormat="1" applyFill="1" applyBorder="1" applyAlignment="1">
      <alignment horizontal="center"/>
    </xf>
    <xf numFmtId="0" fontId="2" fillId="17" borderId="17" xfId="5" applyFont="1" applyFill="1" applyBorder="1" applyAlignment="1">
      <alignment horizontal="center"/>
    </xf>
    <xf numFmtId="0" fontId="2" fillId="17" borderId="18" xfId="5" applyFont="1" applyFill="1" applyBorder="1" applyAlignment="1">
      <alignment horizontal="center"/>
    </xf>
    <xf numFmtId="0" fontId="2" fillId="17" borderId="19" xfId="5" applyFont="1" applyFill="1" applyBorder="1" applyAlignment="1">
      <alignment horizontal="center"/>
    </xf>
    <xf numFmtId="0" fontId="5" fillId="10" borderId="10" xfId="9" applyFont="1" applyBorder="1"/>
    <xf numFmtId="44" fontId="5" fillId="10" borderId="20" xfId="9" applyNumberFormat="1" applyFont="1" applyBorder="1"/>
    <xf numFmtId="0" fontId="0" fillId="0" borderId="0" xfId="0" applyBorder="1"/>
    <xf numFmtId="0" fontId="1" fillId="19" borderId="8" xfId="4" applyFill="1" applyBorder="1"/>
    <xf numFmtId="0" fontId="5" fillId="19" borderId="10" xfId="0" applyFont="1" applyFill="1" applyBorder="1"/>
    <xf numFmtId="0" fontId="1" fillId="19" borderId="11" xfId="4" applyFill="1" applyBorder="1"/>
    <xf numFmtId="0" fontId="5" fillId="19" borderId="20" xfId="0" applyFont="1" applyFill="1" applyBorder="1"/>
  </cellXfs>
  <cellStyles count="17">
    <cellStyle name="20% - Accent1" xfId="2" builtinId="30"/>
    <cellStyle name="20% - Accent2" xfId="5" builtinId="34"/>
    <cellStyle name="20% - Accent3" xfId="7" builtinId="38"/>
    <cellStyle name="20% - Accent4" xfId="10" builtinId="42"/>
    <cellStyle name="20% - Accent6" xfId="12" builtinId="50"/>
    <cellStyle name="40% - Accent1" xfId="3" builtinId="31"/>
    <cellStyle name="40% - Accent2" xfId="6" builtinId="35"/>
    <cellStyle name="40% - Accent3" xfId="8" builtinId="39"/>
    <cellStyle name="40% - Accent4" xfId="11" builtinId="43"/>
    <cellStyle name="40% - Accent6" xfId="13" builtinId="51"/>
    <cellStyle name="60% - Accent1" xfId="4" builtinId="32"/>
    <cellStyle name="60% - Accent4 2" xfId="16" xr:uid="{02BFDD14-04ED-4168-B716-86484E92AD07}"/>
    <cellStyle name="Accent2" xfId="1" builtinId="33"/>
    <cellStyle name="Accent4" xfId="9" builtinId="41"/>
    <cellStyle name="Currency 2" xfId="15" xr:uid="{8D996B08-F069-4CBA-84D1-85753665FA4F}"/>
    <cellStyle name="Hyperlink" xfId="14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33966C6-2E2D-44AF-AA29-8DF67D30C5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llins-connector-solutions/PPTC071LFBN-RC/810146" TargetMode="External"/><Relationship Id="rId13" Type="http://schemas.openxmlformats.org/officeDocument/2006/relationships/hyperlink" Target="https://www.digikey.ca/en/products/detail/adafruit-industries-llc/4210/10230021" TargetMode="External"/><Relationship Id="rId18" Type="http://schemas.openxmlformats.org/officeDocument/2006/relationships/hyperlink" Target="https://www.digikey.ca/en/products/detail/w%C3%BCrth-elektronik/151051RS11000/4490012" TargetMode="External"/><Relationship Id="rId26" Type="http://schemas.openxmlformats.org/officeDocument/2006/relationships/hyperlink" Target="https://www.digikey.ca/en/products/detail/assmann-wsw-components/AT-S-26-6-6-B-7-R/1972588" TargetMode="External"/><Relationship Id="rId3" Type="http://schemas.openxmlformats.org/officeDocument/2006/relationships/hyperlink" Target="https://www.digikey.ca/en/products/detail/kemet/C430C106K3R5TA/6685941" TargetMode="External"/><Relationship Id="rId21" Type="http://schemas.openxmlformats.org/officeDocument/2006/relationships/hyperlink" Target="https://www.digikey.ca/en/products/detail/adafruit-industries-llc/4366/10481837" TargetMode="External"/><Relationship Id="rId7" Type="http://schemas.openxmlformats.org/officeDocument/2006/relationships/hyperlink" Target="https://www.digikey.ca/en/products/detail/adafruit-industries-llc/938/5774238" TargetMode="External"/><Relationship Id="rId12" Type="http://schemas.openxmlformats.org/officeDocument/2006/relationships/hyperlink" Target="https://www.digikey.ca/en/products/detail/sparkfun-electronics/DEV-14495/7942483?s=N4IgTCBcDaICIFEBqBaAjAFgwTgKwgF0BfIA" TargetMode="External"/><Relationship Id="rId17" Type="http://schemas.openxmlformats.org/officeDocument/2006/relationships/hyperlink" Target="https://www.digikey.ca/en/products/detail/omron-electronics-inc-emc-div/B3F-5050/368377?s=N4IgTCBcDaIEIGYBiBaArABkyAugXyA" TargetMode="External"/><Relationship Id="rId25" Type="http://schemas.openxmlformats.org/officeDocument/2006/relationships/hyperlink" Target="https://www.digikey.ca/en/products/detail/sparkfun-electronics/BOB-14021/6228638" TargetMode="External"/><Relationship Id="rId2" Type="http://schemas.openxmlformats.org/officeDocument/2006/relationships/hyperlink" Target="https://www.digikey.ca/en/products/detail/tdk-corporation/PS1240P02BT/935924" TargetMode="External"/><Relationship Id="rId16" Type="http://schemas.openxmlformats.org/officeDocument/2006/relationships/hyperlink" Target="https://www.digikey.ca/en/products/detail/cui-devices/SJ1-3535NG/738699" TargetMode="External"/><Relationship Id="rId20" Type="http://schemas.openxmlformats.org/officeDocument/2006/relationships/hyperlink" Target="https://www.amazon.ca/dp/B01GGKYN0A?_encoding=UTF8&amp;ref_=cm_sw_r_cp_ud_dp_R153PNRRHEZ23HBEP492&amp;th=1" TargetMode="External"/><Relationship Id="rId29" Type="http://schemas.openxmlformats.org/officeDocument/2006/relationships/hyperlink" Target="https://www.digikey.ca/en/products/detail/bumper-specialties-inc/BS34CL12X25RP/13213600" TargetMode="External"/><Relationship Id="rId1" Type="http://schemas.openxmlformats.org/officeDocument/2006/relationships/hyperlink" Target="https://www.digikey.ca/en/products/detail/yageo/MFR-25FBF52-100R/12795" TargetMode="External"/><Relationship Id="rId6" Type="http://schemas.openxmlformats.org/officeDocument/2006/relationships/hyperlink" Target="https://www.digikey.ca/en/products/detail/essentra-components/50M025045P008/11638585" TargetMode="External"/><Relationship Id="rId11" Type="http://schemas.openxmlformats.org/officeDocument/2006/relationships/hyperlink" Target="https://www.digikey.ca/en/products/detail/sullins-connector-solutions/PRPC004SAAN-RC/2775250" TargetMode="External"/><Relationship Id="rId24" Type="http://schemas.openxmlformats.org/officeDocument/2006/relationships/hyperlink" Target="https://www.digikey.ca/en/products/detail/adafruit-industries-llc/4209/10230003" TargetMode="External"/><Relationship Id="rId5" Type="http://schemas.openxmlformats.org/officeDocument/2006/relationships/hyperlink" Target="https://www.amazon.ca/gp/product/B07NCXNKJR" TargetMode="External"/><Relationship Id="rId15" Type="http://schemas.openxmlformats.org/officeDocument/2006/relationships/hyperlink" Target="https://www.digikey.ca/en/products/detail/seeed-technology-co.,-ltd/102010448/16652893" TargetMode="External"/><Relationship Id="rId23" Type="http://schemas.openxmlformats.org/officeDocument/2006/relationships/hyperlink" Target="https://www.digikey.ca/en/products/detail/radial-magnets-inc/9029/5218824" TargetMode="External"/><Relationship Id="rId28" Type="http://schemas.openxmlformats.org/officeDocument/2006/relationships/hyperlink" Target="https://www.digikey.ca/en/products/detail/keystone-electronics/4708/4499301" TargetMode="External"/><Relationship Id="rId10" Type="http://schemas.openxmlformats.org/officeDocument/2006/relationships/hyperlink" Target="https://www.digikey.ca/en/products/detail/yageo/CFR-25JB-52-68R/2832" TargetMode="External"/><Relationship Id="rId19" Type="http://schemas.openxmlformats.org/officeDocument/2006/relationships/hyperlink" Target="https://www.digikey.ca/en/products/detail/dialight/51513030250F/4965201" TargetMode="External"/><Relationship Id="rId4" Type="http://schemas.openxmlformats.org/officeDocument/2006/relationships/hyperlink" Target="https://www.digikey.ca/en/products/detail/essentra-components/04M025045HN/9677099" TargetMode="External"/><Relationship Id="rId9" Type="http://schemas.openxmlformats.org/officeDocument/2006/relationships/hyperlink" Target="https://www.digikey.ca/en/products/detail/serpac/6005/307599" TargetMode="External"/><Relationship Id="rId14" Type="http://schemas.openxmlformats.org/officeDocument/2006/relationships/hyperlink" Target="https://www.digikey.ca/en/products/detail/seeed-technology-co-ltd/102010490/19176770" TargetMode="External"/><Relationship Id="rId22" Type="http://schemas.openxmlformats.org/officeDocument/2006/relationships/hyperlink" Target="https://www.digikey.ca/en/products/detail/mechatronics-bearing-group/DDRI814ZZRA3P25LY121/9608362" TargetMode="External"/><Relationship Id="rId27" Type="http://schemas.openxmlformats.org/officeDocument/2006/relationships/hyperlink" Target="https://www.digikey.ca/en/products/detail/te-connectivity-amp-connectors/5555165-1/769566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93"/>
  <sheetViews>
    <sheetView tabSelected="1" workbookViewId="0">
      <selection activeCell="K27" sqref="K27"/>
    </sheetView>
  </sheetViews>
  <sheetFormatPr defaultRowHeight="15" x14ac:dyDescent="0.25"/>
  <cols>
    <col min="1" max="1" width="19.28515625" customWidth="1"/>
    <col min="2" max="2" width="32" bestFit="1" customWidth="1"/>
    <col min="3" max="3" width="62.28515625" bestFit="1" customWidth="1"/>
    <col min="4" max="4" width="13.7109375" bestFit="1" customWidth="1"/>
    <col min="5" max="5" width="31.5703125" bestFit="1" customWidth="1"/>
    <col min="6" max="6" width="8.42578125" bestFit="1" customWidth="1"/>
    <col min="7" max="7" width="12.140625" bestFit="1" customWidth="1"/>
    <col min="8" max="8" width="12.28515625" customWidth="1"/>
    <col min="9" max="9" width="9" customWidth="1"/>
    <col min="10" max="10" width="8" bestFit="1" customWidth="1"/>
    <col min="11" max="11" width="9.7109375" bestFit="1" customWidth="1"/>
    <col min="12" max="12" width="20.42578125" customWidth="1"/>
    <col min="13" max="13" width="14.85546875" customWidth="1"/>
    <col min="14" max="14" width="17.42578125" bestFit="1" customWidth="1"/>
  </cols>
  <sheetData>
    <row r="1" spans="1:14" ht="35.25" x14ac:dyDescent="0.5">
      <c r="A1" s="2" t="s">
        <v>8</v>
      </c>
      <c r="B1" s="65" t="s">
        <v>33</v>
      </c>
      <c r="C1" s="65"/>
      <c r="D1" s="65"/>
      <c r="E1" s="65"/>
      <c r="F1" s="65"/>
      <c r="G1" s="65"/>
      <c r="H1" s="65"/>
      <c r="I1" s="65"/>
      <c r="J1" s="65"/>
    </row>
    <row r="2" spans="1:14" x14ac:dyDescent="0.25">
      <c r="A2" s="1" t="s">
        <v>7</v>
      </c>
      <c r="B2" t="s">
        <v>174</v>
      </c>
    </row>
    <row r="3" spans="1:14" s="3" customFormat="1" ht="15.75" thickBot="1" x14ac:dyDescent="0.3">
      <c r="A3" s="4" t="s">
        <v>6</v>
      </c>
      <c r="B3" s="62">
        <v>45723</v>
      </c>
      <c r="I3" s="74"/>
      <c r="J3" s="74"/>
    </row>
    <row r="4" spans="1:14" x14ac:dyDescent="0.25">
      <c r="I4" s="75" t="s">
        <v>0</v>
      </c>
      <c r="J4" s="76"/>
      <c r="K4" s="72" t="s">
        <v>26</v>
      </c>
      <c r="L4" s="53" t="s">
        <v>29</v>
      </c>
      <c r="M4" t="s">
        <v>28</v>
      </c>
    </row>
    <row r="5" spans="1:14" s="3" customFormat="1" ht="15.75" thickBot="1" x14ac:dyDescent="0.3">
      <c r="C5" s="4"/>
      <c r="D5" s="4"/>
      <c r="E5" s="4"/>
      <c r="F5" s="4"/>
      <c r="I5" s="77">
        <f>SUM(H42:H66)</f>
        <v>169</v>
      </c>
      <c r="J5" s="78"/>
      <c r="K5" s="73">
        <f>K6+K67+K40</f>
        <v>135.23620000000003</v>
      </c>
      <c r="L5" s="54">
        <f>L6+L67+L40</f>
        <v>179.04</v>
      </c>
    </row>
    <row r="6" spans="1:14" ht="15.75" thickBot="1" x14ac:dyDescent="0.3">
      <c r="A6" s="5" t="s">
        <v>5</v>
      </c>
      <c r="B6" s="48" t="s">
        <v>4</v>
      </c>
      <c r="C6" s="6"/>
      <c r="D6" s="6"/>
      <c r="E6" s="6"/>
      <c r="F6" s="6"/>
      <c r="G6" s="6"/>
      <c r="H6" s="6"/>
      <c r="I6" s="6"/>
      <c r="J6" s="6"/>
      <c r="K6" s="55">
        <f>SUM(K8:K39)</f>
        <v>124.83620000000002</v>
      </c>
      <c r="L6" s="7">
        <f>SUM(L8:L39)</f>
        <v>144.63999999999999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29</v>
      </c>
      <c r="M7" s="8"/>
      <c r="N7" s="8" t="s">
        <v>1</v>
      </c>
    </row>
    <row r="8" spans="1:14" x14ac:dyDescent="0.25">
      <c r="A8" s="66" t="s">
        <v>34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</row>
    <row r="9" spans="1:14" x14ac:dyDescent="0.25">
      <c r="A9" s="16"/>
      <c r="B9" s="16" t="s">
        <v>36</v>
      </c>
      <c r="C9" s="16" t="s">
        <v>100</v>
      </c>
      <c r="D9" s="16" t="s">
        <v>101</v>
      </c>
      <c r="E9" s="16" t="s">
        <v>46</v>
      </c>
      <c r="F9" s="16" t="s">
        <v>111</v>
      </c>
      <c r="G9" s="16">
        <v>1</v>
      </c>
      <c r="H9" s="16">
        <v>1</v>
      </c>
      <c r="I9" s="16">
        <f>IF(G9&gt;0,CEILING(G9/H9,1),0)</f>
        <v>1</v>
      </c>
      <c r="J9" s="9">
        <v>8.5299999999999994</v>
      </c>
      <c r="K9" s="9">
        <f t="shared" ref="K9:K39" si="0">IF(G9&gt;0,J9/H9*G9,0)</f>
        <v>8.5299999999999994</v>
      </c>
      <c r="L9" s="9">
        <f>I9*J9</f>
        <v>8.5299999999999994</v>
      </c>
      <c r="M9" s="16"/>
      <c r="N9" s="64" t="s">
        <v>136</v>
      </c>
    </row>
    <row r="10" spans="1:14" x14ac:dyDescent="0.25">
      <c r="A10" s="16"/>
      <c r="B10" s="16" t="s">
        <v>37</v>
      </c>
      <c r="C10" s="16" t="s">
        <v>104</v>
      </c>
      <c r="D10" s="16" t="s">
        <v>101</v>
      </c>
      <c r="E10" s="16" t="s">
        <v>110</v>
      </c>
      <c r="F10" s="16" t="s">
        <v>111</v>
      </c>
      <c r="G10" s="16">
        <v>4</v>
      </c>
      <c r="H10" s="16">
        <v>1</v>
      </c>
      <c r="I10" s="16">
        <f t="shared" ref="I10:I16" si="1">IF(G10&gt;0,CEILING(G10/H10,1),0)</f>
        <v>4</v>
      </c>
      <c r="J10" s="9">
        <v>3.41</v>
      </c>
      <c r="K10" s="9">
        <f t="shared" si="0"/>
        <v>13.64</v>
      </c>
      <c r="L10" s="9">
        <f t="shared" ref="L10:L39" si="2">I10*J10</f>
        <v>13.64</v>
      </c>
      <c r="M10" s="16"/>
      <c r="N10" s="64" t="s">
        <v>137</v>
      </c>
    </row>
    <row r="11" spans="1:14" x14ac:dyDescent="0.25">
      <c r="A11" s="16"/>
      <c r="B11" s="16" t="s">
        <v>38</v>
      </c>
      <c r="C11" s="16" t="s">
        <v>105</v>
      </c>
      <c r="D11" s="16" t="s">
        <v>101</v>
      </c>
      <c r="E11" s="16" t="s">
        <v>113</v>
      </c>
      <c r="F11" s="16" t="s">
        <v>111</v>
      </c>
      <c r="G11" s="16">
        <v>3</v>
      </c>
      <c r="H11" s="16">
        <v>1</v>
      </c>
      <c r="I11" s="16">
        <f t="shared" si="1"/>
        <v>3</v>
      </c>
      <c r="J11" s="9">
        <v>1.18</v>
      </c>
      <c r="K11" s="9">
        <f t="shared" si="0"/>
        <v>3.54</v>
      </c>
      <c r="L11" s="9">
        <f t="shared" si="2"/>
        <v>3.54</v>
      </c>
      <c r="M11" s="16"/>
      <c r="N11" s="64" t="s">
        <v>138</v>
      </c>
    </row>
    <row r="12" spans="1:14" x14ac:dyDescent="0.25">
      <c r="A12" s="16"/>
      <c r="B12" s="16" t="s">
        <v>39</v>
      </c>
      <c r="C12" s="16" t="s">
        <v>106</v>
      </c>
      <c r="D12" s="16" t="s">
        <v>101</v>
      </c>
      <c r="E12" s="16" t="s">
        <v>46</v>
      </c>
      <c r="F12" s="16" t="s">
        <v>111</v>
      </c>
      <c r="G12" s="16">
        <v>1</v>
      </c>
      <c r="H12" s="16">
        <v>1</v>
      </c>
      <c r="I12" s="16">
        <f t="shared" si="1"/>
        <v>1</v>
      </c>
      <c r="J12" s="9">
        <v>1.39</v>
      </c>
      <c r="K12" s="9">
        <f t="shared" si="0"/>
        <v>1.39</v>
      </c>
      <c r="L12" s="9">
        <f t="shared" si="2"/>
        <v>1.39</v>
      </c>
      <c r="M12" s="16"/>
      <c r="N12" s="64" t="s">
        <v>139</v>
      </c>
    </row>
    <row r="13" spans="1:14" x14ac:dyDescent="0.25">
      <c r="A13" s="16"/>
      <c r="B13" s="16" t="s">
        <v>40</v>
      </c>
      <c r="C13" s="16" t="s">
        <v>107</v>
      </c>
      <c r="D13" s="16" t="s">
        <v>101</v>
      </c>
      <c r="E13" s="16" t="s">
        <v>80</v>
      </c>
      <c r="F13" s="16" t="s">
        <v>111</v>
      </c>
      <c r="G13" s="16">
        <v>1</v>
      </c>
      <c r="H13" s="16">
        <v>2</v>
      </c>
      <c r="I13" s="16">
        <f t="shared" si="1"/>
        <v>1</v>
      </c>
      <c r="J13" s="9">
        <v>3.01</v>
      </c>
      <c r="K13" s="9">
        <f t="shared" si="0"/>
        <v>1.5049999999999999</v>
      </c>
      <c r="L13" s="9">
        <f t="shared" si="2"/>
        <v>3.01</v>
      </c>
      <c r="M13" s="16"/>
      <c r="N13" s="64" t="s">
        <v>140</v>
      </c>
    </row>
    <row r="14" spans="1:14" x14ac:dyDescent="0.25">
      <c r="A14" s="16"/>
      <c r="B14" s="16" t="s">
        <v>41</v>
      </c>
      <c r="C14" s="16" t="s">
        <v>108</v>
      </c>
      <c r="D14" s="16" t="s">
        <v>102</v>
      </c>
      <c r="E14" s="16" t="s">
        <v>114</v>
      </c>
      <c r="F14" s="16" t="s">
        <v>111</v>
      </c>
      <c r="G14" s="16">
        <v>1</v>
      </c>
      <c r="H14" s="16">
        <v>1</v>
      </c>
      <c r="I14" s="16">
        <f t="shared" si="1"/>
        <v>1</v>
      </c>
      <c r="J14" s="9">
        <v>3.94</v>
      </c>
      <c r="K14" s="9">
        <f t="shared" si="0"/>
        <v>3.94</v>
      </c>
      <c r="L14" s="9">
        <f t="shared" si="2"/>
        <v>3.94</v>
      </c>
      <c r="M14" s="16"/>
      <c r="N14" s="64" t="s">
        <v>141</v>
      </c>
    </row>
    <row r="15" spans="1:14" x14ac:dyDescent="0.25">
      <c r="A15" s="16"/>
      <c r="B15" s="16" t="s">
        <v>42</v>
      </c>
      <c r="C15" s="16" t="s">
        <v>109</v>
      </c>
      <c r="D15" s="16" t="s">
        <v>101</v>
      </c>
      <c r="E15" s="16" t="s">
        <v>115</v>
      </c>
      <c r="F15" s="16" t="s">
        <v>111</v>
      </c>
      <c r="G15" s="16">
        <v>1</v>
      </c>
      <c r="H15" s="16">
        <v>1</v>
      </c>
      <c r="I15" s="16">
        <f t="shared" si="1"/>
        <v>1</v>
      </c>
      <c r="J15" s="9">
        <v>1.45</v>
      </c>
      <c r="K15" s="9">
        <f t="shared" si="0"/>
        <v>1.45</v>
      </c>
      <c r="L15" s="9">
        <f>I15*J15</f>
        <v>1.45</v>
      </c>
      <c r="M15" s="16"/>
      <c r="N15" s="64" t="s">
        <v>142</v>
      </c>
    </row>
    <row r="16" spans="1:14" x14ac:dyDescent="0.25">
      <c r="A16" s="16"/>
      <c r="B16" s="16" t="s">
        <v>167</v>
      </c>
      <c r="C16" s="16" t="s">
        <v>168</v>
      </c>
      <c r="D16" s="16" t="s">
        <v>101</v>
      </c>
      <c r="E16" s="16" t="s">
        <v>172</v>
      </c>
      <c r="F16" s="16" t="s">
        <v>111</v>
      </c>
      <c r="G16" s="16">
        <v>8</v>
      </c>
      <c r="H16" s="16">
        <v>1</v>
      </c>
      <c r="I16" s="16">
        <f t="shared" si="1"/>
        <v>8</v>
      </c>
      <c r="J16" s="9">
        <v>0.18</v>
      </c>
      <c r="K16" s="9">
        <f t="shared" si="0"/>
        <v>1.44</v>
      </c>
      <c r="L16" s="9">
        <f>I16*J16</f>
        <v>1.44</v>
      </c>
      <c r="M16" s="16"/>
      <c r="N16" s="64" t="s">
        <v>164</v>
      </c>
    </row>
    <row r="17" spans="1:14" x14ac:dyDescent="0.25">
      <c r="A17" s="16"/>
      <c r="B17" s="16" t="s">
        <v>166</v>
      </c>
      <c r="C17" s="16" t="s">
        <v>170</v>
      </c>
      <c r="D17" s="16" t="s">
        <v>101</v>
      </c>
      <c r="E17" s="16" t="s">
        <v>69</v>
      </c>
      <c r="F17" s="16" t="s">
        <v>111</v>
      </c>
      <c r="G17" s="16">
        <v>2</v>
      </c>
      <c r="H17" s="16">
        <v>1</v>
      </c>
      <c r="I17" s="16">
        <v>2</v>
      </c>
      <c r="J17" s="9">
        <v>0.9</v>
      </c>
      <c r="K17" s="9">
        <f t="shared" si="0"/>
        <v>1.8</v>
      </c>
      <c r="L17" s="9">
        <f>I17*J17</f>
        <v>1.8</v>
      </c>
      <c r="M17" s="16"/>
      <c r="N17" s="64" t="s">
        <v>171</v>
      </c>
    </row>
    <row r="18" spans="1:14" x14ac:dyDescent="0.25">
      <c r="A18" s="16"/>
      <c r="B18" s="16" t="s">
        <v>103</v>
      </c>
      <c r="C18" s="16" t="s">
        <v>169</v>
      </c>
      <c r="D18" s="16" t="s">
        <v>101</v>
      </c>
      <c r="E18" s="16" t="s">
        <v>173</v>
      </c>
      <c r="F18" s="16" t="s">
        <v>111</v>
      </c>
      <c r="G18" s="16">
        <v>2</v>
      </c>
      <c r="H18" s="16">
        <v>1</v>
      </c>
      <c r="I18" s="16">
        <f t="shared" ref="I18:I39" si="3">IF(G18&gt;0,CEILING(G18/H18,1),0)</f>
        <v>2</v>
      </c>
      <c r="J18" s="9">
        <v>0.28000000000000003</v>
      </c>
      <c r="K18" s="9">
        <f t="shared" si="0"/>
        <v>0.56000000000000005</v>
      </c>
      <c r="L18" s="9">
        <f t="shared" si="2"/>
        <v>0.56000000000000005</v>
      </c>
      <c r="M18" s="16"/>
      <c r="N18" s="64" t="s">
        <v>163</v>
      </c>
    </row>
    <row r="19" spans="1:14" x14ac:dyDescent="0.25">
      <c r="A19" s="69" t="s">
        <v>35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1"/>
    </row>
    <row r="20" spans="1:14" x14ac:dyDescent="0.25">
      <c r="A20" s="16"/>
      <c r="B20" s="16" t="s">
        <v>43</v>
      </c>
      <c r="C20" s="16" t="s">
        <v>44</v>
      </c>
      <c r="D20" s="16" t="s">
        <v>45</v>
      </c>
      <c r="E20" s="16" t="s">
        <v>46</v>
      </c>
      <c r="F20" s="16" t="s">
        <v>111</v>
      </c>
      <c r="G20" s="16">
        <v>1</v>
      </c>
      <c r="H20" s="16">
        <v>1</v>
      </c>
      <c r="I20" s="16">
        <f t="shared" si="3"/>
        <v>1</v>
      </c>
      <c r="J20" s="9">
        <v>1.39</v>
      </c>
      <c r="K20" s="9">
        <f>IF(G20&gt;0,J20/H20*G20,0)</f>
        <v>1.39</v>
      </c>
      <c r="L20" s="9">
        <f>I20*J20</f>
        <v>1.39</v>
      </c>
      <c r="M20" s="16"/>
      <c r="N20" s="63" t="s">
        <v>116</v>
      </c>
    </row>
    <row r="21" spans="1:14" x14ac:dyDescent="0.25">
      <c r="A21" s="16"/>
      <c r="B21" s="16" t="s">
        <v>47</v>
      </c>
      <c r="C21" s="16" t="s">
        <v>48</v>
      </c>
      <c r="D21" s="16" t="s">
        <v>45</v>
      </c>
      <c r="E21" s="16" t="s">
        <v>49</v>
      </c>
      <c r="F21" s="16" t="s">
        <v>111</v>
      </c>
      <c r="G21" s="16">
        <v>1</v>
      </c>
      <c r="H21" s="16">
        <v>1</v>
      </c>
      <c r="I21" s="16">
        <f t="shared" si="3"/>
        <v>1</v>
      </c>
      <c r="J21" s="9">
        <v>15.85</v>
      </c>
      <c r="K21" s="9">
        <f>IF(G21&gt;0,J21/H21*G21,0)</f>
        <v>15.85</v>
      </c>
      <c r="L21" s="9">
        <f>I21*J21</f>
        <v>15.85</v>
      </c>
      <c r="M21" s="16"/>
      <c r="N21" s="63" t="s">
        <v>117</v>
      </c>
    </row>
    <row r="22" spans="1:14" x14ac:dyDescent="0.25">
      <c r="A22" s="16"/>
      <c r="B22" s="16" t="s">
        <v>50</v>
      </c>
      <c r="C22" s="16" t="s">
        <v>51</v>
      </c>
      <c r="D22" s="16" t="s">
        <v>45</v>
      </c>
      <c r="E22" s="16" t="s">
        <v>49</v>
      </c>
      <c r="F22" s="16" t="s">
        <v>111</v>
      </c>
      <c r="G22" s="16">
        <v>2</v>
      </c>
      <c r="H22" s="16">
        <v>5</v>
      </c>
      <c r="I22" s="16">
        <f t="shared" si="3"/>
        <v>1</v>
      </c>
      <c r="J22" s="9">
        <v>0.37</v>
      </c>
      <c r="K22" s="9">
        <f t="shared" si="0"/>
        <v>0.14799999999999999</v>
      </c>
      <c r="L22" s="9">
        <f t="shared" si="2"/>
        <v>0.37</v>
      </c>
      <c r="M22" s="16"/>
      <c r="N22" s="63" t="s">
        <v>118</v>
      </c>
    </row>
    <row r="23" spans="1:14" x14ac:dyDescent="0.25">
      <c r="A23" s="16"/>
      <c r="B23" s="16" t="s">
        <v>52</v>
      </c>
      <c r="C23" s="16" t="s">
        <v>53</v>
      </c>
      <c r="D23" s="16" t="s">
        <v>45</v>
      </c>
      <c r="E23" s="16" t="s">
        <v>54</v>
      </c>
      <c r="F23" s="16" t="s">
        <v>111</v>
      </c>
      <c r="G23" s="16">
        <v>3</v>
      </c>
      <c r="H23" s="16">
        <v>1</v>
      </c>
      <c r="I23" s="16">
        <f t="shared" si="3"/>
        <v>3</v>
      </c>
      <c r="J23" s="9">
        <v>2.29</v>
      </c>
      <c r="K23" s="9">
        <f t="shared" si="0"/>
        <v>6.87</v>
      </c>
      <c r="L23" s="9">
        <f t="shared" si="2"/>
        <v>6.87</v>
      </c>
      <c r="M23" s="16"/>
      <c r="N23" s="63" t="s">
        <v>119</v>
      </c>
    </row>
    <row r="24" spans="1:14" x14ac:dyDescent="0.25">
      <c r="A24" s="16"/>
      <c r="B24" s="16" t="s">
        <v>55</v>
      </c>
      <c r="C24" s="16" t="s">
        <v>56</v>
      </c>
      <c r="D24" s="16" t="s">
        <v>45</v>
      </c>
      <c r="E24" s="16" t="s">
        <v>57</v>
      </c>
      <c r="F24" s="16" t="s">
        <v>111</v>
      </c>
      <c r="G24" s="16">
        <v>2</v>
      </c>
      <c r="H24" s="16">
        <v>1</v>
      </c>
      <c r="I24" s="16">
        <f t="shared" si="3"/>
        <v>2</v>
      </c>
      <c r="J24" s="9">
        <v>1.02</v>
      </c>
      <c r="K24" s="9">
        <f t="shared" si="0"/>
        <v>2.04</v>
      </c>
      <c r="L24" s="9">
        <f t="shared" si="2"/>
        <v>2.04</v>
      </c>
      <c r="M24" s="16"/>
      <c r="N24" s="63" t="s">
        <v>120</v>
      </c>
    </row>
    <row r="25" spans="1:14" x14ac:dyDescent="0.25">
      <c r="A25" s="16"/>
      <c r="B25" s="16" t="s">
        <v>58</v>
      </c>
      <c r="C25" s="16" t="s">
        <v>59</v>
      </c>
      <c r="D25" s="16" t="s">
        <v>45</v>
      </c>
      <c r="E25" s="16" t="s">
        <v>60</v>
      </c>
      <c r="F25" s="16" t="s">
        <v>111</v>
      </c>
      <c r="G25" s="16">
        <v>2</v>
      </c>
      <c r="H25" s="16">
        <v>1</v>
      </c>
      <c r="I25" s="16">
        <f t="shared" si="3"/>
        <v>2</v>
      </c>
      <c r="J25" s="9">
        <v>0.88</v>
      </c>
      <c r="K25" s="9">
        <f t="shared" si="0"/>
        <v>1.76</v>
      </c>
      <c r="L25" s="9">
        <f t="shared" si="2"/>
        <v>1.76</v>
      </c>
      <c r="M25" s="16"/>
      <c r="N25" s="63" t="s">
        <v>121</v>
      </c>
    </row>
    <row r="26" spans="1:14" x14ac:dyDescent="0.25">
      <c r="A26" s="16"/>
      <c r="B26" s="16" t="s">
        <v>61</v>
      </c>
      <c r="C26" s="16" t="s">
        <v>61</v>
      </c>
      <c r="D26" s="16" t="s">
        <v>45</v>
      </c>
      <c r="E26" s="16" t="s">
        <v>60</v>
      </c>
      <c r="F26" s="16" t="s">
        <v>112</v>
      </c>
      <c r="G26" s="16">
        <v>1</v>
      </c>
      <c r="H26" s="16">
        <v>1</v>
      </c>
      <c r="I26" s="16">
        <f t="shared" si="3"/>
        <v>1</v>
      </c>
      <c r="J26" s="9">
        <v>0.19</v>
      </c>
      <c r="K26" s="9">
        <f t="shared" si="0"/>
        <v>0.19</v>
      </c>
      <c r="L26" s="9">
        <f t="shared" si="2"/>
        <v>0.19</v>
      </c>
      <c r="M26" s="16"/>
      <c r="N26" s="63" t="s">
        <v>122</v>
      </c>
    </row>
    <row r="27" spans="1:14" x14ac:dyDescent="0.25">
      <c r="A27" s="16"/>
      <c r="B27" s="16" t="s">
        <v>62</v>
      </c>
      <c r="C27" s="16" t="s">
        <v>63</v>
      </c>
      <c r="D27" s="16" t="s">
        <v>45</v>
      </c>
      <c r="E27" s="16" t="s">
        <v>46</v>
      </c>
      <c r="F27" s="16" t="s">
        <v>111</v>
      </c>
      <c r="G27" s="16">
        <v>1</v>
      </c>
      <c r="H27" s="16">
        <v>1</v>
      </c>
      <c r="I27" s="16">
        <f t="shared" si="3"/>
        <v>1</v>
      </c>
      <c r="J27" s="9">
        <v>30.47</v>
      </c>
      <c r="K27" s="9">
        <f t="shared" si="0"/>
        <v>30.47</v>
      </c>
      <c r="L27" s="9">
        <f t="shared" si="2"/>
        <v>30.47</v>
      </c>
      <c r="M27" s="16"/>
      <c r="N27" s="63" t="s">
        <v>123</v>
      </c>
    </row>
    <row r="28" spans="1:14" x14ac:dyDescent="0.25">
      <c r="A28" s="16"/>
      <c r="B28" s="16" t="s">
        <v>64</v>
      </c>
      <c r="C28" s="16" t="s">
        <v>65</v>
      </c>
      <c r="D28" s="16" t="s">
        <v>45</v>
      </c>
      <c r="E28" s="16" t="s">
        <v>66</v>
      </c>
      <c r="F28" s="16" t="s">
        <v>111</v>
      </c>
      <c r="G28" s="16">
        <v>1</v>
      </c>
      <c r="H28" s="16">
        <v>1</v>
      </c>
      <c r="I28" s="16">
        <f t="shared" si="3"/>
        <v>1</v>
      </c>
      <c r="J28" s="9">
        <v>0.92</v>
      </c>
      <c r="K28" s="9">
        <f t="shared" si="0"/>
        <v>0.92</v>
      </c>
      <c r="L28" s="9">
        <f t="shared" si="2"/>
        <v>0.92</v>
      </c>
      <c r="M28" s="16"/>
      <c r="N28" s="63" t="s">
        <v>124</v>
      </c>
    </row>
    <row r="29" spans="1:14" x14ac:dyDescent="0.25">
      <c r="A29" s="16"/>
      <c r="B29" s="16" t="s">
        <v>67</v>
      </c>
      <c r="C29" s="16" t="s">
        <v>68</v>
      </c>
      <c r="D29" s="16" t="s">
        <v>45</v>
      </c>
      <c r="E29" s="16" t="s">
        <v>69</v>
      </c>
      <c r="F29" s="16" t="s">
        <v>111</v>
      </c>
      <c r="G29" s="16">
        <v>3</v>
      </c>
      <c r="H29" s="16">
        <v>1</v>
      </c>
      <c r="I29" s="16">
        <f t="shared" si="3"/>
        <v>3</v>
      </c>
      <c r="J29" s="9">
        <v>0.26</v>
      </c>
      <c r="K29" s="9">
        <f t="shared" si="0"/>
        <v>0.78</v>
      </c>
      <c r="L29" s="9">
        <f t="shared" si="2"/>
        <v>0.78</v>
      </c>
      <c r="M29" s="16"/>
      <c r="N29" s="63" t="s">
        <v>125</v>
      </c>
    </row>
    <row r="30" spans="1:14" x14ac:dyDescent="0.25">
      <c r="A30" s="16"/>
      <c r="B30" s="16" t="s">
        <v>70</v>
      </c>
      <c r="C30" s="16" t="s">
        <v>71</v>
      </c>
      <c r="D30" s="16" t="s">
        <v>45</v>
      </c>
      <c r="E30" s="16" t="s">
        <v>72</v>
      </c>
      <c r="F30" s="16" t="s">
        <v>111</v>
      </c>
      <c r="G30" s="16">
        <v>3</v>
      </c>
      <c r="H30" s="16">
        <v>1</v>
      </c>
      <c r="I30" s="16">
        <f t="shared" si="3"/>
        <v>3</v>
      </c>
      <c r="J30" s="9">
        <v>0.16</v>
      </c>
      <c r="K30" s="9">
        <f t="shared" si="0"/>
        <v>0.48</v>
      </c>
      <c r="L30" s="9">
        <f t="shared" si="2"/>
        <v>0.48</v>
      </c>
      <c r="M30" s="16"/>
      <c r="N30" s="63" t="s">
        <v>126</v>
      </c>
    </row>
    <row r="31" spans="1:14" x14ac:dyDescent="0.25">
      <c r="A31" s="16"/>
      <c r="B31" s="16" t="s">
        <v>73</v>
      </c>
      <c r="C31" s="16" t="s">
        <v>74</v>
      </c>
      <c r="D31" s="16" t="s">
        <v>45</v>
      </c>
      <c r="E31" s="16" t="s">
        <v>72</v>
      </c>
      <c r="F31" s="16" t="s">
        <v>111</v>
      </c>
      <c r="G31" s="16">
        <v>1</v>
      </c>
      <c r="H31" s="16">
        <v>1</v>
      </c>
      <c r="I31" s="16">
        <f t="shared" si="3"/>
        <v>1</v>
      </c>
      <c r="J31" s="9">
        <v>0.14000000000000001</v>
      </c>
      <c r="K31" s="9">
        <f t="shared" si="0"/>
        <v>0.14000000000000001</v>
      </c>
      <c r="L31" s="9">
        <f t="shared" si="2"/>
        <v>0.14000000000000001</v>
      </c>
      <c r="M31" s="16"/>
      <c r="N31" s="63" t="s">
        <v>127</v>
      </c>
    </row>
    <row r="32" spans="1:14" x14ac:dyDescent="0.25">
      <c r="A32" s="16"/>
      <c r="B32" s="16" t="s">
        <v>75</v>
      </c>
      <c r="C32" s="16" t="s">
        <v>76</v>
      </c>
      <c r="D32" s="16" t="s">
        <v>45</v>
      </c>
      <c r="E32" s="16" t="s">
        <v>77</v>
      </c>
      <c r="F32" s="16" t="s">
        <v>111</v>
      </c>
      <c r="G32" s="16">
        <v>1</v>
      </c>
      <c r="H32" s="16">
        <v>1</v>
      </c>
      <c r="I32" s="16">
        <f t="shared" si="3"/>
        <v>1</v>
      </c>
      <c r="J32" s="9">
        <v>1.01</v>
      </c>
      <c r="K32" s="9">
        <f t="shared" si="0"/>
        <v>1.01</v>
      </c>
      <c r="L32" s="9">
        <f t="shared" si="2"/>
        <v>1.01</v>
      </c>
      <c r="M32" s="16"/>
      <c r="N32" s="63" t="s">
        <v>128</v>
      </c>
    </row>
    <row r="33" spans="1:14" x14ac:dyDescent="0.25">
      <c r="A33" s="16"/>
      <c r="B33" s="16" t="s">
        <v>78</v>
      </c>
      <c r="C33" s="16" t="s">
        <v>79</v>
      </c>
      <c r="D33" s="16" t="s">
        <v>45</v>
      </c>
      <c r="E33" s="16" t="s">
        <v>80</v>
      </c>
      <c r="F33" s="16" t="s">
        <v>111</v>
      </c>
      <c r="G33" s="16">
        <v>1</v>
      </c>
      <c r="H33" s="16">
        <v>1</v>
      </c>
      <c r="I33" s="16">
        <f t="shared" si="3"/>
        <v>1</v>
      </c>
      <c r="J33" s="9">
        <v>2.34</v>
      </c>
      <c r="K33" s="9">
        <f t="shared" si="0"/>
        <v>2.34</v>
      </c>
      <c r="L33" s="9">
        <f t="shared" si="2"/>
        <v>2.34</v>
      </c>
      <c r="M33" s="16"/>
      <c r="N33" s="63" t="s">
        <v>129</v>
      </c>
    </row>
    <row r="34" spans="1:14" x14ac:dyDescent="0.25">
      <c r="A34" s="16"/>
      <c r="B34" s="16" t="s">
        <v>81</v>
      </c>
      <c r="C34" s="16" t="s">
        <v>82</v>
      </c>
      <c r="D34" s="16" t="s">
        <v>83</v>
      </c>
      <c r="E34" s="16" t="s">
        <v>84</v>
      </c>
      <c r="F34" s="16" t="s">
        <v>111</v>
      </c>
      <c r="G34" s="16">
        <v>9</v>
      </c>
      <c r="H34" s="16">
        <v>1</v>
      </c>
      <c r="I34" s="16">
        <f t="shared" si="3"/>
        <v>9</v>
      </c>
      <c r="J34" s="9">
        <v>0.19</v>
      </c>
      <c r="K34" s="9">
        <f t="shared" si="0"/>
        <v>1.71</v>
      </c>
      <c r="L34" s="9">
        <f t="shared" si="2"/>
        <v>1.71</v>
      </c>
      <c r="M34" s="16"/>
      <c r="N34" s="63" t="s">
        <v>130</v>
      </c>
    </row>
    <row r="35" spans="1:14" x14ac:dyDescent="0.25">
      <c r="A35" s="16"/>
      <c r="B35" s="16" t="s">
        <v>85</v>
      </c>
      <c r="C35" s="16" t="s">
        <v>86</v>
      </c>
      <c r="D35" s="16" t="s">
        <v>83</v>
      </c>
      <c r="E35" s="16" t="s">
        <v>84</v>
      </c>
      <c r="F35" s="16" t="s">
        <v>111</v>
      </c>
      <c r="G35" s="16">
        <v>9</v>
      </c>
      <c r="H35" s="16">
        <v>1</v>
      </c>
      <c r="I35" s="16">
        <f t="shared" si="3"/>
        <v>9</v>
      </c>
      <c r="J35" s="9">
        <v>0.2</v>
      </c>
      <c r="K35" s="9">
        <f t="shared" si="0"/>
        <v>1.8</v>
      </c>
      <c r="L35" s="9">
        <f t="shared" si="2"/>
        <v>1.8</v>
      </c>
      <c r="M35" s="16"/>
      <c r="N35" s="63" t="s">
        <v>131</v>
      </c>
    </row>
    <row r="36" spans="1:14" x14ac:dyDescent="0.25">
      <c r="A36" s="16"/>
      <c r="B36" s="16" t="s">
        <v>87</v>
      </c>
      <c r="C36" s="16" t="s">
        <v>88</v>
      </c>
      <c r="D36" s="16" t="s">
        <v>83</v>
      </c>
      <c r="E36" s="16" t="s">
        <v>89</v>
      </c>
      <c r="F36" s="16" t="s">
        <v>111</v>
      </c>
      <c r="G36" s="16">
        <v>1</v>
      </c>
      <c r="H36" s="16">
        <v>1</v>
      </c>
      <c r="I36" s="16">
        <f t="shared" si="3"/>
        <v>1</v>
      </c>
      <c r="J36" s="9">
        <v>1.66</v>
      </c>
      <c r="K36" s="9">
        <f t="shared" si="0"/>
        <v>1.66</v>
      </c>
      <c r="L36" s="9">
        <f t="shared" si="2"/>
        <v>1.66</v>
      </c>
      <c r="M36" s="16"/>
      <c r="N36" s="63" t="s">
        <v>132</v>
      </c>
    </row>
    <row r="37" spans="1:14" x14ac:dyDescent="0.25">
      <c r="A37" s="16"/>
      <c r="B37" s="16" t="s">
        <v>90</v>
      </c>
      <c r="C37" s="16" t="s">
        <v>91</v>
      </c>
      <c r="D37" s="16" t="s">
        <v>83</v>
      </c>
      <c r="E37" s="16" t="s">
        <v>92</v>
      </c>
      <c r="F37" s="16" t="s">
        <v>111</v>
      </c>
      <c r="G37" s="16">
        <v>6</v>
      </c>
      <c r="H37" s="16">
        <v>1</v>
      </c>
      <c r="I37" s="16">
        <f t="shared" si="3"/>
        <v>6</v>
      </c>
      <c r="J37" s="9">
        <v>0.63</v>
      </c>
      <c r="K37" s="9">
        <f t="shared" si="0"/>
        <v>3.7800000000000002</v>
      </c>
      <c r="L37" s="9">
        <f t="shared" si="2"/>
        <v>3.7800000000000002</v>
      </c>
      <c r="M37" s="16"/>
      <c r="N37" s="63" t="s">
        <v>133</v>
      </c>
    </row>
    <row r="38" spans="1:14" x14ac:dyDescent="0.25">
      <c r="A38" s="16"/>
      <c r="B38" s="16" t="s">
        <v>93</v>
      </c>
      <c r="C38" s="16" t="s">
        <v>94</v>
      </c>
      <c r="D38" s="16" t="s">
        <v>83</v>
      </c>
      <c r="E38" s="16" t="s">
        <v>95</v>
      </c>
      <c r="F38" s="16" t="s">
        <v>99</v>
      </c>
      <c r="G38" s="16">
        <v>2</v>
      </c>
      <c r="H38" s="16">
        <v>50</v>
      </c>
      <c r="I38" s="16">
        <f t="shared" si="3"/>
        <v>1</v>
      </c>
      <c r="J38" s="9">
        <v>18.829999999999998</v>
      </c>
      <c r="K38" s="9">
        <f t="shared" si="0"/>
        <v>0.75319999999999998</v>
      </c>
      <c r="L38" s="9">
        <f t="shared" si="2"/>
        <v>18.829999999999998</v>
      </c>
      <c r="M38" s="16"/>
      <c r="N38" s="63" t="s">
        <v>134</v>
      </c>
    </row>
    <row r="39" spans="1:14" s="3" customFormat="1" ht="15.75" thickBot="1" x14ac:dyDescent="0.3">
      <c r="A39" s="28"/>
      <c r="B39" s="28" t="s">
        <v>96</v>
      </c>
      <c r="C39" s="28" t="s">
        <v>97</v>
      </c>
      <c r="D39" s="28" t="s">
        <v>98</v>
      </c>
      <c r="E39" s="28" t="s">
        <v>99</v>
      </c>
      <c r="F39" s="28" t="s">
        <v>99</v>
      </c>
      <c r="G39" s="28">
        <v>1</v>
      </c>
      <c r="H39" s="28">
        <v>1</v>
      </c>
      <c r="I39" s="16">
        <f t="shared" si="3"/>
        <v>1</v>
      </c>
      <c r="J39" s="28">
        <v>12.95</v>
      </c>
      <c r="K39" s="9">
        <f t="shared" si="0"/>
        <v>12.95</v>
      </c>
      <c r="L39" s="9">
        <f t="shared" si="2"/>
        <v>12.95</v>
      </c>
      <c r="M39" s="28"/>
      <c r="N39" s="63" t="s">
        <v>135</v>
      </c>
    </row>
    <row r="40" spans="1:14" ht="15.75" thickBot="1" x14ac:dyDescent="0.3">
      <c r="A40" s="34"/>
      <c r="B40" s="50" t="s">
        <v>22</v>
      </c>
      <c r="C40" s="35"/>
      <c r="D40" s="35"/>
      <c r="E40" s="35"/>
      <c r="F40" s="35"/>
      <c r="G40" s="35"/>
      <c r="H40" s="35"/>
      <c r="I40" s="13">
        <f>SUM(I42:I72)</f>
        <v>178</v>
      </c>
      <c r="J40" s="36"/>
      <c r="K40" s="12">
        <f>SUM(K42:K66)</f>
        <v>4.4000000000000004</v>
      </c>
      <c r="L40" s="12">
        <f>SUM(L42:L66)</f>
        <v>4.4000000000000004</v>
      </c>
      <c r="M40" s="35"/>
      <c r="N40" s="37"/>
    </row>
    <row r="41" spans="1:14" ht="15.75" thickBot="1" x14ac:dyDescent="0.3">
      <c r="A41" s="38"/>
      <c r="B41" s="13" t="s">
        <v>2</v>
      </c>
      <c r="C41" s="13" t="s">
        <v>3</v>
      </c>
      <c r="D41" s="13" t="s">
        <v>19</v>
      </c>
      <c r="E41" s="13" t="s">
        <v>16</v>
      </c>
      <c r="F41" s="13" t="s">
        <v>17</v>
      </c>
      <c r="G41" s="13" t="s">
        <v>14</v>
      </c>
      <c r="H41" s="13" t="s">
        <v>27</v>
      </c>
      <c r="I41" s="13" t="s">
        <v>24</v>
      </c>
      <c r="J41" s="13" t="s">
        <v>21</v>
      </c>
      <c r="K41" s="13" t="s">
        <v>15</v>
      </c>
      <c r="L41" s="13" t="s">
        <v>29</v>
      </c>
      <c r="M41" s="13"/>
      <c r="N41" s="13" t="s">
        <v>1</v>
      </c>
    </row>
    <row r="42" spans="1:14" x14ac:dyDescent="0.25">
      <c r="A42" s="23"/>
      <c r="B42" s="23" t="s">
        <v>175</v>
      </c>
      <c r="C42" s="23" t="s">
        <v>143</v>
      </c>
      <c r="D42" s="23" t="s">
        <v>20</v>
      </c>
      <c r="E42" s="23"/>
      <c r="F42" s="23" t="s">
        <v>18</v>
      </c>
      <c r="G42" s="23">
        <v>1</v>
      </c>
      <c r="H42" s="23">
        <v>27</v>
      </c>
      <c r="I42" s="23">
        <f>G42*H42</f>
        <v>27</v>
      </c>
      <c r="J42" s="24">
        <v>25</v>
      </c>
      <c r="K42" s="24">
        <f>IF(G42&gt;0,(J42/1000)*G42*H42,0)</f>
        <v>0.67500000000000004</v>
      </c>
      <c r="L42" s="24">
        <f>K42</f>
        <v>0.67500000000000004</v>
      </c>
      <c r="M42" s="23"/>
      <c r="N42" s="23"/>
    </row>
    <row r="43" spans="1:14" x14ac:dyDescent="0.25">
      <c r="A43" s="18"/>
      <c r="B43" s="18" t="s">
        <v>176</v>
      </c>
      <c r="C43" s="18" t="s">
        <v>144</v>
      </c>
      <c r="D43" s="23" t="s">
        <v>20</v>
      </c>
      <c r="E43" s="18"/>
      <c r="F43" s="18" t="s">
        <v>18</v>
      </c>
      <c r="G43" s="18">
        <v>1</v>
      </c>
      <c r="H43" s="18">
        <v>1</v>
      </c>
      <c r="I43" s="18">
        <f t="shared" ref="I43:I66" si="4">G43*H43</f>
        <v>1</v>
      </c>
      <c r="J43" s="24">
        <v>25</v>
      </c>
      <c r="K43" s="14">
        <f t="shared" ref="K43:K66" si="5">IF(G43&gt;0,(J43/1000)*G43*H43,0)</f>
        <v>2.5000000000000001E-2</v>
      </c>
      <c r="L43" s="14">
        <f t="shared" ref="L43:L66" si="6">K43</f>
        <v>2.5000000000000001E-2</v>
      </c>
      <c r="M43" s="18"/>
      <c r="N43" s="18"/>
    </row>
    <row r="44" spans="1:14" x14ac:dyDescent="0.25">
      <c r="A44" s="18"/>
      <c r="B44" s="18" t="s">
        <v>177</v>
      </c>
      <c r="C44" s="18" t="s">
        <v>145</v>
      </c>
      <c r="D44" s="23" t="s">
        <v>20</v>
      </c>
      <c r="E44" s="18"/>
      <c r="F44" s="18" t="s">
        <v>18</v>
      </c>
      <c r="G44" s="18">
        <v>1</v>
      </c>
      <c r="H44" s="18">
        <v>2</v>
      </c>
      <c r="I44" s="18">
        <f t="shared" ref="I44:I46" si="7">G44*H44</f>
        <v>2</v>
      </c>
      <c r="J44" s="24">
        <v>25</v>
      </c>
      <c r="K44" s="14">
        <f t="shared" ref="K44:K46" si="8">IF(G44&gt;0,(J44/1000)*G44*H44,0)</f>
        <v>0.05</v>
      </c>
      <c r="L44" s="14">
        <f t="shared" ref="L44:L46" si="9">K44</f>
        <v>0.05</v>
      </c>
      <c r="M44" s="18"/>
      <c r="N44" s="18"/>
    </row>
    <row r="45" spans="1:14" x14ac:dyDescent="0.25">
      <c r="A45" s="18"/>
      <c r="B45" s="18" t="s">
        <v>178</v>
      </c>
      <c r="C45" s="18" t="s">
        <v>145</v>
      </c>
      <c r="D45" s="23" t="s">
        <v>20</v>
      </c>
      <c r="E45" s="18"/>
      <c r="F45" s="18" t="s">
        <v>18</v>
      </c>
      <c r="G45" s="18">
        <v>1</v>
      </c>
      <c r="H45" s="18">
        <v>2</v>
      </c>
      <c r="I45" s="18">
        <f t="shared" si="7"/>
        <v>2</v>
      </c>
      <c r="J45" s="24">
        <v>25</v>
      </c>
      <c r="K45" s="14">
        <f t="shared" si="8"/>
        <v>0.05</v>
      </c>
      <c r="L45" s="14">
        <f t="shared" si="9"/>
        <v>0.05</v>
      </c>
      <c r="M45" s="18"/>
      <c r="N45" s="18"/>
    </row>
    <row r="46" spans="1:14" x14ac:dyDescent="0.25">
      <c r="A46" s="18"/>
      <c r="B46" s="18" t="s">
        <v>179</v>
      </c>
      <c r="C46" s="18" t="s">
        <v>146</v>
      </c>
      <c r="D46" s="23" t="s">
        <v>20</v>
      </c>
      <c r="E46" s="18"/>
      <c r="F46" s="18" t="s">
        <v>18</v>
      </c>
      <c r="G46" s="18">
        <v>2</v>
      </c>
      <c r="H46" s="18">
        <v>3</v>
      </c>
      <c r="I46" s="18">
        <f t="shared" si="7"/>
        <v>6</v>
      </c>
      <c r="J46" s="24">
        <v>25</v>
      </c>
      <c r="K46" s="14">
        <f t="shared" si="8"/>
        <v>0.15000000000000002</v>
      </c>
      <c r="L46" s="14">
        <f t="shared" si="9"/>
        <v>0.15000000000000002</v>
      </c>
      <c r="M46" s="18"/>
      <c r="N46" s="18"/>
    </row>
    <row r="47" spans="1:14" x14ac:dyDescent="0.25">
      <c r="A47" s="18"/>
      <c r="B47" s="18" t="s">
        <v>180</v>
      </c>
      <c r="C47" s="18" t="s">
        <v>147</v>
      </c>
      <c r="D47" s="23" t="s">
        <v>20</v>
      </c>
      <c r="E47" s="18"/>
      <c r="F47" s="18" t="s">
        <v>18</v>
      </c>
      <c r="G47" s="18">
        <v>1</v>
      </c>
      <c r="H47" s="18">
        <v>1</v>
      </c>
      <c r="I47" s="18">
        <f t="shared" si="4"/>
        <v>1</v>
      </c>
      <c r="J47" s="24">
        <v>25</v>
      </c>
      <c r="K47" s="14">
        <f t="shared" si="5"/>
        <v>2.5000000000000001E-2</v>
      </c>
      <c r="L47" s="14">
        <f t="shared" si="6"/>
        <v>2.5000000000000001E-2</v>
      </c>
      <c r="M47" s="18"/>
      <c r="N47" s="18"/>
    </row>
    <row r="48" spans="1:14" x14ac:dyDescent="0.25">
      <c r="A48" s="18"/>
      <c r="B48" s="18" t="s">
        <v>181</v>
      </c>
      <c r="C48" s="18" t="s">
        <v>148</v>
      </c>
      <c r="D48" s="23" t="s">
        <v>20</v>
      </c>
      <c r="E48" s="18"/>
      <c r="F48" s="18" t="s">
        <v>18</v>
      </c>
      <c r="G48" s="18">
        <v>1</v>
      </c>
      <c r="H48" s="18">
        <v>18</v>
      </c>
      <c r="I48" s="18">
        <f t="shared" si="4"/>
        <v>18</v>
      </c>
      <c r="J48" s="24">
        <v>25</v>
      </c>
      <c r="K48" s="14">
        <f t="shared" si="5"/>
        <v>0.45</v>
      </c>
      <c r="L48" s="14">
        <f t="shared" si="6"/>
        <v>0.45</v>
      </c>
      <c r="M48" s="18"/>
      <c r="N48" s="18"/>
    </row>
    <row r="49" spans="1:14" x14ac:dyDescent="0.25">
      <c r="A49" s="18"/>
      <c r="B49" s="18" t="s">
        <v>182</v>
      </c>
      <c r="C49" s="18" t="s">
        <v>149</v>
      </c>
      <c r="D49" s="23" t="s">
        <v>20</v>
      </c>
      <c r="E49" s="18"/>
      <c r="F49" s="18" t="s">
        <v>18</v>
      </c>
      <c r="G49" s="18">
        <v>1</v>
      </c>
      <c r="H49" s="18">
        <v>3</v>
      </c>
      <c r="I49" s="18">
        <f t="shared" si="4"/>
        <v>3</v>
      </c>
      <c r="J49" s="24">
        <v>25</v>
      </c>
      <c r="K49" s="14">
        <f t="shared" si="5"/>
        <v>7.5000000000000011E-2</v>
      </c>
      <c r="L49" s="14">
        <f t="shared" si="6"/>
        <v>7.5000000000000011E-2</v>
      </c>
      <c r="M49" s="18"/>
      <c r="N49" s="18"/>
    </row>
    <row r="50" spans="1:14" x14ac:dyDescent="0.25">
      <c r="A50" s="18"/>
      <c r="B50" s="18" t="s">
        <v>183</v>
      </c>
      <c r="C50" s="18" t="s">
        <v>149</v>
      </c>
      <c r="D50" s="23" t="s">
        <v>20</v>
      </c>
      <c r="E50" s="18"/>
      <c r="F50" s="18" t="s">
        <v>18</v>
      </c>
      <c r="G50" s="18">
        <v>1</v>
      </c>
      <c r="H50" s="18">
        <v>3</v>
      </c>
      <c r="I50" s="18">
        <f t="shared" si="4"/>
        <v>3</v>
      </c>
      <c r="J50" s="24">
        <v>25</v>
      </c>
      <c r="K50" s="14">
        <f t="shared" si="5"/>
        <v>7.5000000000000011E-2</v>
      </c>
      <c r="L50" s="14">
        <f t="shared" si="6"/>
        <v>7.5000000000000011E-2</v>
      </c>
      <c r="M50" s="18"/>
      <c r="N50" s="18"/>
    </row>
    <row r="51" spans="1:14" x14ac:dyDescent="0.25">
      <c r="A51" s="18"/>
      <c r="B51" s="18" t="s">
        <v>198</v>
      </c>
      <c r="C51" s="18" t="s">
        <v>150</v>
      </c>
      <c r="D51" s="23" t="s">
        <v>20</v>
      </c>
      <c r="E51" s="18"/>
      <c r="F51" s="18" t="s">
        <v>18</v>
      </c>
      <c r="G51" s="18">
        <v>1</v>
      </c>
      <c r="H51" s="18">
        <v>2</v>
      </c>
      <c r="I51" s="18">
        <f t="shared" si="4"/>
        <v>2</v>
      </c>
      <c r="J51" s="24">
        <v>25</v>
      </c>
      <c r="K51" s="14">
        <f t="shared" si="5"/>
        <v>0.05</v>
      </c>
      <c r="L51" s="14">
        <f t="shared" si="6"/>
        <v>0.05</v>
      </c>
      <c r="M51" s="18"/>
      <c r="N51" s="18"/>
    </row>
    <row r="52" spans="1:14" x14ac:dyDescent="0.25">
      <c r="A52" s="18"/>
      <c r="B52" s="18" t="s">
        <v>199</v>
      </c>
      <c r="C52" s="18" t="s">
        <v>151</v>
      </c>
      <c r="D52" s="23" t="s">
        <v>20</v>
      </c>
      <c r="E52" s="18"/>
      <c r="F52" s="18" t="s">
        <v>18</v>
      </c>
      <c r="G52" s="18">
        <v>1</v>
      </c>
      <c r="H52" s="18">
        <v>3</v>
      </c>
      <c r="I52" s="18">
        <f t="shared" si="4"/>
        <v>3</v>
      </c>
      <c r="J52" s="24">
        <v>25</v>
      </c>
      <c r="K52" s="14">
        <f t="shared" si="5"/>
        <v>7.5000000000000011E-2</v>
      </c>
      <c r="L52" s="14">
        <f t="shared" si="6"/>
        <v>7.5000000000000011E-2</v>
      </c>
      <c r="M52" s="18"/>
      <c r="N52" s="18"/>
    </row>
    <row r="53" spans="1:14" x14ac:dyDescent="0.25">
      <c r="A53" s="18"/>
      <c r="B53" s="18" t="s">
        <v>200</v>
      </c>
      <c r="C53" s="18" t="s">
        <v>152</v>
      </c>
      <c r="D53" s="23" t="s">
        <v>20</v>
      </c>
      <c r="E53" s="18"/>
      <c r="F53" s="18" t="s">
        <v>18</v>
      </c>
      <c r="G53" s="18">
        <v>1</v>
      </c>
      <c r="H53" s="18">
        <v>3</v>
      </c>
      <c r="I53" s="18">
        <f t="shared" si="4"/>
        <v>3</v>
      </c>
      <c r="J53" s="24">
        <v>25</v>
      </c>
      <c r="K53" s="14">
        <f t="shared" si="5"/>
        <v>7.5000000000000011E-2</v>
      </c>
      <c r="L53" s="14">
        <f t="shared" si="6"/>
        <v>7.5000000000000011E-2</v>
      </c>
      <c r="M53" s="18"/>
      <c r="N53" s="18"/>
    </row>
    <row r="54" spans="1:14" x14ac:dyDescent="0.25">
      <c r="A54" s="18"/>
      <c r="B54" s="18" t="s">
        <v>201</v>
      </c>
      <c r="C54" s="18" t="s">
        <v>202</v>
      </c>
      <c r="D54" s="23" t="s">
        <v>20</v>
      </c>
      <c r="E54" s="18"/>
      <c r="F54" s="18" t="s">
        <v>18</v>
      </c>
      <c r="G54" s="18">
        <v>1</v>
      </c>
      <c r="H54" s="18">
        <v>3</v>
      </c>
      <c r="I54" s="18">
        <f t="shared" si="4"/>
        <v>3</v>
      </c>
      <c r="J54" s="24">
        <v>25</v>
      </c>
      <c r="K54" s="14">
        <f t="shared" si="5"/>
        <v>7.5000000000000011E-2</v>
      </c>
      <c r="L54" s="14">
        <f t="shared" si="6"/>
        <v>7.5000000000000011E-2</v>
      </c>
      <c r="M54" s="18"/>
      <c r="N54" s="18"/>
    </row>
    <row r="55" spans="1:14" x14ac:dyDescent="0.25">
      <c r="A55" s="18"/>
      <c r="B55" s="18" t="s">
        <v>184</v>
      </c>
      <c r="C55" s="18" t="s">
        <v>153</v>
      </c>
      <c r="D55" s="23" t="s">
        <v>20</v>
      </c>
      <c r="E55" s="18"/>
      <c r="F55" s="18" t="s">
        <v>18</v>
      </c>
      <c r="G55" s="18">
        <v>1</v>
      </c>
      <c r="H55" s="18">
        <v>4</v>
      </c>
      <c r="I55" s="18">
        <f t="shared" si="4"/>
        <v>4</v>
      </c>
      <c r="J55" s="24">
        <v>25</v>
      </c>
      <c r="K55" s="14">
        <f t="shared" si="5"/>
        <v>0.1</v>
      </c>
      <c r="L55" s="14">
        <f t="shared" si="6"/>
        <v>0.1</v>
      </c>
      <c r="M55" s="18"/>
      <c r="N55" s="18"/>
    </row>
    <row r="56" spans="1:14" x14ac:dyDescent="0.25">
      <c r="A56" s="18"/>
      <c r="B56" s="18" t="s">
        <v>185</v>
      </c>
      <c r="C56" s="18" t="s">
        <v>154</v>
      </c>
      <c r="D56" s="23" t="s">
        <v>20</v>
      </c>
      <c r="E56" s="18"/>
      <c r="F56" s="18" t="s">
        <v>18</v>
      </c>
      <c r="G56" s="18">
        <v>1</v>
      </c>
      <c r="H56" s="18">
        <v>27</v>
      </c>
      <c r="I56" s="18">
        <f t="shared" si="4"/>
        <v>27</v>
      </c>
      <c r="J56" s="24">
        <v>25</v>
      </c>
      <c r="K56" s="14">
        <f t="shared" si="5"/>
        <v>0.67500000000000004</v>
      </c>
      <c r="L56" s="14">
        <f t="shared" si="6"/>
        <v>0.67500000000000004</v>
      </c>
      <c r="M56" s="18"/>
      <c r="N56" s="18"/>
    </row>
    <row r="57" spans="1:14" x14ac:dyDescent="0.25">
      <c r="A57" s="18"/>
      <c r="B57" s="18" t="s">
        <v>186</v>
      </c>
      <c r="C57" s="18" t="s">
        <v>155</v>
      </c>
      <c r="D57" s="23" t="s">
        <v>20</v>
      </c>
      <c r="E57" s="18"/>
      <c r="F57" s="18" t="s">
        <v>18</v>
      </c>
      <c r="G57" s="18">
        <v>1</v>
      </c>
      <c r="H57" s="18">
        <v>3</v>
      </c>
      <c r="I57" s="18">
        <f t="shared" si="4"/>
        <v>3</v>
      </c>
      <c r="J57" s="24">
        <v>25</v>
      </c>
      <c r="K57" s="14">
        <f t="shared" si="5"/>
        <v>7.5000000000000011E-2</v>
      </c>
      <c r="L57" s="14">
        <f t="shared" si="6"/>
        <v>7.5000000000000011E-2</v>
      </c>
      <c r="M57" s="18"/>
      <c r="N57" s="18"/>
    </row>
    <row r="58" spans="1:14" x14ac:dyDescent="0.25">
      <c r="A58" s="18"/>
      <c r="B58" s="18" t="s">
        <v>187</v>
      </c>
      <c r="C58" s="18" t="s">
        <v>156</v>
      </c>
      <c r="D58" s="23" t="s">
        <v>20</v>
      </c>
      <c r="E58" s="18"/>
      <c r="F58" s="18" t="s">
        <v>18</v>
      </c>
      <c r="G58" s="18">
        <v>1</v>
      </c>
      <c r="H58" s="18">
        <v>1</v>
      </c>
      <c r="I58" s="18">
        <f t="shared" si="4"/>
        <v>1</v>
      </c>
      <c r="J58" s="24">
        <v>25</v>
      </c>
      <c r="K58" s="14">
        <f t="shared" si="5"/>
        <v>2.5000000000000001E-2</v>
      </c>
      <c r="L58" s="14">
        <f t="shared" si="6"/>
        <v>2.5000000000000001E-2</v>
      </c>
      <c r="M58" s="18"/>
      <c r="N58" s="18"/>
    </row>
    <row r="59" spans="1:14" x14ac:dyDescent="0.25">
      <c r="A59" s="18"/>
      <c r="B59" s="18" t="s">
        <v>188</v>
      </c>
      <c r="C59" s="18" t="s">
        <v>157</v>
      </c>
      <c r="D59" s="23" t="s">
        <v>20</v>
      </c>
      <c r="E59" s="18"/>
      <c r="F59" s="18" t="s">
        <v>18</v>
      </c>
      <c r="G59" s="18">
        <v>1</v>
      </c>
      <c r="H59" s="18">
        <v>1</v>
      </c>
      <c r="I59" s="18">
        <f t="shared" si="4"/>
        <v>1</v>
      </c>
      <c r="J59" s="24">
        <v>25</v>
      </c>
      <c r="K59" s="14">
        <f t="shared" si="5"/>
        <v>2.5000000000000001E-2</v>
      </c>
      <c r="L59" s="14">
        <f t="shared" si="6"/>
        <v>2.5000000000000001E-2</v>
      </c>
      <c r="M59" s="18"/>
      <c r="N59" s="18"/>
    </row>
    <row r="60" spans="1:14" x14ac:dyDescent="0.25">
      <c r="A60" s="18"/>
      <c r="B60" s="18" t="s">
        <v>189</v>
      </c>
      <c r="C60" s="18" t="s">
        <v>158</v>
      </c>
      <c r="D60" s="23" t="s">
        <v>20</v>
      </c>
      <c r="E60" s="18"/>
      <c r="F60" s="18" t="s">
        <v>18</v>
      </c>
      <c r="G60" s="18">
        <v>1</v>
      </c>
      <c r="H60" s="18">
        <v>18</v>
      </c>
      <c r="I60" s="18">
        <f t="shared" si="4"/>
        <v>18</v>
      </c>
      <c r="J60" s="24">
        <v>25</v>
      </c>
      <c r="K60" s="14">
        <f t="shared" si="5"/>
        <v>0.45</v>
      </c>
      <c r="L60" s="14">
        <f t="shared" si="6"/>
        <v>0.45</v>
      </c>
      <c r="M60" s="18"/>
      <c r="N60" s="18"/>
    </row>
    <row r="61" spans="1:14" x14ac:dyDescent="0.25">
      <c r="A61" s="18"/>
      <c r="B61" s="18" t="s">
        <v>190</v>
      </c>
      <c r="C61" s="18" t="s">
        <v>159</v>
      </c>
      <c r="D61" s="23" t="s">
        <v>20</v>
      </c>
      <c r="E61" s="18"/>
      <c r="F61" s="18" t="s">
        <v>18</v>
      </c>
      <c r="G61" s="18">
        <v>1</v>
      </c>
      <c r="H61" s="18">
        <v>12</v>
      </c>
      <c r="I61" s="18">
        <f t="shared" si="4"/>
        <v>12</v>
      </c>
      <c r="J61" s="24">
        <v>25</v>
      </c>
      <c r="K61" s="14">
        <f t="shared" si="5"/>
        <v>0.30000000000000004</v>
      </c>
      <c r="L61" s="14">
        <f t="shared" si="6"/>
        <v>0.30000000000000004</v>
      </c>
      <c r="M61" s="18"/>
      <c r="N61" s="18"/>
    </row>
    <row r="62" spans="1:14" x14ac:dyDescent="0.25">
      <c r="A62" s="18"/>
      <c r="B62" s="18" t="s">
        <v>191</v>
      </c>
      <c r="C62" s="18" t="s">
        <v>160</v>
      </c>
      <c r="D62" s="23" t="s">
        <v>20</v>
      </c>
      <c r="E62" s="18"/>
      <c r="F62" s="18" t="s">
        <v>18</v>
      </c>
      <c r="G62" s="18">
        <v>2</v>
      </c>
      <c r="H62" s="18">
        <v>4</v>
      </c>
      <c r="I62" s="18">
        <f t="shared" si="4"/>
        <v>8</v>
      </c>
      <c r="J62" s="24">
        <v>25</v>
      </c>
      <c r="K62" s="14">
        <f t="shared" si="5"/>
        <v>0.2</v>
      </c>
      <c r="L62" s="14">
        <f t="shared" si="6"/>
        <v>0.2</v>
      </c>
      <c r="M62" s="18"/>
      <c r="N62" s="18"/>
    </row>
    <row r="63" spans="1:14" x14ac:dyDescent="0.25">
      <c r="A63" s="18"/>
      <c r="B63" s="18" t="s">
        <v>192</v>
      </c>
      <c r="C63" s="18" t="s">
        <v>197</v>
      </c>
      <c r="D63" s="23" t="s">
        <v>20</v>
      </c>
      <c r="E63" s="18"/>
      <c r="F63" s="18" t="s">
        <v>18</v>
      </c>
      <c r="G63" s="18">
        <v>1</v>
      </c>
      <c r="H63" s="18">
        <v>4</v>
      </c>
      <c r="I63" s="18">
        <f t="shared" si="4"/>
        <v>4</v>
      </c>
      <c r="J63" s="24">
        <v>25</v>
      </c>
      <c r="K63" s="14">
        <f t="shared" si="5"/>
        <v>0.1</v>
      </c>
      <c r="L63" s="14">
        <f t="shared" si="6"/>
        <v>0.1</v>
      </c>
      <c r="M63" s="18"/>
      <c r="N63" s="18"/>
    </row>
    <row r="64" spans="1:14" x14ac:dyDescent="0.25">
      <c r="A64" s="18"/>
      <c r="B64" s="18" t="s">
        <v>195</v>
      </c>
      <c r="C64" s="18" t="s">
        <v>196</v>
      </c>
      <c r="D64" s="23" t="s">
        <v>20</v>
      </c>
      <c r="E64" s="18"/>
      <c r="F64" s="18" t="s">
        <v>18</v>
      </c>
      <c r="G64" s="18">
        <v>1</v>
      </c>
      <c r="H64" s="18">
        <v>4</v>
      </c>
      <c r="I64" s="18">
        <f t="shared" si="4"/>
        <v>4</v>
      </c>
      <c r="J64" s="24">
        <v>25</v>
      </c>
      <c r="K64" s="14">
        <f t="shared" si="5"/>
        <v>0.1</v>
      </c>
      <c r="L64" s="14">
        <f t="shared" si="6"/>
        <v>0.1</v>
      </c>
      <c r="M64" s="18"/>
      <c r="N64" s="18"/>
    </row>
    <row r="65" spans="1:14" x14ac:dyDescent="0.25">
      <c r="A65" s="18"/>
      <c r="B65" s="18" t="s">
        <v>194</v>
      </c>
      <c r="C65" s="18" t="s">
        <v>161</v>
      </c>
      <c r="D65" s="23" t="s">
        <v>20</v>
      </c>
      <c r="E65" s="18"/>
      <c r="F65" s="18" t="s">
        <v>18</v>
      </c>
      <c r="G65" s="18">
        <v>1</v>
      </c>
      <c r="H65" s="18">
        <v>9</v>
      </c>
      <c r="I65" s="18">
        <f t="shared" si="4"/>
        <v>9</v>
      </c>
      <c r="J65" s="24">
        <v>25</v>
      </c>
      <c r="K65" s="14">
        <f t="shared" si="5"/>
        <v>0.22500000000000001</v>
      </c>
      <c r="L65" s="14">
        <f t="shared" si="6"/>
        <v>0.22500000000000001</v>
      </c>
      <c r="M65" s="18"/>
      <c r="N65" s="18"/>
    </row>
    <row r="66" spans="1:14" ht="15.75" thickBot="1" x14ac:dyDescent="0.3">
      <c r="A66" s="18"/>
      <c r="B66" s="18" t="s">
        <v>193</v>
      </c>
      <c r="C66" s="18" t="s">
        <v>162</v>
      </c>
      <c r="D66" s="18" t="s">
        <v>20</v>
      </c>
      <c r="E66" s="18"/>
      <c r="F66" s="18" t="s">
        <v>18</v>
      </c>
      <c r="G66" s="18">
        <v>1</v>
      </c>
      <c r="H66" s="18">
        <v>11</v>
      </c>
      <c r="I66" s="18">
        <f t="shared" si="4"/>
        <v>11</v>
      </c>
      <c r="J66" s="24">
        <v>25</v>
      </c>
      <c r="K66" s="14">
        <f t="shared" si="5"/>
        <v>0.27500000000000002</v>
      </c>
      <c r="L66" s="14">
        <f t="shared" si="6"/>
        <v>0.27500000000000002</v>
      </c>
      <c r="M66" s="18"/>
      <c r="N66" s="18"/>
    </row>
    <row r="67" spans="1:14" ht="15.75" thickBot="1" x14ac:dyDescent="0.3">
      <c r="A67" s="29"/>
      <c r="B67" s="49" t="s">
        <v>25</v>
      </c>
      <c r="C67" s="30"/>
      <c r="D67" s="30"/>
      <c r="E67" s="30"/>
      <c r="F67" s="30"/>
      <c r="G67" s="30"/>
      <c r="H67" s="30"/>
      <c r="I67" s="30"/>
      <c r="J67" s="30"/>
      <c r="K67" s="10">
        <f>SUM(K69:K71)</f>
        <v>6</v>
      </c>
      <c r="L67" s="10">
        <f>SUM(L69:L71)</f>
        <v>30</v>
      </c>
      <c r="M67" s="30"/>
      <c r="N67" s="31"/>
    </row>
    <row r="68" spans="1:14" ht="15.75" thickBot="1" x14ac:dyDescent="0.3">
      <c r="A68" s="32"/>
      <c r="B68" s="11" t="s">
        <v>2</v>
      </c>
      <c r="C68" s="11" t="s">
        <v>3</v>
      </c>
      <c r="D68" s="11"/>
      <c r="E68" s="11" t="s">
        <v>9</v>
      </c>
      <c r="F68" s="11" t="s">
        <v>10</v>
      </c>
      <c r="G68" s="11" t="s">
        <v>14</v>
      </c>
      <c r="H68" s="11" t="s">
        <v>11</v>
      </c>
      <c r="I68" s="11" t="s">
        <v>12</v>
      </c>
      <c r="J68" s="11" t="s">
        <v>13</v>
      </c>
      <c r="K68" s="11" t="s">
        <v>15</v>
      </c>
      <c r="L68" s="11" t="s">
        <v>29</v>
      </c>
      <c r="M68" s="11"/>
      <c r="N68" s="11" t="s">
        <v>1</v>
      </c>
    </row>
    <row r="69" spans="1:14" x14ac:dyDescent="0.25">
      <c r="A69" s="21"/>
      <c r="B69" s="21"/>
      <c r="C69" s="21" t="s">
        <v>165</v>
      </c>
      <c r="D69" s="21"/>
      <c r="E69" s="21"/>
      <c r="F69" s="21"/>
      <c r="G69" s="21">
        <v>1</v>
      </c>
      <c r="H69" s="21">
        <v>5</v>
      </c>
      <c r="I69" s="21">
        <f t="shared" ref="I69:I70" si="10">IF(G69&gt;0,CEILING(G69/H69,1),0)</f>
        <v>1</v>
      </c>
      <c r="J69" s="22">
        <v>5</v>
      </c>
      <c r="K69" s="22">
        <f t="shared" ref="K69" si="11">IF(G69&gt;0,J69/H69*G69,0)</f>
        <v>1</v>
      </c>
      <c r="L69" s="22">
        <f t="shared" ref="L69" si="12">I69*J69</f>
        <v>5</v>
      </c>
      <c r="M69" s="21"/>
      <c r="N69" s="21"/>
    </row>
    <row r="70" spans="1:14" x14ac:dyDescent="0.25">
      <c r="A70" s="17"/>
      <c r="B70" s="17"/>
      <c r="C70" s="17" t="s">
        <v>31</v>
      </c>
      <c r="D70" s="17"/>
      <c r="E70" s="17"/>
      <c r="F70" s="17"/>
      <c r="G70" s="17">
        <v>1</v>
      </c>
      <c r="H70" s="17">
        <v>5</v>
      </c>
      <c r="I70" s="21">
        <f t="shared" si="10"/>
        <v>1</v>
      </c>
      <c r="J70" s="22">
        <v>25</v>
      </c>
      <c r="K70" s="22">
        <f t="shared" ref="K70" si="13">IF(G70&gt;0,J70/H70*G70,0)</f>
        <v>5</v>
      </c>
      <c r="L70" s="22">
        <f t="shared" ref="L70" si="14">I70*J70</f>
        <v>25</v>
      </c>
      <c r="M70" s="17"/>
      <c r="N70" s="17"/>
    </row>
    <row r="71" spans="1:14" s="3" customFormat="1" ht="15.75" thickBot="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s="61" customFormat="1" ht="15.75" thickBot="1" x14ac:dyDescent="0.3">
      <c r="A72" s="59"/>
      <c r="B72" s="59"/>
      <c r="C72" s="59"/>
      <c r="D72" s="59"/>
      <c r="E72" s="59"/>
      <c r="F72" s="59"/>
      <c r="G72" s="59"/>
      <c r="H72" s="59"/>
      <c r="I72" s="59"/>
      <c r="J72" s="60"/>
      <c r="K72" s="60"/>
      <c r="L72" s="60"/>
      <c r="M72" s="59"/>
      <c r="N72" s="59"/>
    </row>
    <row r="73" spans="1:14" ht="15.75" thickBot="1" x14ac:dyDescent="0.3">
      <c r="A73" s="39"/>
      <c r="B73" s="51" t="s">
        <v>23</v>
      </c>
      <c r="C73" s="40"/>
      <c r="D73" s="40"/>
      <c r="E73" s="40"/>
      <c r="F73" s="40"/>
      <c r="G73" s="40"/>
      <c r="H73" s="40"/>
      <c r="I73" s="40"/>
      <c r="J73" s="41"/>
      <c r="K73" s="40"/>
      <c r="L73" s="40"/>
      <c r="M73" s="40"/>
      <c r="N73" s="42"/>
    </row>
    <row r="74" spans="1:14" ht="15.75" thickBot="1" x14ac:dyDescent="0.3">
      <c r="A74" s="43"/>
      <c r="B74" s="56" t="s">
        <v>32</v>
      </c>
      <c r="C74" s="56" t="s">
        <v>3</v>
      </c>
      <c r="D74" s="26"/>
      <c r="E74" s="56" t="s">
        <v>9</v>
      </c>
      <c r="F74" s="56" t="s">
        <v>10</v>
      </c>
      <c r="G74" s="26"/>
      <c r="H74" s="26"/>
      <c r="I74" s="26"/>
      <c r="J74" s="26"/>
      <c r="K74" s="26"/>
      <c r="L74" s="26"/>
      <c r="M74" s="26"/>
      <c r="N74" s="56" t="s">
        <v>1</v>
      </c>
    </row>
    <row r="75" spans="1:14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1:14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ht="15.75" thickBo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</row>
    <row r="81" spans="1:14" ht="15.75" thickBot="1" x14ac:dyDescent="0.3">
      <c r="A81" s="45"/>
      <c r="B81" s="52" t="s">
        <v>30</v>
      </c>
      <c r="C81" s="46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8"/>
    </row>
    <row r="82" spans="1:14" ht="15.75" thickBot="1" x14ac:dyDescent="0.3">
      <c r="A82" s="47"/>
      <c r="B82" s="15" t="s">
        <v>2</v>
      </c>
      <c r="C82" s="15" t="s">
        <v>3</v>
      </c>
      <c r="D82" s="15"/>
      <c r="E82" s="15" t="s">
        <v>9</v>
      </c>
      <c r="F82" s="15" t="s">
        <v>10</v>
      </c>
      <c r="G82" s="15" t="s">
        <v>14</v>
      </c>
      <c r="H82" s="15" t="s">
        <v>11</v>
      </c>
      <c r="I82" s="15" t="s">
        <v>12</v>
      </c>
      <c r="J82" s="15" t="s">
        <v>13</v>
      </c>
      <c r="K82" s="15" t="s">
        <v>15</v>
      </c>
      <c r="L82" s="15" t="s">
        <v>29</v>
      </c>
      <c r="M82" s="15"/>
      <c r="N82" s="15" t="s">
        <v>1</v>
      </c>
    </row>
    <row r="83" spans="1:14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 spans="1:14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1:14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1:14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1:14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1:14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1:14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1:14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</sheetData>
  <mergeCells count="3">
    <mergeCell ref="B1:J1"/>
    <mergeCell ref="A8:N8"/>
    <mergeCell ref="A19:N19"/>
  </mergeCells>
  <hyperlinks>
    <hyperlink ref="N31" r:id="rId1" xr:uid="{C854AFA1-083F-43BB-A178-F302D1429E7F}"/>
    <hyperlink ref="N28" r:id="rId2" xr:uid="{E4F5F17A-6BD3-4933-BB17-047ED6A1630B}"/>
    <hyperlink ref="N32" r:id="rId3" xr:uid="{CC6B8595-AE3C-470F-AC6F-0FB5A67F7465}"/>
    <hyperlink ref="N34" r:id="rId4" xr:uid="{8058F884-A2C1-4CD0-AF62-1E3F4168E1AE}"/>
    <hyperlink ref="N38" r:id="rId5" xr:uid="{DBDD3474-10FA-4911-93A2-A6396A8A4F74}"/>
    <hyperlink ref="N35" r:id="rId6" xr:uid="{8135892E-B6CB-4C4B-A7F2-5D300D477CAD}"/>
    <hyperlink ref="N27" r:id="rId7" xr:uid="{7BAF3383-EE9C-4E75-B6F5-F1BE8D6CEB72}"/>
    <hyperlink ref="N25" r:id="rId8" xr:uid="{D1835351-3ADE-4838-8F6D-6ACBA412E09C}"/>
    <hyperlink ref="N37" r:id="rId9" xr:uid="{396D9DDB-7546-4AC0-A712-3DF82CDB805C}"/>
    <hyperlink ref="N30" r:id="rId10" xr:uid="{20AEE986-0B4A-4FBD-8972-C362A4228D61}"/>
    <hyperlink ref="N26" r:id="rId11" xr:uid="{15FD6E98-8846-4379-A896-0B68F005D17A}"/>
    <hyperlink ref="N33" r:id="rId12" xr:uid="{5B44F0D6-2A3B-4FC1-9189-C70C88BA7176}"/>
    <hyperlink ref="N20" r:id="rId13" xr:uid="{D1402B35-FE19-45D3-9FBC-58EDA0A4CDDC}"/>
    <hyperlink ref="N22" r:id="rId14" xr:uid="{73EA0303-B91B-489B-902C-C88542E91095}"/>
    <hyperlink ref="N21" r:id="rId15" xr:uid="{B7971F14-A73E-4318-87C2-923CF7061923}"/>
    <hyperlink ref="N23" r:id="rId16" xr:uid="{51D4E1C7-602B-4659-B5BC-5770C43E5CC9}"/>
    <hyperlink ref="N24" r:id="rId17" xr:uid="{417E2D58-9872-4936-865C-680BE9DF1E92}"/>
    <hyperlink ref="N29" r:id="rId18" xr:uid="{6ABBB743-E07B-4972-8F7C-75163D985A95}"/>
    <hyperlink ref="N36" r:id="rId19" xr:uid="{B4BBFCA5-FEA8-44FA-9568-1E1E3D33F066}"/>
    <hyperlink ref="N39" r:id="rId20" xr:uid="{F37765AD-0861-43A6-85E5-EE8583541BB0}"/>
    <hyperlink ref="N9" r:id="rId21" xr:uid="{A032E67E-D5CE-4A6B-B0DD-8E7EC9AA52F9}"/>
    <hyperlink ref="N10" r:id="rId22" xr:uid="{6D55E3BF-A882-4F98-BAF1-A077664A337C}"/>
    <hyperlink ref="N11" r:id="rId23" xr:uid="{005D7911-70B5-4D7E-8F6C-7A5247F240E4}"/>
    <hyperlink ref="N12" r:id="rId24" xr:uid="{7D320EBE-6011-41EE-8581-C4C790F36BFC}"/>
    <hyperlink ref="N13" r:id="rId25" xr:uid="{B7928589-C7F4-442F-8F8D-873A7B64ED14}"/>
    <hyperlink ref="N14" r:id="rId26" xr:uid="{54A662FE-0815-450A-9EE9-9AE4B1950A1E}"/>
    <hyperlink ref="N15" r:id="rId27" xr:uid="{17A87E0D-D8AD-46C4-9CB4-C2C3AEA4AE8B}"/>
    <hyperlink ref="N18" r:id="rId28" xr:uid="{941B0276-FED2-4609-954C-259FDB9F3A1A}"/>
    <hyperlink ref="N16" r:id="rId29" xr:uid="{331D2496-D6A7-4884-9C01-2C7D0AD11696}"/>
  </hyperlinks>
  <pageMargins left="0.7" right="0.7" top="0.75" bottom="0.75" header="0.3" footer="0.3"/>
  <pageSetup orientation="portrait" r:id="rId3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9" ma:contentTypeDescription="Create a new document." ma:contentTypeScope="" ma:versionID="1619f065ca3ee2b2a551d697af78a52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f162289ff582f7dcdaca5148f0118a53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4AADA0EB-AE5F-4308-A18F-9BF4422BC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dcterms:created xsi:type="dcterms:W3CDTF">2021-04-20T01:54:08Z</dcterms:created>
  <dcterms:modified xsi:type="dcterms:W3CDTF">2025-04-04T20:17:40Z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