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 Manuscript\8-Milad Co-works\Milad-Variable Density\"/>
    </mc:Choice>
  </mc:AlternateContent>
  <bookViews>
    <workbookView xWindow="0" yWindow="0" windowWidth="19200" windowHeight="8100" firstSheet="4" activeTab="10"/>
  </bookViews>
  <sheets>
    <sheet name="H2O" sheetId="4" r:id="rId1"/>
    <sheet name="methanol" sheetId="8" r:id="rId2"/>
    <sheet name="Ethanol" sheetId="9" r:id="rId3"/>
    <sheet name="Ethylene Glycol" sheetId="5" r:id="rId4"/>
    <sheet name="THF" sheetId="3" r:id="rId5"/>
    <sheet name="Benzene" sheetId="2" r:id="rId6"/>
    <sheet name="NMP" sheetId="1" r:id="rId7"/>
    <sheet name="Chloroform" sheetId="6" r:id="rId8"/>
    <sheet name="Hexadecane" sheetId="7" r:id="rId9"/>
    <sheet name="Rn-wA1" sheetId="10" r:id="rId10"/>
    <sheet name="Rn-rho1rho2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3" l="1"/>
  <c r="F16" i="3"/>
  <c r="G16" i="3" s="1"/>
  <c r="H16" i="3" s="1"/>
  <c r="O16" i="3"/>
  <c r="Q16" i="3"/>
  <c r="F5" i="9"/>
  <c r="F6" i="9"/>
  <c r="G6" i="9" s="1"/>
  <c r="H6" i="9" s="1"/>
  <c r="N6" i="9" s="1"/>
  <c r="F7" i="9"/>
  <c r="F8" i="9"/>
  <c r="G8" i="9" s="1"/>
  <c r="H8" i="9" s="1"/>
  <c r="F9" i="9"/>
  <c r="F10" i="9"/>
  <c r="G10" i="9" s="1"/>
  <c r="H10" i="9" s="1"/>
  <c r="F11" i="9"/>
  <c r="F12" i="9"/>
  <c r="G12" i="9" s="1"/>
  <c r="H12" i="9" s="1"/>
  <c r="F13" i="9"/>
  <c r="F14" i="9"/>
  <c r="G14" i="9" s="1"/>
  <c r="H14" i="9" s="1"/>
  <c r="F15" i="9"/>
  <c r="F4" i="9"/>
  <c r="O15" i="9"/>
  <c r="G15" i="9"/>
  <c r="H15" i="9" s="1"/>
  <c r="E15" i="9"/>
  <c r="O14" i="9"/>
  <c r="E14" i="9"/>
  <c r="O13" i="9"/>
  <c r="G13" i="9"/>
  <c r="H13" i="9" s="1"/>
  <c r="E13" i="9"/>
  <c r="O12" i="9"/>
  <c r="E12" i="9"/>
  <c r="O11" i="9"/>
  <c r="G11" i="9"/>
  <c r="H11" i="9" s="1"/>
  <c r="E11" i="9"/>
  <c r="O10" i="9"/>
  <c r="E10" i="9"/>
  <c r="O9" i="9"/>
  <c r="G9" i="9"/>
  <c r="H9" i="9" s="1"/>
  <c r="E9" i="9"/>
  <c r="O8" i="9"/>
  <c r="E8" i="9"/>
  <c r="O7" i="9"/>
  <c r="G7" i="9"/>
  <c r="H7" i="9" s="1"/>
  <c r="N7" i="9" s="1"/>
  <c r="E7" i="9"/>
  <c r="O6" i="9"/>
  <c r="E6" i="9"/>
  <c r="O5" i="9"/>
  <c r="G5" i="9"/>
  <c r="H5" i="9" s="1"/>
  <c r="N5" i="9" s="1"/>
  <c r="E5" i="9"/>
  <c r="O4" i="9"/>
  <c r="Q4" i="9" s="1"/>
  <c r="G4" i="9"/>
  <c r="H4" i="9" s="1"/>
  <c r="N4" i="9" s="1"/>
  <c r="E4" i="9"/>
  <c r="F5" i="8"/>
  <c r="F6" i="8"/>
  <c r="G6" i="8" s="1"/>
  <c r="H6" i="8" s="1"/>
  <c r="N6" i="8" s="1"/>
  <c r="F7" i="8"/>
  <c r="F8" i="8"/>
  <c r="G8" i="8" s="1"/>
  <c r="H8" i="8" s="1"/>
  <c r="F9" i="8"/>
  <c r="F10" i="8"/>
  <c r="G10" i="8" s="1"/>
  <c r="H10" i="8" s="1"/>
  <c r="F11" i="8"/>
  <c r="F12" i="8"/>
  <c r="G12" i="8" s="1"/>
  <c r="H12" i="8" s="1"/>
  <c r="F13" i="8"/>
  <c r="F14" i="8"/>
  <c r="G14" i="8" s="1"/>
  <c r="H14" i="8" s="1"/>
  <c r="F15" i="8"/>
  <c r="F4" i="8"/>
  <c r="O15" i="8"/>
  <c r="G15" i="8"/>
  <c r="H15" i="8" s="1"/>
  <c r="E15" i="8"/>
  <c r="O14" i="8"/>
  <c r="E14" i="8"/>
  <c r="O13" i="8"/>
  <c r="G13" i="8"/>
  <c r="H13" i="8" s="1"/>
  <c r="E13" i="8"/>
  <c r="O12" i="8"/>
  <c r="E12" i="8"/>
  <c r="O11" i="8"/>
  <c r="G11" i="8"/>
  <c r="H11" i="8" s="1"/>
  <c r="E11" i="8"/>
  <c r="O10" i="8"/>
  <c r="E10" i="8"/>
  <c r="O9" i="8"/>
  <c r="G9" i="8"/>
  <c r="H9" i="8" s="1"/>
  <c r="E9" i="8"/>
  <c r="O8" i="8"/>
  <c r="E8" i="8"/>
  <c r="O7" i="8"/>
  <c r="G7" i="8"/>
  <c r="H7" i="8" s="1"/>
  <c r="N7" i="8" s="1"/>
  <c r="E7" i="8"/>
  <c r="O6" i="8"/>
  <c r="E6" i="8"/>
  <c r="O5" i="8"/>
  <c r="G5" i="8"/>
  <c r="H5" i="8" s="1"/>
  <c r="N5" i="8" s="1"/>
  <c r="E5" i="8"/>
  <c r="Q4" i="8"/>
  <c r="O4" i="8"/>
  <c r="G4" i="8"/>
  <c r="H4" i="8" s="1"/>
  <c r="N4" i="8" s="1"/>
  <c r="E4" i="8"/>
  <c r="S16" i="7"/>
  <c r="T16" i="7"/>
  <c r="E16" i="7"/>
  <c r="F16" i="7"/>
  <c r="G16" i="7" s="1"/>
  <c r="H16" i="7" s="1"/>
  <c r="O16" i="7"/>
  <c r="Q16" i="7"/>
  <c r="F5" i="7"/>
  <c r="F6" i="7"/>
  <c r="G6" i="7" s="1"/>
  <c r="H6" i="7" s="1"/>
  <c r="F7" i="7"/>
  <c r="F8" i="7"/>
  <c r="G8" i="7" s="1"/>
  <c r="H8" i="7" s="1"/>
  <c r="F9" i="7"/>
  <c r="F10" i="7"/>
  <c r="G10" i="7" s="1"/>
  <c r="H10" i="7" s="1"/>
  <c r="F11" i="7"/>
  <c r="F12" i="7"/>
  <c r="G12" i="7" s="1"/>
  <c r="H12" i="7" s="1"/>
  <c r="F13" i="7"/>
  <c r="F14" i="7"/>
  <c r="G14" i="7" s="1"/>
  <c r="H14" i="7" s="1"/>
  <c r="F15" i="7"/>
  <c r="F4" i="7"/>
  <c r="O15" i="7"/>
  <c r="G15" i="7"/>
  <c r="H15" i="7" s="1"/>
  <c r="E15" i="7"/>
  <c r="O14" i="7"/>
  <c r="E14" i="7"/>
  <c r="O13" i="7"/>
  <c r="G13" i="7"/>
  <c r="H13" i="7" s="1"/>
  <c r="E13" i="7"/>
  <c r="O12" i="7"/>
  <c r="E12" i="7"/>
  <c r="O11" i="7"/>
  <c r="G11" i="7"/>
  <c r="H11" i="7" s="1"/>
  <c r="E11" i="7"/>
  <c r="O10" i="7"/>
  <c r="E10" i="7"/>
  <c r="O9" i="7"/>
  <c r="G9" i="7"/>
  <c r="H9" i="7" s="1"/>
  <c r="E9" i="7"/>
  <c r="O8" i="7"/>
  <c r="E8" i="7"/>
  <c r="O7" i="7"/>
  <c r="G7" i="7"/>
  <c r="H7" i="7" s="1"/>
  <c r="E7" i="7"/>
  <c r="O6" i="7"/>
  <c r="E6" i="7"/>
  <c r="O5" i="7"/>
  <c r="G5" i="7"/>
  <c r="H5" i="7" s="1"/>
  <c r="E5" i="7"/>
  <c r="O4" i="7"/>
  <c r="G4" i="7"/>
  <c r="H4" i="7" s="1"/>
  <c r="E4" i="7"/>
  <c r="F16" i="6"/>
  <c r="G16" i="6"/>
  <c r="F5" i="6"/>
  <c r="F6" i="6"/>
  <c r="G6" i="6" s="1"/>
  <c r="H6" i="6" s="1"/>
  <c r="N6" i="6" s="1"/>
  <c r="F7" i="6"/>
  <c r="F8" i="6"/>
  <c r="G8" i="6" s="1"/>
  <c r="H8" i="6" s="1"/>
  <c r="F9" i="6"/>
  <c r="F10" i="6"/>
  <c r="G10" i="6" s="1"/>
  <c r="H10" i="6" s="1"/>
  <c r="F11" i="6"/>
  <c r="F12" i="6"/>
  <c r="G12" i="6" s="1"/>
  <c r="H12" i="6" s="1"/>
  <c r="F13" i="6"/>
  <c r="F14" i="6"/>
  <c r="G14" i="6" s="1"/>
  <c r="H14" i="6" s="1"/>
  <c r="F15" i="6"/>
  <c r="F4" i="6"/>
  <c r="O15" i="6"/>
  <c r="G15" i="6"/>
  <c r="H15" i="6" s="1"/>
  <c r="E15" i="6"/>
  <c r="O14" i="6"/>
  <c r="E14" i="6"/>
  <c r="O13" i="6"/>
  <c r="G13" i="6"/>
  <c r="H13" i="6" s="1"/>
  <c r="E13" i="6"/>
  <c r="O12" i="6"/>
  <c r="E12" i="6"/>
  <c r="O11" i="6"/>
  <c r="G11" i="6"/>
  <c r="H11" i="6" s="1"/>
  <c r="E11" i="6"/>
  <c r="O10" i="6"/>
  <c r="E10" i="6"/>
  <c r="O9" i="6"/>
  <c r="G9" i="6"/>
  <c r="H9" i="6" s="1"/>
  <c r="E9" i="6"/>
  <c r="O8" i="6"/>
  <c r="E8" i="6"/>
  <c r="O7" i="6"/>
  <c r="G7" i="6"/>
  <c r="H7" i="6" s="1"/>
  <c r="N7" i="6" s="1"/>
  <c r="E7" i="6"/>
  <c r="O6" i="6"/>
  <c r="E6" i="6"/>
  <c r="O5" i="6"/>
  <c r="G5" i="6"/>
  <c r="H5" i="6" s="1"/>
  <c r="N5" i="6" s="1"/>
  <c r="E5" i="6"/>
  <c r="O4" i="6"/>
  <c r="Q4" i="6" s="1"/>
  <c r="G4" i="6"/>
  <c r="H4" i="6" s="1"/>
  <c r="N4" i="6" s="1"/>
  <c r="E4" i="6"/>
  <c r="F5" i="5"/>
  <c r="G5" i="5" s="1"/>
  <c r="H5" i="5" s="1"/>
  <c r="N5" i="5" s="1"/>
  <c r="F6" i="5"/>
  <c r="F7" i="5"/>
  <c r="F8" i="5"/>
  <c r="G8" i="5" s="1"/>
  <c r="H8" i="5" s="1"/>
  <c r="F9" i="5"/>
  <c r="F10" i="5"/>
  <c r="G10" i="5" s="1"/>
  <c r="H10" i="5" s="1"/>
  <c r="F11" i="5"/>
  <c r="G11" i="5" s="1"/>
  <c r="H11" i="5" s="1"/>
  <c r="F12" i="5"/>
  <c r="G12" i="5" s="1"/>
  <c r="H12" i="5" s="1"/>
  <c r="F13" i="5"/>
  <c r="F14" i="5"/>
  <c r="G14" i="5" s="1"/>
  <c r="H14" i="5" s="1"/>
  <c r="F15" i="5"/>
  <c r="G15" i="5" s="1"/>
  <c r="H15" i="5" s="1"/>
  <c r="F4" i="5"/>
  <c r="O15" i="5"/>
  <c r="E15" i="5"/>
  <c r="O14" i="5"/>
  <c r="E14" i="5"/>
  <c r="O13" i="5"/>
  <c r="G13" i="5"/>
  <c r="H13" i="5" s="1"/>
  <c r="E13" i="5"/>
  <c r="O12" i="5"/>
  <c r="E12" i="5"/>
  <c r="O11" i="5"/>
  <c r="E11" i="5"/>
  <c r="O10" i="5"/>
  <c r="E10" i="5"/>
  <c r="O9" i="5"/>
  <c r="G9" i="5"/>
  <c r="H9" i="5" s="1"/>
  <c r="E9" i="5"/>
  <c r="O8" i="5"/>
  <c r="E8" i="5"/>
  <c r="O7" i="5"/>
  <c r="G7" i="5"/>
  <c r="H7" i="5" s="1"/>
  <c r="N7" i="5" s="1"/>
  <c r="E7" i="5"/>
  <c r="O6" i="5"/>
  <c r="Q6" i="5" s="1"/>
  <c r="G6" i="5"/>
  <c r="H6" i="5" s="1"/>
  <c r="N6" i="5" s="1"/>
  <c r="E6" i="5"/>
  <c r="O5" i="5"/>
  <c r="E5" i="5"/>
  <c r="O4" i="5"/>
  <c r="L4" i="5"/>
  <c r="G4" i="5"/>
  <c r="H4" i="5" s="1"/>
  <c r="N4" i="5" s="1"/>
  <c r="E4" i="5"/>
  <c r="P4" i="5" s="1"/>
  <c r="F5" i="4"/>
  <c r="F6" i="4"/>
  <c r="G6" i="4" s="1"/>
  <c r="H6" i="4" s="1"/>
  <c r="N6" i="4" s="1"/>
  <c r="F7" i="4"/>
  <c r="G7" i="4" s="1"/>
  <c r="H7" i="4" s="1"/>
  <c r="N7" i="4" s="1"/>
  <c r="F8" i="4"/>
  <c r="G8" i="4" s="1"/>
  <c r="H8" i="4" s="1"/>
  <c r="F9" i="4"/>
  <c r="F10" i="4"/>
  <c r="G10" i="4" s="1"/>
  <c r="H10" i="4" s="1"/>
  <c r="F11" i="4"/>
  <c r="G11" i="4" s="1"/>
  <c r="H11" i="4" s="1"/>
  <c r="F12" i="4"/>
  <c r="G12" i="4" s="1"/>
  <c r="H12" i="4" s="1"/>
  <c r="F13" i="4"/>
  <c r="F14" i="4"/>
  <c r="G14" i="4" s="1"/>
  <c r="H14" i="4" s="1"/>
  <c r="F15" i="4"/>
  <c r="G15" i="4" s="1"/>
  <c r="H15" i="4" s="1"/>
  <c r="F4" i="4"/>
  <c r="O15" i="4"/>
  <c r="E15" i="4"/>
  <c r="O14" i="4"/>
  <c r="E14" i="4"/>
  <c r="O13" i="4"/>
  <c r="G13" i="4"/>
  <c r="H13" i="4" s="1"/>
  <c r="E13" i="4"/>
  <c r="O12" i="4"/>
  <c r="E12" i="4"/>
  <c r="O11" i="4"/>
  <c r="E11" i="4"/>
  <c r="O10" i="4"/>
  <c r="E10" i="4"/>
  <c r="O9" i="4"/>
  <c r="G9" i="4"/>
  <c r="H9" i="4" s="1"/>
  <c r="E9" i="4"/>
  <c r="O8" i="4"/>
  <c r="E8" i="4"/>
  <c r="O7" i="4"/>
  <c r="E7" i="4"/>
  <c r="O6" i="4"/>
  <c r="E6" i="4"/>
  <c r="O5" i="4"/>
  <c r="G5" i="4"/>
  <c r="H5" i="4" s="1"/>
  <c r="N5" i="4" s="1"/>
  <c r="E5" i="4"/>
  <c r="O4" i="4"/>
  <c r="G4" i="4"/>
  <c r="H4" i="4" s="1"/>
  <c r="N4" i="4" s="1"/>
  <c r="E4" i="4"/>
  <c r="O15" i="3"/>
  <c r="G15" i="3"/>
  <c r="H15" i="3" s="1"/>
  <c r="F15" i="3"/>
  <c r="E15" i="3"/>
  <c r="O14" i="3"/>
  <c r="G14" i="3"/>
  <c r="H14" i="3" s="1"/>
  <c r="F14" i="3"/>
  <c r="E14" i="3"/>
  <c r="O13" i="3"/>
  <c r="G13" i="3"/>
  <c r="H13" i="3" s="1"/>
  <c r="F13" i="3"/>
  <c r="E13" i="3"/>
  <c r="O12" i="3"/>
  <c r="G12" i="3"/>
  <c r="H12" i="3" s="1"/>
  <c r="F12" i="3"/>
  <c r="E12" i="3"/>
  <c r="O11" i="3"/>
  <c r="G11" i="3"/>
  <c r="H11" i="3" s="1"/>
  <c r="F11" i="3"/>
  <c r="E11" i="3"/>
  <c r="O10" i="3"/>
  <c r="G10" i="3"/>
  <c r="H10" i="3" s="1"/>
  <c r="F10" i="3"/>
  <c r="E10" i="3"/>
  <c r="O9" i="3"/>
  <c r="G9" i="3"/>
  <c r="H9" i="3" s="1"/>
  <c r="F9" i="3"/>
  <c r="E9" i="3"/>
  <c r="O8" i="3"/>
  <c r="G8" i="3"/>
  <c r="H8" i="3" s="1"/>
  <c r="F8" i="3"/>
  <c r="E8" i="3"/>
  <c r="O7" i="3"/>
  <c r="G7" i="3"/>
  <c r="H7" i="3" s="1"/>
  <c r="N7" i="3" s="1"/>
  <c r="F7" i="3"/>
  <c r="E7" i="3"/>
  <c r="P7" i="3" s="1"/>
  <c r="Q6" i="3"/>
  <c r="S6" i="3" s="1"/>
  <c r="T6" i="3" s="1"/>
  <c r="O6" i="3"/>
  <c r="L6" i="3"/>
  <c r="G6" i="3"/>
  <c r="H6" i="3" s="1"/>
  <c r="N6" i="3" s="1"/>
  <c r="F6" i="3"/>
  <c r="E6" i="3"/>
  <c r="P6" i="3" s="1"/>
  <c r="O5" i="3"/>
  <c r="G5" i="3"/>
  <c r="H5" i="3" s="1"/>
  <c r="N5" i="3" s="1"/>
  <c r="F5" i="3"/>
  <c r="E5" i="3"/>
  <c r="P5" i="3" s="1"/>
  <c r="Q4" i="3"/>
  <c r="S4" i="3" s="1"/>
  <c r="T4" i="3" s="1"/>
  <c r="O4" i="3"/>
  <c r="L4" i="3"/>
  <c r="G4" i="3"/>
  <c r="H4" i="3" s="1"/>
  <c r="N4" i="3" s="1"/>
  <c r="F4" i="3"/>
  <c r="E4" i="3"/>
  <c r="P4" i="3" s="1"/>
  <c r="P5" i="5" l="1"/>
  <c r="Q4" i="5"/>
  <c r="S4" i="5" s="1"/>
  <c r="T4" i="5" s="1"/>
  <c r="L16" i="3"/>
  <c r="N16" i="3"/>
  <c r="P16" i="3" s="1"/>
  <c r="Q6" i="9"/>
  <c r="P5" i="9"/>
  <c r="P4" i="9"/>
  <c r="S4" i="9" s="1"/>
  <c r="T4" i="9" s="1"/>
  <c r="L4" i="9"/>
  <c r="P6" i="9"/>
  <c r="S6" i="9" s="1"/>
  <c r="T6" i="9" s="1"/>
  <c r="L6" i="9"/>
  <c r="P7" i="9"/>
  <c r="N8" i="9"/>
  <c r="P8" i="9" s="1"/>
  <c r="L8" i="9"/>
  <c r="N9" i="9"/>
  <c r="P9" i="9" s="1"/>
  <c r="L9" i="9"/>
  <c r="N10" i="9"/>
  <c r="P10" i="9" s="1"/>
  <c r="L10" i="9"/>
  <c r="N11" i="9"/>
  <c r="P11" i="9" s="1"/>
  <c r="L11" i="9"/>
  <c r="N12" i="9"/>
  <c r="P12" i="9" s="1"/>
  <c r="L12" i="9"/>
  <c r="N13" i="9"/>
  <c r="P13" i="9" s="1"/>
  <c r="L13" i="9"/>
  <c r="N14" i="9"/>
  <c r="P14" i="9" s="1"/>
  <c r="L14" i="9"/>
  <c r="N15" i="9"/>
  <c r="P15" i="9" s="1"/>
  <c r="L15" i="9"/>
  <c r="L5" i="9"/>
  <c r="Q5" i="9"/>
  <c r="R6" i="9"/>
  <c r="L7" i="9"/>
  <c r="Q7" i="9"/>
  <c r="S7" i="9" s="1"/>
  <c r="T7" i="9" s="1"/>
  <c r="Q8" i="9"/>
  <c r="Q9" i="9"/>
  <c r="Q10" i="9"/>
  <c r="Q11" i="9"/>
  <c r="Q12" i="9"/>
  <c r="Q13" i="9"/>
  <c r="Q14" i="9"/>
  <c r="Q15" i="9"/>
  <c r="Q6" i="8"/>
  <c r="P5" i="8"/>
  <c r="P6" i="8"/>
  <c r="L6" i="8"/>
  <c r="P7" i="8"/>
  <c r="P4" i="8"/>
  <c r="L4" i="8"/>
  <c r="S4" i="8" s="1"/>
  <c r="T4" i="8" s="1"/>
  <c r="N8" i="8"/>
  <c r="P8" i="8" s="1"/>
  <c r="L8" i="8"/>
  <c r="N9" i="8"/>
  <c r="P9" i="8" s="1"/>
  <c r="L9" i="8"/>
  <c r="N10" i="8"/>
  <c r="P10" i="8" s="1"/>
  <c r="L10" i="8"/>
  <c r="N11" i="8"/>
  <c r="P11" i="8" s="1"/>
  <c r="L11" i="8"/>
  <c r="N12" i="8"/>
  <c r="P12" i="8" s="1"/>
  <c r="L12" i="8"/>
  <c r="P13" i="8"/>
  <c r="N13" i="8"/>
  <c r="L13" i="8"/>
  <c r="N14" i="8"/>
  <c r="P14" i="8" s="1"/>
  <c r="L14" i="8"/>
  <c r="N15" i="8"/>
  <c r="P15" i="8" s="1"/>
  <c r="L15" i="8"/>
  <c r="R4" i="8"/>
  <c r="L5" i="8"/>
  <c r="Q5" i="8"/>
  <c r="R6" i="8"/>
  <c r="L7" i="8"/>
  <c r="Q7" i="8"/>
  <c r="Q8" i="8"/>
  <c r="Q9" i="8"/>
  <c r="Q10" i="8"/>
  <c r="Q11" i="8"/>
  <c r="Q12" i="8"/>
  <c r="Q13" i="8"/>
  <c r="Q14" i="8"/>
  <c r="Q15" i="8"/>
  <c r="N16" i="7"/>
  <c r="L16" i="7"/>
  <c r="P16" i="7"/>
  <c r="N4" i="7"/>
  <c r="P4" i="7" s="1"/>
  <c r="L4" i="7"/>
  <c r="N5" i="7"/>
  <c r="P5" i="7" s="1"/>
  <c r="L5" i="7"/>
  <c r="N6" i="7"/>
  <c r="P6" i="7" s="1"/>
  <c r="R6" i="7" s="1"/>
  <c r="L6" i="7"/>
  <c r="P7" i="7"/>
  <c r="N7" i="7"/>
  <c r="L7" i="7"/>
  <c r="N8" i="7"/>
  <c r="P8" i="7" s="1"/>
  <c r="L8" i="7"/>
  <c r="N9" i="7"/>
  <c r="P9" i="7" s="1"/>
  <c r="L9" i="7"/>
  <c r="N10" i="7"/>
  <c r="P10" i="7" s="1"/>
  <c r="L10" i="7"/>
  <c r="N11" i="7"/>
  <c r="P11" i="7" s="1"/>
  <c r="L11" i="7"/>
  <c r="N12" i="7"/>
  <c r="P12" i="7" s="1"/>
  <c r="L12" i="7"/>
  <c r="N13" i="7"/>
  <c r="P13" i="7" s="1"/>
  <c r="L13" i="7"/>
  <c r="N14" i="7"/>
  <c r="P14" i="7" s="1"/>
  <c r="L14" i="7"/>
  <c r="N15" i="7"/>
  <c r="P15" i="7" s="1"/>
  <c r="L15" i="7"/>
  <c r="Q4" i="7"/>
  <c r="Q5" i="7"/>
  <c r="Q6" i="7"/>
  <c r="Q7" i="7"/>
  <c r="S7" i="7" s="1"/>
  <c r="T7" i="7" s="1"/>
  <c r="Q8" i="7"/>
  <c r="Q9" i="7"/>
  <c r="Q10" i="7"/>
  <c r="Q11" i="7"/>
  <c r="Q12" i="7"/>
  <c r="Q13" i="7"/>
  <c r="Q14" i="7"/>
  <c r="Q15" i="7"/>
  <c r="Q6" i="6"/>
  <c r="P5" i="6"/>
  <c r="P4" i="6"/>
  <c r="L4" i="6"/>
  <c r="P6" i="6"/>
  <c r="L6" i="6"/>
  <c r="P7" i="6"/>
  <c r="S4" i="6"/>
  <c r="T4" i="6" s="1"/>
  <c r="N8" i="6"/>
  <c r="P8" i="6" s="1"/>
  <c r="L8" i="6"/>
  <c r="N9" i="6"/>
  <c r="P9" i="6" s="1"/>
  <c r="L9" i="6"/>
  <c r="N10" i="6"/>
  <c r="P10" i="6" s="1"/>
  <c r="L10" i="6"/>
  <c r="N11" i="6"/>
  <c r="P11" i="6" s="1"/>
  <c r="L11" i="6"/>
  <c r="N12" i="6"/>
  <c r="P12" i="6" s="1"/>
  <c r="L12" i="6"/>
  <c r="N13" i="6"/>
  <c r="P13" i="6" s="1"/>
  <c r="L13" i="6"/>
  <c r="N14" i="6"/>
  <c r="P14" i="6" s="1"/>
  <c r="L14" i="6"/>
  <c r="P15" i="6"/>
  <c r="N15" i="6"/>
  <c r="L15" i="6"/>
  <c r="R4" i="6"/>
  <c r="L5" i="6"/>
  <c r="Q5" i="6"/>
  <c r="R6" i="6"/>
  <c r="L7" i="6"/>
  <c r="Q7" i="6"/>
  <c r="Q8" i="6"/>
  <c r="Q9" i="6"/>
  <c r="Q10" i="6"/>
  <c r="Q11" i="6"/>
  <c r="Q12" i="6"/>
  <c r="Q13" i="6"/>
  <c r="Q14" i="6"/>
  <c r="Q15" i="6"/>
  <c r="S15" i="6" s="1"/>
  <c r="T15" i="6" s="1"/>
  <c r="P6" i="5"/>
  <c r="S6" i="5" s="1"/>
  <c r="T6" i="5" s="1"/>
  <c r="L6" i="5"/>
  <c r="P7" i="5"/>
  <c r="N8" i="5"/>
  <c r="P8" i="5" s="1"/>
  <c r="L8" i="5"/>
  <c r="N9" i="5"/>
  <c r="P9" i="5" s="1"/>
  <c r="L9" i="5"/>
  <c r="N10" i="5"/>
  <c r="P10" i="5" s="1"/>
  <c r="R10" i="5" s="1"/>
  <c r="L10" i="5"/>
  <c r="P11" i="5"/>
  <c r="N11" i="5"/>
  <c r="L11" i="5"/>
  <c r="N12" i="5"/>
  <c r="P12" i="5" s="1"/>
  <c r="L12" i="5"/>
  <c r="N13" i="5"/>
  <c r="P13" i="5" s="1"/>
  <c r="L13" i="5"/>
  <c r="N14" i="5"/>
  <c r="P14" i="5" s="1"/>
  <c r="L14" i="5"/>
  <c r="N15" i="5"/>
  <c r="P15" i="5" s="1"/>
  <c r="L15" i="5"/>
  <c r="L5" i="5"/>
  <c r="Q5" i="5"/>
  <c r="L7" i="5"/>
  <c r="Q7" i="5"/>
  <c r="Q8" i="5"/>
  <c r="Q9" i="5"/>
  <c r="Q10" i="5"/>
  <c r="Q11" i="5"/>
  <c r="Q12" i="5"/>
  <c r="Q13" i="5"/>
  <c r="Q14" i="5"/>
  <c r="Q15" i="5"/>
  <c r="P4" i="4"/>
  <c r="P6" i="4"/>
  <c r="P5" i="4"/>
  <c r="P7" i="4"/>
  <c r="L6" i="4"/>
  <c r="Q6" i="4"/>
  <c r="L4" i="4"/>
  <c r="Q4" i="4"/>
  <c r="N8" i="4"/>
  <c r="P8" i="4" s="1"/>
  <c r="L8" i="4"/>
  <c r="N9" i="4"/>
  <c r="P9" i="4" s="1"/>
  <c r="L9" i="4"/>
  <c r="N10" i="4"/>
  <c r="P10" i="4" s="1"/>
  <c r="L10" i="4"/>
  <c r="N11" i="4"/>
  <c r="P11" i="4" s="1"/>
  <c r="L11" i="4"/>
  <c r="N12" i="4"/>
  <c r="P12" i="4" s="1"/>
  <c r="L12" i="4"/>
  <c r="N13" i="4"/>
  <c r="P13" i="4" s="1"/>
  <c r="L13" i="4"/>
  <c r="N14" i="4"/>
  <c r="P14" i="4" s="1"/>
  <c r="L14" i="4"/>
  <c r="N15" i="4"/>
  <c r="P15" i="4" s="1"/>
  <c r="L15" i="4"/>
  <c r="L5" i="4"/>
  <c r="Q5" i="4"/>
  <c r="R6" i="4"/>
  <c r="L7" i="4"/>
  <c r="Q7" i="4"/>
  <c r="Q8" i="4"/>
  <c r="Q9" i="4"/>
  <c r="Q10" i="4"/>
  <c r="Q11" i="4"/>
  <c r="Q12" i="4"/>
  <c r="Q13" i="4"/>
  <c r="Q14" i="4"/>
  <c r="Q15" i="4"/>
  <c r="N8" i="3"/>
  <c r="P8" i="3" s="1"/>
  <c r="R8" i="3" s="1"/>
  <c r="L8" i="3"/>
  <c r="P9" i="3"/>
  <c r="N9" i="3"/>
  <c r="L9" i="3"/>
  <c r="N10" i="3"/>
  <c r="P10" i="3" s="1"/>
  <c r="R10" i="3" s="1"/>
  <c r="L10" i="3"/>
  <c r="P11" i="3"/>
  <c r="N11" i="3"/>
  <c r="L11" i="3"/>
  <c r="N12" i="3"/>
  <c r="P12" i="3" s="1"/>
  <c r="R12" i="3" s="1"/>
  <c r="L12" i="3"/>
  <c r="P13" i="3"/>
  <c r="N13" i="3"/>
  <c r="L13" i="3"/>
  <c r="N14" i="3"/>
  <c r="P14" i="3" s="1"/>
  <c r="R14" i="3" s="1"/>
  <c r="L14" i="3"/>
  <c r="P15" i="3"/>
  <c r="N15" i="3"/>
  <c r="L15" i="3"/>
  <c r="R4" i="3"/>
  <c r="L5" i="3"/>
  <c r="Q5" i="3"/>
  <c r="R6" i="3"/>
  <c r="L7" i="3"/>
  <c r="Q7" i="3"/>
  <c r="S7" i="3" s="1"/>
  <c r="T7" i="3" s="1"/>
  <c r="Q8" i="3"/>
  <c r="Q9" i="3"/>
  <c r="S9" i="3" s="1"/>
  <c r="T9" i="3" s="1"/>
  <c r="Q10" i="3"/>
  <c r="Q11" i="3"/>
  <c r="S11" i="3" s="1"/>
  <c r="T11" i="3" s="1"/>
  <c r="Q12" i="3"/>
  <c r="Q13" i="3"/>
  <c r="S13" i="3" s="1"/>
  <c r="T13" i="3" s="1"/>
  <c r="Q14" i="3"/>
  <c r="Q15" i="3"/>
  <c r="S15" i="3" s="1"/>
  <c r="T15" i="3" s="1"/>
  <c r="R4" i="4" l="1"/>
  <c r="R14" i="5"/>
  <c r="R4" i="5"/>
  <c r="S16" i="3"/>
  <c r="T16" i="3" s="1"/>
  <c r="R16" i="3"/>
  <c r="S11" i="9"/>
  <c r="T11" i="9" s="1"/>
  <c r="R4" i="9"/>
  <c r="S15" i="9"/>
  <c r="T15" i="9" s="1"/>
  <c r="S13" i="9"/>
  <c r="T13" i="9" s="1"/>
  <c r="S9" i="9"/>
  <c r="T9" i="9" s="1"/>
  <c r="R14" i="9"/>
  <c r="R10" i="9"/>
  <c r="R12" i="9"/>
  <c r="R8" i="9"/>
  <c r="R15" i="9"/>
  <c r="R13" i="9"/>
  <c r="R11" i="9"/>
  <c r="R9" i="9"/>
  <c r="R7" i="9"/>
  <c r="S14" i="9"/>
  <c r="T14" i="9" s="1"/>
  <c r="S12" i="9"/>
  <c r="T12" i="9" s="1"/>
  <c r="S10" i="9"/>
  <c r="T10" i="9" s="1"/>
  <c r="S8" i="9"/>
  <c r="T8" i="9" s="1"/>
  <c r="S5" i="9"/>
  <c r="T5" i="9" s="1"/>
  <c r="R5" i="9"/>
  <c r="S6" i="8"/>
  <c r="T6" i="8" s="1"/>
  <c r="R12" i="8"/>
  <c r="R8" i="8"/>
  <c r="S15" i="8"/>
  <c r="T15" i="8" s="1"/>
  <c r="S13" i="8"/>
  <c r="T13" i="8" s="1"/>
  <c r="S11" i="8"/>
  <c r="T11" i="8" s="1"/>
  <c r="S9" i="8"/>
  <c r="T9" i="8" s="1"/>
  <c r="S7" i="8"/>
  <c r="T7" i="8" s="1"/>
  <c r="R14" i="8"/>
  <c r="R10" i="8"/>
  <c r="R15" i="8"/>
  <c r="R13" i="8"/>
  <c r="R11" i="8"/>
  <c r="R9" i="8"/>
  <c r="R7" i="8"/>
  <c r="S14" i="8"/>
  <c r="T14" i="8" s="1"/>
  <c r="S12" i="8"/>
  <c r="T12" i="8" s="1"/>
  <c r="S10" i="8"/>
  <c r="T10" i="8" s="1"/>
  <c r="S8" i="8"/>
  <c r="T8" i="8" s="1"/>
  <c r="S5" i="8"/>
  <c r="T5" i="8" s="1"/>
  <c r="R5" i="8"/>
  <c r="R16" i="7"/>
  <c r="R14" i="7"/>
  <c r="R10" i="7"/>
  <c r="S15" i="7"/>
  <c r="T15" i="7" s="1"/>
  <c r="S11" i="7"/>
  <c r="T11" i="7" s="1"/>
  <c r="S13" i="7"/>
  <c r="T13" i="7" s="1"/>
  <c r="S9" i="7"/>
  <c r="T9" i="7" s="1"/>
  <c r="S5" i="7"/>
  <c r="T5" i="7" s="1"/>
  <c r="R12" i="7"/>
  <c r="R8" i="7"/>
  <c r="R4" i="7"/>
  <c r="R15" i="7"/>
  <c r="R13" i="7"/>
  <c r="R11" i="7"/>
  <c r="R9" i="7"/>
  <c r="R7" i="7"/>
  <c r="R5" i="7"/>
  <c r="S14" i="7"/>
  <c r="T14" i="7" s="1"/>
  <c r="S12" i="7"/>
  <c r="T12" i="7" s="1"/>
  <c r="S10" i="7"/>
  <c r="T10" i="7" s="1"/>
  <c r="S8" i="7"/>
  <c r="T8" i="7" s="1"/>
  <c r="S6" i="7"/>
  <c r="T6" i="7" s="1"/>
  <c r="S4" i="7"/>
  <c r="T4" i="7" s="1"/>
  <c r="R14" i="6"/>
  <c r="R10" i="6"/>
  <c r="S7" i="6"/>
  <c r="T7" i="6" s="1"/>
  <c r="S6" i="6"/>
  <c r="T6" i="6" s="1"/>
  <c r="S11" i="6"/>
  <c r="T11" i="6" s="1"/>
  <c r="S13" i="6"/>
  <c r="T13" i="6" s="1"/>
  <c r="S9" i="6"/>
  <c r="T9" i="6" s="1"/>
  <c r="R12" i="6"/>
  <c r="R8" i="6"/>
  <c r="R15" i="6"/>
  <c r="R13" i="6"/>
  <c r="R11" i="6"/>
  <c r="R9" i="6"/>
  <c r="R7" i="6"/>
  <c r="S14" i="6"/>
  <c r="T14" i="6" s="1"/>
  <c r="S12" i="6"/>
  <c r="T12" i="6" s="1"/>
  <c r="S10" i="6"/>
  <c r="T10" i="6" s="1"/>
  <c r="S8" i="6"/>
  <c r="T8" i="6" s="1"/>
  <c r="S5" i="6"/>
  <c r="T5" i="6" s="1"/>
  <c r="R5" i="6"/>
  <c r="S15" i="5"/>
  <c r="T15" i="5" s="1"/>
  <c r="S11" i="5"/>
  <c r="T11" i="5" s="1"/>
  <c r="S7" i="5"/>
  <c r="T7" i="5" s="1"/>
  <c r="R6" i="5"/>
  <c r="S13" i="5"/>
  <c r="T13" i="5" s="1"/>
  <c r="S9" i="5"/>
  <c r="T9" i="5" s="1"/>
  <c r="R12" i="5"/>
  <c r="R8" i="5"/>
  <c r="R15" i="5"/>
  <c r="R13" i="5"/>
  <c r="R11" i="5"/>
  <c r="R9" i="5"/>
  <c r="R7" i="5"/>
  <c r="S14" i="5"/>
  <c r="T14" i="5" s="1"/>
  <c r="S12" i="5"/>
  <c r="T12" i="5" s="1"/>
  <c r="S10" i="5"/>
  <c r="T10" i="5" s="1"/>
  <c r="S8" i="5"/>
  <c r="T8" i="5" s="1"/>
  <c r="S5" i="5"/>
  <c r="T5" i="5" s="1"/>
  <c r="R5" i="5"/>
  <c r="R12" i="4"/>
  <c r="R8" i="4"/>
  <c r="S15" i="4"/>
  <c r="T15" i="4" s="1"/>
  <c r="S13" i="4"/>
  <c r="T13" i="4" s="1"/>
  <c r="S11" i="4"/>
  <c r="T11" i="4" s="1"/>
  <c r="S9" i="4"/>
  <c r="T9" i="4" s="1"/>
  <c r="S7" i="4"/>
  <c r="T7" i="4" s="1"/>
  <c r="R14" i="4"/>
  <c r="R10" i="4"/>
  <c r="S6" i="4"/>
  <c r="T6" i="4" s="1"/>
  <c r="S4" i="4"/>
  <c r="T4" i="4" s="1"/>
  <c r="R15" i="4"/>
  <c r="R13" i="4"/>
  <c r="R11" i="4"/>
  <c r="R9" i="4"/>
  <c r="R7" i="4"/>
  <c r="S14" i="4"/>
  <c r="T14" i="4" s="1"/>
  <c r="S12" i="4"/>
  <c r="T12" i="4" s="1"/>
  <c r="S10" i="4"/>
  <c r="T10" i="4" s="1"/>
  <c r="S8" i="4"/>
  <c r="T8" i="4" s="1"/>
  <c r="S5" i="4"/>
  <c r="T5" i="4" s="1"/>
  <c r="R5" i="4"/>
  <c r="R15" i="3"/>
  <c r="R13" i="3"/>
  <c r="R11" i="3"/>
  <c r="R9" i="3"/>
  <c r="R7" i="3"/>
  <c r="S14" i="3"/>
  <c r="T14" i="3" s="1"/>
  <c r="S12" i="3"/>
  <c r="T12" i="3" s="1"/>
  <c r="S10" i="3"/>
  <c r="T10" i="3" s="1"/>
  <c r="S8" i="3"/>
  <c r="T8" i="3" s="1"/>
  <c r="S5" i="3"/>
  <c r="T5" i="3" s="1"/>
  <c r="R5" i="3"/>
  <c r="O15" i="2" l="1"/>
  <c r="G15" i="2"/>
  <c r="H15" i="2" s="1"/>
  <c r="F15" i="2"/>
  <c r="E15" i="2"/>
  <c r="O14" i="2"/>
  <c r="G14" i="2"/>
  <c r="H14" i="2" s="1"/>
  <c r="F14" i="2"/>
  <c r="E14" i="2"/>
  <c r="O13" i="2"/>
  <c r="G13" i="2"/>
  <c r="H13" i="2" s="1"/>
  <c r="F13" i="2"/>
  <c r="E13" i="2"/>
  <c r="O12" i="2"/>
  <c r="G12" i="2"/>
  <c r="H12" i="2" s="1"/>
  <c r="F12" i="2"/>
  <c r="E12" i="2"/>
  <c r="O11" i="2"/>
  <c r="G11" i="2"/>
  <c r="H11" i="2" s="1"/>
  <c r="F11" i="2"/>
  <c r="E11" i="2"/>
  <c r="O10" i="2"/>
  <c r="G10" i="2"/>
  <c r="H10" i="2" s="1"/>
  <c r="F10" i="2"/>
  <c r="E10" i="2"/>
  <c r="O9" i="2"/>
  <c r="G9" i="2"/>
  <c r="H9" i="2" s="1"/>
  <c r="F9" i="2"/>
  <c r="E9" i="2"/>
  <c r="O8" i="2"/>
  <c r="G8" i="2"/>
  <c r="H8" i="2" s="1"/>
  <c r="F8" i="2"/>
  <c r="E8" i="2"/>
  <c r="O7" i="2"/>
  <c r="G7" i="2"/>
  <c r="H7" i="2" s="1"/>
  <c r="N7" i="2" s="1"/>
  <c r="F7" i="2"/>
  <c r="E7" i="2"/>
  <c r="P7" i="2" s="1"/>
  <c r="Q6" i="2"/>
  <c r="S6" i="2" s="1"/>
  <c r="T6" i="2" s="1"/>
  <c r="O6" i="2"/>
  <c r="L6" i="2"/>
  <c r="G6" i="2"/>
  <c r="H6" i="2" s="1"/>
  <c r="N6" i="2" s="1"/>
  <c r="F6" i="2"/>
  <c r="E6" i="2"/>
  <c r="P6" i="2" s="1"/>
  <c r="O5" i="2"/>
  <c r="G5" i="2"/>
  <c r="H5" i="2" s="1"/>
  <c r="N5" i="2" s="1"/>
  <c r="F5" i="2"/>
  <c r="E5" i="2"/>
  <c r="P5" i="2" s="1"/>
  <c r="Q4" i="2"/>
  <c r="S4" i="2" s="1"/>
  <c r="T4" i="2" s="1"/>
  <c r="O4" i="2"/>
  <c r="L4" i="2"/>
  <c r="G4" i="2"/>
  <c r="H4" i="2" s="1"/>
  <c r="N4" i="2" s="1"/>
  <c r="F4" i="2"/>
  <c r="E4" i="2"/>
  <c r="P4" i="2" s="1"/>
  <c r="N8" i="2" l="1"/>
  <c r="P8" i="2" s="1"/>
  <c r="R8" i="2" s="1"/>
  <c r="L8" i="2"/>
  <c r="P9" i="2"/>
  <c r="N9" i="2"/>
  <c r="L9" i="2"/>
  <c r="N10" i="2"/>
  <c r="P10" i="2" s="1"/>
  <c r="R10" i="2" s="1"/>
  <c r="L10" i="2"/>
  <c r="P11" i="2"/>
  <c r="N11" i="2"/>
  <c r="L11" i="2"/>
  <c r="N12" i="2"/>
  <c r="P12" i="2" s="1"/>
  <c r="R12" i="2" s="1"/>
  <c r="L12" i="2"/>
  <c r="P13" i="2"/>
  <c r="N13" i="2"/>
  <c r="L13" i="2"/>
  <c r="N14" i="2"/>
  <c r="P14" i="2" s="1"/>
  <c r="R14" i="2" s="1"/>
  <c r="L14" i="2"/>
  <c r="P15" i="2"/>
  <c r="N15" i="2"/>
  <c r="L15" i="2"/>
  <c r="R4" i="2"/>
  <c r="L5" i="2"/>
  <c r="Q5" i="2"/>
  <c r="R6" i="2"/>
  <c r="L7" i="2"/>
  <c r="Q7" i="2"/>
  <c r="S7" i="2" s="1"/>
  <c r="T7" i="2" s="1"/>
  <c r="Q8" i="2"/>
  <c r="Q9" i="2"/>
  <c r="S9" i="2" s="1"/>
  <c r="T9" i="2" s="1"/>
  <c r="Q10" i="2"/>
  <c r="Q11" i="2"/>
  <c r="S11" i="2" s="1"/>
  <c r="T11" i="2" s="1"/>
  <c r="Q12" i="2"/>
  <c r="Q13" i="2"/>
  <c r="S13" i="2" s="1"/>
  <c r="T13" i="2" s="1"/>
  <c r="Q14" i="2"/>
  <c r="Q15" i="2"/>
  <c r="S15" i="2" s="1"/>
  <c r="T15" i="2" s="1"/>
  <c r="R15" i="2" l="1"/>
  <c r="R13" i="2"/>
  <c r="R11" i="2"/>
  <c r="R9" i="2"/>
  <c r="R7" i="2"/>
  <c r="S14" i="2"/>
  <c r="T14" i="2" s="1"/>
  <c r="S12" i="2"/>
  <c r="T12" i="2" s="1"/>
  <c r="S10" i="2"/>
  <c r="T10" i="2" s="1"/>
  <c r="S8" i="2"/>
  <c r="T8" i="2" s="1"/>
  <c r="S5" i="2"/>
  <c r="T5" i="2" s="1"/>
  <c r="R5" i="2"/>
  <c r="F5" i="1" l="1"/>
  <c r="G5" i="1" s="1"/>
  <c r="H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F14" i="1"/>
  <c r="G14" i="1" s="1"/>
  <c r="H14" i="1" s="1"/>
  <c r="F15" i="1"/>
  <c r="F4" i="1"/>
  <c r="O5" i="1"/>
  <c r="O6" i="1"/>
  <c r="O7" i="1"/>
  <c r="O8" i="1"/>
  <c r="O9" i="1"/>
  <c r="O10" i="1"/>
  <c r="O11" i="1"/>
  <c r="O12" i="1"/>
  <c r="O13" i="1"/>
  <c r="O14" i="1"/>
  <c r="O15" i="1"/>
  <c r="G13" i="1"/>
  <c r="H13" i="1" s="1"/>
  <c r="G15" i="1"/>
  <c r="H15" i="1" s="1"/>
  <c r="E5" i="1"/>
  <c r="Q5" i="1" s="1"/>
  <c r="E6" i="1"/>
  <c r="E7" i="1"/>
  <c r="Q7" i="1" s="1"/>
  <c r="E8" i="1"/>
  <c r="E9" i="1"/>
  <c r="Q9" i="1" s="1"/>
  <c r="E10" i="1"/>
  <c r="E11" i="1"/>
  <c r="Q11" i="1" s="1"/>
  <c r="E12" i="1"/>
  <c r="E13" i="1"/>
  <c r="Q13" i="1" s="1"/>
  <c r="E14" i="1"/>
  <c r="E15" i="1"/>
  <c r="Q15" i="1" s="1"/>
  <c r="E4" i="1"/>
  <c r="G4" i="1"/>
  <c r="H4" i="1" s="1"/>
  <c r="O4" i="1"/>
  <c r="Q12" i="1" l="1"/>
  <c r="Q10" i="1"/>
  <c r="Q6" i="1"/>
  <c r="Q4" i="1"/>
  <c r="L5" i="1"/>
  <c r="N5" i="1"/>
  <c r="P5" i="1" s="1"/>
  <c r="R5" i="1" s="1"/>
  <c r="N15" i="1"/>
  <c r="L15" i="1"/>
  <c r="P15" i="1"/>
  <c r="R15" i="1" s="1"/>
  <c r="N14" i="1"/>
  <c r="P14" i="1" s="1"/>
  <c r="L14" i="1"/>
  <c r="Q14" i="1"/>
  <c r="N13" i="1"/>
  <c r="P13" i="1" s="1"/>
  <c r="R13" i="1" s="1"/>
  <c r="L13" i="1"/>
  <c r="L12" i="1"/>
  <c r="N12" i="1"/>
  <c r="P12" i="1" s="1"/>
  <c r="N11" i="1"/>
  <c r="L11" i="1"/>
  <c r="P11" i="1"/>
  <c r="R11" i="1" s="1"/>
  <c r="N10" i="1"/>
  <c r="L10" i="1"/>
  <c r="P10" i="1"/>
  <c r="R10" i="1" s="1"/>
  <c r="N9" i="1"/>
  <c r="L9" i="1"/>
  <c r="P9" i="1"/>
  <c r="R9" i="1" s="1"/>
  <c r="N8" i="1"/>
  <c r="P8" i="1" s="1"/>
  <c r="L8" i="1"/>
  <c r="Q8" i="1"/>
  <c r="N7" i="1"/>
  <c r="P7" i="1" s="1"/>
  <c r="R7" i="1" s="1"/>
  <c r="L7" i="1"/>
  <c r="L6" i="1"/>
  <c r="N6" i="1"/>
  <c r="P6" i="1" s="1"/>
  <c r="L4" i="1"/>
  <c r="N4" i="1"/>
  <c r="P4" i="1" s="1"/>
  <c r="R4" i="1" s="1"/>
  <c r="R6" i="1" l="1"/>
  <c r="S7" i="1"/>
  <c r="T7" i="1" s="1"/>
  <c r="R12" i="1"/>
  <c r="R14" i="1"/>
  <c r="R8" i="1"/>
  <c r="S5" i="1"/>
  <c r="T5" i="1" s="1"/>
  <c r="S15" i="1"/>
  <c r="T15" i="1" s="1"/>
  <c r="S14" i="1"/>
  <c r="T14" i="1" s="1"/>
  <c r="S13" i="1"/>
  <c r="T13" i="1" s="1"/>
  <c r="S12" i="1"/>
  <c r="T12" i="1" s="1"/>
  <c r="S11" i="1"/>
  <c r="T11" i="1" s="1"/>
  <c r="S10" i="1"/>
  <c r="T10" i="1" s="1"/>
  <c r="S9" i="1"/>
  <c r="T9" i="1" s="1"/>
  <c r="S8" i="1"/>
  <c r="T8" i="1" s="1"/>
  <c r="S6" i="1"/>
  <c r="T6" i="1" s="1"/>
  <c r="S4" i="1"/>
  <c r="T4" i="1" s="1"/>
</calcChain>
</file>

<file path=xl/sharedStrings.xml><?xml version="1.0" encoding="utf-8"?>
<sst xmlns="http://schemas.openxmlformats.org/spreadsheetml/2006/main" count="351" uniqueCount="25">
  <si>
    <t>Lambda</t>
  </si>
  <si>
    <t>yA1</t>
  </si>
  <si>
    <t>yA2</t>
  </si>
  <si>
    <t>MA</t>
  </si>
  <si>
    <t>MB</t>
  </si>
  <si>
    <t>c (kmol/m3)</t>
  </si>
  <si>
    <t>wA1</t>
  </si>
  <si>
    <t>wA2</t>
  </si>
  <si>
    <t>M1</t>
  </si>
  <si>
    <t>M2</t>
  </si>
  <si>
    <t>T ( C )</t>
  </si>
  <si>
    <t>PA* (mmHg)</t>
  </si>
  <si>
    <t>PA* (atm)</t>
  </si>
  <si>
    <t>P (atm)</t>
  </si>
  <si>
    <t>R (atm.cm3/molK)</t>
  </si>
  <si>
    <t>rho1 (gr/cm3)</t>
  </si>
  <si>
    <t>rho 2 (gr/cm3)</t>
  </si>
  <si>
    <t>beta</t>
  </si>
  <si>
    <t>rho1/rho2</t>
  </si>
  <si>
    <t>Rn</t>
  </si>
  <si>
    <t>Antoine Eq.</t>
  </si>
  <si>
    <t>PA8/P</t>
  </si>
  <si>
    <t>Constant</t>
  </si>
  <si>
    <t>Calculated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</si>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</sst>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Beta=-0.6093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Beta=0.628729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H2O!$L$4:$L$15</c:f>
              <c:numCache>
                <c:formatCode>General</c:formatCode>
                <c:ptCount val="12"/>
                <c:pt idx="0">
                  <c:v>4.0040229047273168E-3</c:v>
                </c:pt>
                <c:pt idx="1">
                  <c:v>6.7749842840936101E-3</c:v>
                </c:pt>
                <c:pt idx="2">
                  <c:v>1.1120111131784276E-2</c:v>
                </c:pt>
                <c:pt idx="3">
                  <c:v>1.7761190420059483E-2</c:v>
                </c:pt>
                <c:pt idx="4">
                  <c:v>6.3306505161122795E-2</c:v>
                </c:pt>
                <c:pt idx="5">
                  <c:v>9.3406360956557091E-2</c:v>
                </c:pt>
                <c:pt idx="6">
                  <c:v>0.1361746755325027</c:v>
                </c:pt>
                <c:pt idx="7">
                  <c:v>0.19690304653566551</c:v>
                </c:pt>
                <c:pt idx="8">
                  <c:v>0.28367605407725932</c:v>
                </c:pt>
                <c:pt idx="9">
                  <c:v>0.40958786154425197</c:v>
                </c:pt>
                <c:pt idx="10">
                  <c:v>0.59752081083446851</c:v>
                </c:pt>
                <c:pt idx="11">
                  <c:v>0.89173189627838634</c:v>
                </c:pt>
              </c:numCache>
            </c:numRef>
          </c:xVal>
          <c:yVal>
            <c:numRef>
              <c:f>H2O!$T$4:$T$15</c:f>
              <c:numCache>
                <c:formatCode>General</c:formatCode>
                <c:ptCount val="12"/>
                <c:pt idx="0">
                  <c:v>1.001219055873535</c:v>
                </c:pt>
                <c:pt idx="1">
                  <c:v>1.0020617381774963</c:v>
                </c:pt>
                <c:pt idx="2">
                  <c:v>1.003381555522306</c:v>
                </c:pt>
                <c:pt idx="3">
                  <c:v>1.0053949887381481</c:v>
                </c:pt>
                <c:pt idx="4">
                  <c:v>1.0190768427984047</c:v>
                </c:pt>
                <c:pt idx="5">
                  <c:v>1.0279923033494229</c:v>
                </c:pt>
                <c:pt idx="6">
                  <c:v>1.0404753590901838</c:v>
                </c:pt>
                <c:pt idx="7">
                  <c:v>1.0577981418601596</c:v>
                </c:pt>
                <c:pt idx="8">
                  <c:v>1.0816284921911614</c:v>
                </c:pt>
                <c:pt idx="9">
                  <c:v>1.1138770525933956</c:v>
                </c:pt>
                <c:pt idx="10">
                  <c:v>1.1548023789944553</c:v>
                </c:pt>
                <c:pt idx="11">
                  <c:v>1.1784370305592964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49-4B75-B4FB-441841E7A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309887"/>
        <c:axId val="706310719"/>
      </c:scatterChart>
      <c:valAx>
        <c:axId val="70630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10719"/>
        <c:crosses val="autoZero"/>
        <c:crossBetween val="midCat"/>
      </c:valAx>
      <c:valAx>
        <c:axId val="70631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0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Beta=0.5978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Beta=0.628729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THF!$R$4:$R$16</c:f>
              <c:numCache>
                <c:formatCode>General</c:formatCode>
                <c:ptCount val="13"/>
                <c:pt idx="0">
                  <c:v>1.1451887457221661</c:v>
                </c:pt>
                <c:pt idx="1">
                  <c:v>1.1793958251940577</c:v>
                </c:pt>
                <c:pt idx="2">
                  <c:v>1.2199160306558325</c:v>
                </c:pt>
                <c:pt idx="3">
                  <c:v>1.2675812625515761</c:v>
                </c:pt>
                <c:pt idx="4">
                  <c:v>1.3232840014873124</c:v>
                </c:pt>
                <c:pt idx="5">
                  <c:v>1.3879765345804302</c:v>
                </c:pt>
                <c:pt idx="6">
                  <c:v>1.4626697707768601</c:v>
                </c:pt>
                <c:pt idx="7">
                  <c:v>1.5484316683532744</c:v>
                </c:pt>
                <c:pt idx="8">
                  <c:v>1.6463853014433063</c:v>
                </c:pt>
                <c:pt idx="9">
                  <c:v>1.7577065952406452</c:v>
                </c:pt>
                <c:pt idx="10">
                  <c:v>1.8836217615831246</c:v>
                </c:pt>
                <c:pt idx="11">
                  <c:v>2.02540446796819</c:v>
                </c:pt>
                <c:pt idx="12">
                  <c:v>2.184372773757127</c:v>
                </c:pt>
              </c:numCache>
            </c:numRef>
          </c:xVal>
          <c:yVal>
            <c:numRef>
              <c:f>THF!$T$4:$T$16</c:f>
              <c:numCache>
                <c:formatCode>General</c:formatCode>
                <c:ptCount val="13"/>
                <c:pt idx="0">
                  <c:v>0.93912498666953415</c:v>
                </c:pt>
                <c:pt idx="1">
                  <c:v>0.92766222279800636</c:v>
                </c:pt>
                <c:pt idx="2">
                  <c:v>0.9152440092203401</c:v>
                </c:pt>
                <c:pt idx="3">
                  <c:v>0.90209004387665837</c:v>
                </c:pt>
                <c:pt idx="4">
                  <c:v>0.88849425393635117</c:v>
                </c:pt>
                <c:pt idx="5">
                  <c:v>0.87482229311459148</c:v>
                </c:pt>
                <c:pt idx="6">
                  <c:v>0.86150768686847756</c:v>
                </c:pt>
                <c:pt idx="7">
                  <c:v>0.84905077421410124</c:v>
                </c:pt>
                <c:pt idx="8">
                  <c:v>0.83802808409727492</c:v>
                </c:pt>
                <c:pt idx="9">
                  <c:v>0.82912720144582297</c:v>
                </c:pt>
                <c:pt idx="10">
                  <c:v>0.82324241906494622</c:v>
                </c:pt>
                <c:pt idx="11">
                  <c:v>0.82173599144705278</c:v>
                </c:pt>
                <c:pt idx="12">
                  <c:v>0.82729230572065859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9C-40ED-A0E2-FA6B0AF31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543919"/>
        <c:axId val="816546831"/>
      </c:scatterChart>
      <c:valAx>
        <c:axId val="816543919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rho1/rho2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46831"/>
        <c:crosses val="autoZero"/>
        <c:crossBetween val="midCat"/>
      </c:valAx>
      <c:valAx>
        <c:axId val="81654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4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Beta=0.6287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Beta=0.628729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Benzene!$L$4:$L$15</c:f>
              <c:numCache>
                <c:formatCode>General</c:formatCode>
                <c:ptCount val="12"/>
                <c:pt idx="0">
                  <c:v>0.13279098066392994</c:v>
                </c:pt>
                <c:pt idx="1">
                  <c:v>0.16701606893003984</c:v>
                </c:pt>
                <c:pt idx="2">
                  <c:v>0.20692969281740523</c:v>
                </c:pt>
                <c:pt idx="3">
                  <c:v>0.25260274130639032</c:v>
                </c:pt>
                <c:pt idx="4">
                  <c:v>0.2781937215945644</c:v>
                </c:pt>
                <c:pt idx="5">
                  <c:v>0.30387077639119259</c:v>
                </c:pt>
                <c:pt idx="6">
                  <c:v>0.36031492714274971</c:v>
                </c:pt>
                <c:pt idx="7">
                  <c:v>0.42126695961907207</c:v>
                </c:pt>
                <c:pt idx="8">
                  <c:v>0.55298717873389602</c:v>
                </c:pt>
                <c:pt idx="9">
                  <c:v>0.69042594745106445</c:v>
                </c:pt>
                <c:pt idx="10">
                  <c:v>0.82474020872880283</c:v>
                </c:pt>
                <c:pt idx="11">
                  <c:v>0.9609307034531207</c:v>
                </c:pt>
              </c:numCache>
            </c:numRef>
          </c:xVal>
          <c:yVal>
            <c:numRef>
              <c:f>Benzene!$T$4:$T$15</c:f>
              <c:numCache>
                <c:formatCode>General</c:formatCode>
                <c:ptCount val="12"/>
                <c:pt idx="0">
                  <c:v>0.95924617905123233</c:v>
                </c:pt>
                <c:pt idx="1">
                  <c:v>0.94909431329068694</c:v>
                </c:pt>
                <c:pt idx="2">
                  <c:v>0.93746005089644391</c:v>
                </c:pt>
                <c:pt idx="3">
                  <c:v>0.92443871567056812</c:v>
                </c:pt>
                <c:pt idx="4">
                  <c:v>0.91728906985506908</c:v>
                </c:pt>
                <c:pt idx="5">
                  <c:v>0.9102281997923557</c:v>
                </c:pt>
                <c:pt idx="6">
                  <c:v>0.89513636289006027</c:v>
                </c:pt>
                <c:pt idx="7">
                  <c:v>0.87958035215978858</c:v>
                </c:pt>
                <c:pt idx="8">
                  <c:v>0.84924063678758965</c:v>
                </c:pt>
                <c:pt idx="9">
                  <c:v>0.82442985289947257</c:v>
                </c:pt>
                <c:pt idx="10">
                  <c:v>0.81243487418386318</c:v>
                </c:pt>
                <c:pt idx="11">
                  <c:v>0.83823247390167466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21-4FED-BFCB-1BC3F8A18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309887"/>
        <c:axId val="706310719"/>
      </c:scatterChart>
      <c:valAx>
        <c:axId val="70630988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10719"/>
        <c:crosses val="autoZero"/>
        <c:crossBetween val="midCat"/>
      </c:valAx>
      <c:valAx>
        <c:axId val="70631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0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Beta=0.6287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Beta=0.628729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Benzene!$R$4:$R$15</c:f>
              <c:numCache>
                <c:formatCode>General</c:formatCode>
                <c:ptCount val="12"/>
                <c:pt idx="0">
                  <c:v>1.0910949770994829</c:v>
                </c:pt>
                <c:pt idx="1">
                  <c:v>1.1173281715592522</c:v>
                </c:pt>
                <c:pt idx="2">
                  <c:v>1.1495609091822618</c:v>
                </c:pt>
                <c:pt idx="3">
                  <c:v>1.18880421826367</c:v>
                </c:pt>
                <c:pt idx="4">
                  <c:v>1.2119866174864615</c:v>
                </c:pt>
                <c:pt idx="5">
                  <c:v>1.2361738330419993</c:v>
                </c:pt>
                <c:pt idx="6">
                  <c:v>1.2928922523206421</c:v>
                </c:pt>
                <c:pt idx="7">
                  <c:v>1.360289990736691</c:v>
                </c:pt>
                <c:pt idx="8">
                  <c:v>1.5329874027119132</c:v>
                </c:pt>
                <c:pt idx="9">
                  <c:v>1.7670673684437559</c:v>
                </c:pt>
                <c:pt idx="10">
                  <c:v>2.0770064790701364</c:v>
                </c:pt>
                <c:pt idx="11">
                  <c:v>2.5263034117393475</c:v>
                </c:pt>
              </c:numCache>
            </c:numRef>
          </c:xVal>
          <c:yVal>
            <c:numRef>
              <c:f>Benzene!$T$4:$T$15</c:f>
              <c:numCache>
                <c:formatCode>General</c:formatCode>
                <c:ptCount val="12"/>
                <c:pt idx="0">
                  <c:v>0.95924617905123233</c:v>
                </c:pt>
                <c:pt idx="1">
                  <c:v>0.94909431329068694</c:v>
                </c:pt>
                <c:pt idx="2">
                  <c:v>0.93746005089644391</c:v>
                </c:pt>
                <c:pt idx="3">
                  <c:v>0.92443871567056812</c:v>
                </c:pt>
                <c:pt idx="4">
                  <c:v>0.91728906985506908</c:v>
                </c:pt>
                <c:pt idx="5">
                  <c:v>0.9102281997923557</c:v>
                </c:pt>
                <c:pt idx="6">
                  <c:v>0.89513636289006027</c:v>
                </c:pt>
                <c:pt idx="7">
                  <c:v>0.87958035215978858</c:v>
                </c:pt>
                <c:pt idx="8">
                  <c:v>0.84924063678758965</c:v>
                </c:pt>
                <c:pt idx="9">
                  <c:v>0.82442985289947257</c:v>
                </c:pt>
                <c:pt idx="10">
                  <c:v>0.81243487418386318</c:v>
                </c:pt>
                <c:pt idx="11">
                  <c:v>0.83823247390167466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E5-4FD4-8574-D0583C966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543919"/>
        <c:axId val="816546831"/>
      </c:scatterChart>
      <c:valAx>
        <c:axId val="816543919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rho1/rho2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46831"/>
        <c:crosses val="autoZero"/>
        <c:crossBetween val="midCat"/>
      </c:valAx>
      <c:valAx>
        <c:axId val="81654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4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Beta=0.70745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Beta=0.628729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NMP!$L$4:$L$15</c:f>
              <c:numCache>
                <c:formatCode>General</c:formatCode>
                <c:ptCount val="12"/>
                <c:pt idx="0">
                  <c:v>4.735374591828622E-4</c:v>
                </c:pt>
                <c:pt idx="1">
                  <c:v>6.5746341656978896E-3</c:v>
                </c:pt>
                <c:pt idx="2">
                  <c:v>1.6990375197277221E-2</c:v>
                </c:pt>
                <c:pt idx="3">
                  <c:v>3.2185353220699736E-2</c:v>
                </c:pt>
                <c:pt idx="4">
                  <c:v>6.8940523957337588E-2</c:v>
                </c:pt>
                <c:pt idx="5">
                  <c:v>0.11435658489654139</c:v>
                </c:pt>
                <c:pt idx="6">
                  <c:v>0.2997992086873677</c:v>
                </c:pt>
                <c:pt idx="7">
                  <c:v>0.49542504617510164</c:v>
                </c:pt>
                <c:pt idx="8">
                  <c:v>0.70946313948933926</c:v>
                </c:pt>
                <c:pt idx="9">
                  <c:v>0.830122164481778</c:v>
                </c:pt>
                <c:pt idx="10">
                  <c:v>0.90341912211918418</c:v>
                </c:pt>
                <c:pt idx="11">
                  <c:v>0.96986766318205031</c:v>
                </c:pt>
              </c:numCache>
            </c:numRef>
          </c:xVal>
          <c:yVal>
            <c:numRef>
              <c:f>NMP!$T$4:$T$15</c:f>
              <c:numCache>
                <c:formatCode>General</c:formatCode>
                <c:ptCount val="12"/>
                <c:pt idx="0">
                  <c:v>0.99983251003520579</c:v>
                </c:pt>
                <c:pt idx="1">
                  <c:v>0.99767692833406563</c:v>
                </c:pt>
                <c:pt idx="2">
                  <c:v>0.9940072030049546</c:v>
                </c:pt>
                <c:pt idx="3">
                  <c:v>0.988677231923762</c:v>
                </c:pt>
                <c:pt idx="4">
                  <c:v>0.97590414682700677</c:v>
                </c:pt>
                <c:pt idx="5">
                  <c:v>0.96036747347568674</c:v>
                </c:pt>
                <c:pt idx="6">
                  <c:v>0.90023849707393866</c:v>
                </c:pt>
                <c:pt idx="7">
                  <c:v>0.8445795955491513</c:v>
                </c:pt>
                <c:pt idx="8">
                  <c:v>0.79947127332410295</c:v>
                </c:pt>
                <c:pt idx="9">
                  <c:v>0.78888851940579174</c:v>
                </c:pt>
                <c:pt idx="10">
                  <c:v>0.79488808275407696</c:v>
                </c:pt>
                <c:pt idx="11">
                  <c:v>0.8253986634656737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01-48D1-825D-16C230544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309887"/>
        <c:axId val="706310719"/>
      </c:scatterChart>
      <c:valAx>
        <c:axId val="70630988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10719"/>
        <c:crosses val="autoZero"/>
        <c:crossBetween val="midCat"/>
      </c:valAx>
      <c:valAx>
        <c:axId val="706310719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0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Beta=0.70745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Beta=0.628729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NMP!$R$4:$R$15</c:f>
              <c:numCache>
                <c:formatCode>General</c:formatCode>
                <c:ptCount val="12"/>
                <c:pt idx="0">
                  <c:v>1.0003351186424743</c:v>
                </c:pt>
                <c:pt idx="1">
                  <c:v>1.0046729921621402</c:v>
                </c:pt>
                <c:pt idx="2">
                  <c:v>1.0121661597691791</c:v>
                </c:pt>
                <c:pt idx="3">
                  <c:v>1.0233002231988375</c:v>
                </c:pt>
                <c:pt idx="4">
                  <c:v>1.0512730116807814</c:v>
                </c:pt>
                <c:pt idx="5">
                  <c:v>1.0880234013505314</c:v>
                </c:pt>
                <c:pt idx="6">
                  <c:v>1.2691875880912691</c:v>
                </c:pt>
                <c:pt idx="7">
                  <c:v>1.53962420421149</c:v>
                </c:pt>
                <c:pt idx="8">
                  <c:v>2.0076819697392043</c:v>
                </c:pt>
                <c:pt idx="9">
                  <c:v>2.4229147103309501</c:v>
                </c:pt>
                <c:pt idx="10">
                  <c:v>2.7710675306283319</c:v>
                </c:pt>
                <c:pt idx="11">
                  <c:v>3.1861094723044081</c:v>
                </c:pt>
              </c:numCache>
            </c:numRef>
          </c:xVal>
          <c:yVal>
            <c:numRef>
              <c:f>NMP!$T$4:$T$15</c:f>
              <c:numCache>
                <c:formatCode>General</c:formatCode>
                <c:ptCount val="12"/>
                <c:pt idx="0">
                  <c:v>0.99983251003520579</c:v>
                </c:pt>
                <c:pt idx="1">
                  <c:v>0.99767692833406563</c:v>
                </c:pt>
                <c:pt idx="2">
                  <c:v>0.9940072030049546</c:v>
                </c:pt>
                <c:pt idx="3">
                  <c:v>0.988677231923762</c:v>
                </c:pt>
                <c:pt idx="4">
                  <c:v>0.97590414682700677</c:v>
                </c:pt>
                <c:pt idx="5">
                  <c:v>0.96036747347568674</c:v>
                </c:pt>
                <c:pt idx="6">
                  <c:v>0.90023849707393866</c:v>
                </c:pt>
                <c:pt idx="7">
                  <c:v>0.8445795955491513</c:v>
                </c:pt>
                <c:pt idx="8">
                  <c:v>0.79947127332410295</c:v>
                </c:pt>
                <c:pt idx="9">
                  <c:v>0.78888851940579174</c:v>
                </c:pt>
                <c:pt idx="10">
                  <c:v>0.79488808275407696</c:v>
                </c:pt>
                <c:pt idx="11">
                  <c:v>0.8253986634656737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AA-4674-9BEC-68AD96557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543919"/>
        <c:axId val="816546831"/>
      </c:scatterChart>
      <c:valAx>
        <c:axId val="816543919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rho1/rho2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46831"/>
        <c:crosses val="autoZero"/>
        <c:crossBetween val="midCat"/>
      </c:valAx>
      <c:valAx>
        <c:axId val="816546831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4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Beta=0.7570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Beta=0.628729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Chloroform!$L$4:$L$15</c:f>
              <c:numCache>
                <c:formatCode>General</c:formatCode>
                <c:ptCount val="12"/>
                <c:pt idx="0">
                  <c:v>0.30262771816225853</c:v>
                </c:pt>
                <c:pt idx="1">
                  <c:v>0.35885267139473653</c:v>
                </c:pt>
                <c:pt idx="2">
                  <c:v>0.41872929517592122</c:v>
                </c:pt>
                <c:pt idx="3">
                  <c:v>0.48107864816367713</c:v>
                </c:pt>
                <c:pt idx="4">
                  <c:v>0.54461452941622746</c:v>
                </c:pt>
                <c:pt idx="5">
                  <c:v>0.60804975771540304</c:v>
                </c:pt>
                <c:pt idx="6">
                  <c:v>0.67019419861585383</c:v>
                </c:pt>
                <c:pt idx="7">
                  <c:v>0.73003038849835389</c:v>
                </c:pt>
                <c:pt idx="8">
                  <c:v>0.78675920270406008</c:v>
                </c:pt>
                <c:pt idx="9">
                  <c:v>0.83981512527384528</c:v>
                </c:pt>
                <c:pt idx="10">
                  <c:v>0.88885615923992201</c:v>
                </c:pt>
                <c:pt idx="11">
                  <c:v>0.93373626291413447</c:v>
                </c:pt>
              </c:numCache>
            </c:numRef>
          </c:xVal>
          <c:yVal>
            <c:numRef>
              <c:f>Chloroform!$T$4:$T$15</c:f>
              <c:numCache>
                <c:formatCode>General</c:formatCode>
                <c:ptCount val="12"/>
                <c:pt idx="0">
                  <c:v>0.89231042381075343</c:v>
                </c:pt>
                <c:pt idx="1">
                  <c:v>0.87419061583550539</c:v>
                </c:pt>
                <c:pt idx="2">
                  <c:v>0.85575731204834316</c:v>
                </c:pt>
                <c:pt idx="3">
                  <c:v>0.83766201994112854</c:v>
                </c:pt>
                <c:pt idx="4">
                  <c:v>0.82059509385592999</c:v>
                </c:pt>
                <c:pt idx="5">
                  <c:v>0.80524519614060397</c:v>
                </c:pt>
                <c:pt idx="6">
                  <c:v>0.79227265065138408</c:v>
                </c:pt>
                <c:pt idx="7">
                  <c:v>0.78230872524335759</c:v>
                </c:pt>
                <c:pt idx="8">
                  <c:v>0.77599671628287503</c:v>
                </c:pt>
                <c:pt idx="9">
                  <c:v>0.77410829228410805</c:v>
                </c:pt>
                <c:pt idx="10">
                  <c:v>0.7778382201168369</c:v>
                </c:pt>
                <c:pt idx="11">
                  <c:v>0.78970916670009528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C2-4D8B-8BE2-BE177224A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309887"/>
        <c:axId val="706310719"/>
      </c:scatterChart>
      <c:valAx>
        <c:axId val="70630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10719"/>
        <c:crosses val="autoZero"/>
        <c:crossBetween val="midCat"/>
      </c:valAx>
      <c:valAx>
        <c:axId val="70631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0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Beta=0.7570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Beta=0.628729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Chloroform!$R$4:$R$15</c:f>
              <c:numCache>
                <c:formatCode>General</c:formatCode>
                <c:ptCount val="12"/>
                <c:pt idx="0">
                  <c:v>1.29720674722332</c:v>
                </c:pt>
                <c:pt idx="1">
                  <c:v>1.3730219950006126</c:v>
                </c:pt>
                <c:pt idx="2">
                  <c:v>1.4641520742799465</c:v>
                </c:pt>
                <c:pt idx="3">
                  <c:v>1.5728567086653766</c:v>
                </c:pt>
                <c:pt idx="4">
                  <c:v>1.7015941788967075</c:v>
                </c:pt>
                <c:pt idx="5">
                  <c:v>1.8530228213093187</c:v>
                </c:pt>
                <c:pt idx="6">
                  <c:v>2.0300011544705461</c:v>
                </c:pt>
                <c:pt idx="7">
                  <c:v>2.2355866580776835</c:v>
                </c:pt>
                <c:pt idx="8">
                  <c:v>2.4730332452687214</c:v>
                </c:pt>
                <c:pt idx="9">
                  <c:v>2.7457874843081309</c:v>
                </c:pt>
                <c:pt idx="10">
                  <c:v>3.0574836381203476</c:v>
                </c:pt>
                <c:pt idx="11">
                  <c:v>3.4119376003746775</c:v>
                </c:pt>
              </c:numCache>
            </c:numRef>
          </c:xVal>
          <c:yVal>
            <c:numRef>
              <c:f>Chloroform!$T$4:$T$15</c:f>
              <c:numCache>
                <c:formatCode>General</c:formatCode>
                <c:ptCount val="12"/>
                <c:pt idx="0">
                  <c:v>0.89231042381075343</c:v>
                </c:pt>
                <c:pt idx="1">
                  <c:v>0.87419061583550539</c:v>
                </c:pt>
                <c:pt idx="2">
                  <c:v>0.85575731204834316</c:v>
                </c:pt>
                <c:pt idx="3">
                  <c:v>0.83766201994112854</c:v>
                </c:pt>
                <c:pt idx="4">
                  <c:v>0.82059509385592999</c:v>
                </c:pt>
                <c:pt idx="5">
                  <c:v>0.80524519614060397</c:v>
                </c:pt>
                <c:pt idx="6">
                  <c:v>0.79227265065138408</c:v>
                </c:pt>
                <c:pt idx="7">
                  <c:v>0.78230872524335759</c:v>
                </c:pt>
                <c:pt idx="8">
                  <c:v>0.77599671628287503</c:v>
                </c:pt>
                <c:pt idx="9">
                  <c:v>0.77410829228410805</c:v>
                </c:pt>
                <c:pt idx="10">
                  <c:v>0.7778382201168369</c:v>
                </c:pt>
                <c:pt idx="11">
                  <c:v>0.78970916670009528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6A-4429-8930-E0FBA5A3C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543919"/>
        <c:axId val="816546831"/>
      </c:scatterChart>
      <c:valAx>
        <c:axId val="816543919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rho1/rho2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46831"/>
        <c:crosses val="autoZero"/>
        <c:crossBetween val="midCat"/>
      </c:valAx>
      <c:valAx>
        <c:axId val="81654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4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Beta=0.8719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Beta=0.628729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Hexadecane!$L$4:$L$16</c:f>
              <c:numCache>
                <c:formatCode>General</c:formatCode>
                <c:ptCount val="13"/>
                <c:pt idx="0">
                  <c:v>9.7557659455803095E-2</c:v>
                </c:pt>
                <c:pt idx="1">
                  <c:v>0.11218981672729435</c:v>
                </c:pt>
                <c:pt idx="2">
                  <c:v>0.12836158647957277</c:v>
                </c:pt>
                <c:pt idx="3">
                  <c:v>0.14611701122476478</c:v>
                </c:pt>
                <c:pt idx="4">
                  <c:v>0.16547983779628608</c:v>
                </c:pt>
                <c:pt idx="5">
                  <c:v>0.18645057960127484</c:v>
                </c:pt>
                <c:pt idx="6">
                  <c:v>0.28549878212383439</c:v>
                </c:pt>
                <c:pt idx="7">
                  <c:v>0.37272995451952889</c:v>
                </c:pt>
                <c:pt idx="8">
                  <c:v>0.4660389010234513</c:v>
                </c:pt>
                <c:pt idx="9">
                  <c:v>0.62045132644716372</c:v>
                </c:pt>
                <c:pt idx="10">
                  <c:v>0.77994731125466321</c:v>
                </c:pt>
                <c:pt idx="11">
                  <c:v>0.91427083034082368</c:v>
                </c:pt>
                <c:pt idx="12">
                  <c:v>0.9560063385432841</c:v>
                </c:pt>
              </c:numCache>
            </c:numRef>
          </c:xVal>
          <c:yVal>
            <c:numRef>
              <c:f>Hexadecane!$T$4:$T$16</c:f>
              <c:numCache>
                <c:formatCode>General</c:formatCode>
                <c:ptCount val="13"/>
                <c:pt idx="0">
                  <c:v>0.95819657499770494</c:v>
                </c:pt>
                <c:pt idx="1">
                  <c:v>0.9520598722376501</c:v>
                </c:pt>
                <c:pt idx="2">
                  <c:v>0.94532078461053415</c:v>
                </c:pt>
                <c:pt idx="3">
                  <c:v>0.93797562422047276</c:v>
                </c:pt>
                <c:pt idx="4">
                  <c:v>0.93003180285325138</c:v>
                </c:pt>
                <c:pt idx="5">
                  <c:v>0.92150909049466678</c:v>
                </c:pt>
                <c:pt idx="6">
                  <c:v>0.88249532613270998</c:v>
                </c:pt>
                <c:pt idx="7">
                  <c:v>0.8500908784956096</c:v>
                </c:pt>
                <c:pt idx="8">
                  <c:v>0.81793522586148903</c:v>
                </c:pt>
                <c:pt idx="9">
                  <c:v>0.77251561761977372</c:v>
                </c:pt>
                <c:pt idx="10">
                  <c:v>0.74266155451323401</c:v>
                </c:pt>
                <c:pt idx="11">
                  <c:v>0.75024399754357152</c:v>
                </c:pt>
                <c:pt idx="12">
                  <c:v>0.7715108670451658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AA-4462-8DEF-A242B1207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309887"/>
        <c:axId val="706310719"/>
      </c:scatterChart>
      <c:valAx>
        <c:axId val="70630988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10719"/>
        <c:crosses val="autoZero"/>
        <c:crossBetween val="midCat"/>
      </c:valAx>
      <c:valAx>
        <c:axId val="706310719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0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Beta=0.8719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Beta=0.628729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Hexadecane!$R$4:$R$16</c:f>
              <c:numCache>
                <c:formatCode>General</c:formatCode>
                <c:ptCount val="13"/>
                <c:pt idx="0">
                  <c:v>1.0929700764653678</c:v>
                </c:pt>
                <c:pt idx="1">
                  <c:v>1.1084260692969834</c:v>
                </c:pt>
                <c:pt idx="2">
                  <c:v>1.1260249825563635</c:v>
                </c:pt>
                <c:pt idx="3">
                  <c:v>1.146002344681111</c:v>
                </c:pt>
                <c:pt idx="4">
                  <c:v>1.1686122232635334</c:v>
                </c:pt>
                <c:pt idx="5">
                  <c:v>1.1941279909923916</c:v>
                </c:pt>
                <c:pt idx="6">
                  <c:v>1.331434394833217</c:v>
                </c:pt>
                <c:pt idx="7">
                  <c:v>1.4814559901805837</c:v>
                </c:pt>
                <c:pt idx="8">
                  <c:v>1.6844821485906989</c:v>
                </c:pt>
                <c:pt idx="9">
                  <c:v>2.1785546164445457</c:v>
                </c:pt>
                <c:pt idx="10">
                  <c:v>3.1254572157479297</c:v>
                </c:pt>
                <c:pt idx="11">
                  <c:v>4.9301238740097997</c:v>
                </c:pt>
                <c:pt idx="12">
                  <c:v>6.007994412634531</c:v>
                </c:pt>
              </c:numCache>
            </c:numRef>
          </c:xVal>
          <c:yVal>
            <c:numRef>
              <c:f>Hexadecane!$T$4:$T$16</c:f>
              <c:numCache>
                <c:formatCode>General</c:formatCode>
                <c:ptCount val="13"/>
                <c:pt idx="0">
                  <c:v>0.95819657499770494</c:v>
                </c:pt>
                <c:pt idx="1">
                  <c:v>0.9520598722376501</c:v>
                </c:pt>
                <c:pt idx="2">
                  <c:v>0.94532078461053415</c:v>
                </c:pt>
                <c:pt idx="3">
                  <c:v>0.93797562422047276</c:v>
                </c:pt>
                <c:pt idx="4">
                  <c:v>0.93003180285325138</c:v>
                </c:pt>
                <c:pt idx="5">
                  <c:v>0.92150909049466678</c:v>
                </c:pt>
                <c:pt idx="6">
                  <c:v>0.88249532613270998</c:v>
                </c:pt>
                <c:pt idx="7">
                  <c:v>0.8500908784956096</c:v>
                </c:pt>
                <c:pt idx="8">
                  <c:v>0.81793522586148903</c:v>
                </c:pt>
                <c:pt idx="9">
                  <c:v>0.77251561761977372</c:v>
                </c:pt>
                <c:pt idx="10">
                  <c:v>0.74266155451323401</c:v>
                </c:pt>
                <c:pt idx="11">
                  <c:v>0.75024399754357152</c:v>
                </c:pt>
                <c:pt idx="12">
                  <c:v>0.7715108670451658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CA-4CCE-90B9-0A4E732C7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543919"/>
        <c:axId val="816546831"/>
      </c:scatterChart>
      <c:valAx>
        <c:axId val="816543919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rho1/rho2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46831"/>
        <c:crosses val="autoZero"/>
        <c:crossBetween val="midCat"/>
      </c:valAx>
      <c:valAx>
        <c:axId val="816546831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4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Rn</a:t>
            </a:r>
            <a:r>
              <a:rPr lang="en-US" baseline="0"/>
              <a:t> vs. wA1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beta=-0.6093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H2O!$L$4:$L$15</c:f>
              <c:numCache>
                <c:formatCode>General</c:formatCode>
                <c:ptCount val="12"/>
                <c:pt idx="0">
                  <c:v>4.0040229047273168E-3</c:v>
                </c:pt>
                <c:pt idx="1">
                  <c:v>6.7749842840936101E-3</c:v>
                </c:pt>
                <c:pt idx="2">
                  <c:v>1.1120111131784276E-2</c:v>
                </c:pt>
                <c:pt idx="3">
                  <c:v>1.7761190420059483E-2</c:v>
                </c:pt>
                <c:pt idx="4">
                  <c:v>6.3306505161122795E-2</c:v>
                </c:pt>
                <c:pt idx="5">
                  <c:v>9.3406360956557091E-2</c:v>
                </c:pt>
                <c:pt idx="6">
                  <c:v>0.1361746755325027</c:v>
                </c:pt>
                <c:pt idx="7">
                  <c:v>0.19690304653566551</c:v>
                </c:pt>
                <c:pt idx="8">
                  <c:v>0.28367605407725932</c:v>
                </c:pt>
                <c:pt idx="9">
                  <c:v>0.40958786154425197</c:v>
                </c:pt>
                <c:pt idx="10">
                  <c:v>0.59752081083446851</c:v>
                </c:pt>
                <c:pt idx="11">
                  <c:v>0.89173189627838634</c:v>
                </c:pt>
              </c:numCache>
            </c:numRef>
          </c:xVal>
          <c:yVal>
            <c:numRef>
              <c:f>H2O!$T$4:$T$15</c:f>
              <c:numCache>
                <c:formatCode>General</c:formatCode>
                <c:ptCount val="12"/>
                <c:pt idx="0">
                  <c:v>1.001219055873535</c:v>
                </c:pt>
                <c:pt idx="1">
                  <c:v>1.0020617381774963</c:v>
                </c:pt>
                <c:pt idx="2">
                  <c:v>1.003381555522306</c:v>
                </c:pt>
                <c:pt idx="3">
                  <c:v>1.0053949887381481</c:v>
                </c:pt>
                <c:pt idx="4">
                  <c:v>1.0190768427984047</c:v>
                </c:pt>
                <c:pt idx="5">
                  <c:v>1.0279923033494229</c:v>
                </c:pt>
                <c:pt idx="6">
                  <c:v>1.0404753590901838</c:v>
                </c:pt>
                <c:pt idx="7">
                  <c:v>1.0577981418601596</c:v>
                </c:pt>
                <c:pt idx="8">
                  <c:v>1.0816284921911614</c:v>
                </c:pt>
                <c:pt idx="9">
                  <c:v>1.1138770525933956</c:v>
                </c:pt>
                <c:pt idx="10">
                  <c:v>1.1548023789944553</c:v>
                </c:pt>
                <c:pt idx="11">
                  <c:v>1.1784370305592964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CF-4E8E-BE16-1703351CAFD8}"/>
            </c:ext>
          </c:extLst>
        </c:ser>
        <c:ser>
          <c:idx val="1"/>
          <c:order val="1"/>
          <c:tx>
            <c:v>beta=+0.09488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methanol!$L$4:$L$15</c:f>
              <c:numCache>
                <c:formatCode>General</c:formatCode>
                <c:ptCount val="12"/>
                <c:pt idx="0">
                  <c:v>0.1063548210719225</c:v>
                </c:pt>
                <c:pt idx="1">
                  <c:v>0.13220890122110948</c:v>
                </c:pt>
                <c:pt idx="2">
                  <c:v>0.16317403240474354</c:v>
                </c:pt>
                <c:pt idx="3">
                  <c:v>0.24348206476717535</c:v>
                </c:pt>
                <c:pt idx="4">
                  <c:v>0.29447839887925392</c:v>
                </c:pt>
                <c:pt idx="5">
                  <c:v>0.35387487736612261</c:v>
                </c:pt>
                <c:pt idx="6">
                  <c:v>0.42258356747014131</c:v>
                </c:pt>
                <c:pt idx="7">
                  <c:v>0.50152271106400104</c:v>
                </c:pt>
                <c:pt idx="8">
                  <c:v>0.5915954852791423</c:v>
                </c:pt>
                <c:pt idx="9">
                  <c:v>0.69366523508621636</c:v>
                </c:pt>
                <c:pt idx="10">
                  <c:v>0.80852761651612537</c:v>
                </c:pt>
                <c:pt idx="11">
                  <c:v>0.93688039957586955</c:v>
                </c:pt>
              </c:numCache>
            </c:numRef>
          </c:xVal>
          <c:yVal>
            <c:numRef>
              <c:f>methanol!$T$4:$T$15</c:f>
              <c:numCache>
                <c:formatCode>General</c:formatCode>
                <c:ptCount val="12"/>
                <c:pt idx="0">
                  <c:v>0.99504899200817754</c:v>
                </c:pt>
                <c:pt idx="1">
                  <c:v>0.99387610231711998</c:v>
                </c:pt>
                <c:pt idx="2">
                  <c:v>0.99248862023489537</c:v>
                </c:pt>
                <c:pt idx="3">
                  <c:v>0.98898552037626386</c:v>
                </c:pt>
                <c:pt idx="4">
                  <c:v>0.98684027611993308</c:v>
                </c:pt>
                <c:pt idx="5">
                  <c:v>0.98443012618357462</c:v>
                </c:pt>
                <c:pt idx="6">
                  <c:v>0.98177818248994331</c:v>
                </c:pt>
                <c:pt idx="7">
                  <c:v>0.97894608703285024</c:v>
                </c:pt>
                <c:pt idx="8">
                  <c:v>0.97606815307061268</c:v>
                </c:pt>
                <c:pt idx="9">
                  <c:v>0.97343431570800998</c:v>
                </c:pt>
                <c:pt idx="10">
                  <c:v>0.97175840270828517</c:v>
                </c:pt>
                <c:pt idx="11">
                  <c:v>0.973813195542095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CF-4E8E-BE16-1703351CAFD8}"/>
            </c:ext>
          </c:extLst>
        </c:ser>
        <c:ser>
          <c:idx val="2"/>
          <c:order val="2"/>
          <c:tx>
            <c:v>beta=+0.3705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Ethanol!$L$4:$L$15</c:f>
              <c:numCache>
                <c:formatCode>General</c:formatCode>
                <c:ptCount val="12"/>
                <c:pt idx="0">
                  <c:v>3.0029914886628633E-2</c:v>
                </c:pt>
                <c:pt idx="1">
                  <c:v>4.4843639613606566E-2</c:v>
                </c:pt>
                <c:pt idx="2">
                  <c:v>6.549894414657384E-2</c:v>
                </c:pt>
                <c:pt idx="3">
                  <c:v>9.3643071258795299E-2</c:v>
                </c:pt>
                <c:pt idx="4">
                  <c:v>0.13110964242703213</c:v>
                </c:pt>
                <c:pt idx="5">
                  <c:v>0.17981267126157399</c:v>
                </c:pt>
                <c:pt idx="6">
                  <c:v>0.24157808940311901</c:v>
                </c:pt>
                <c:pt idx="7">
                  <c:v>0.31791492318861242</c:v>
                </c:pt>
                <c:pt idx="8">
                  <c:v>0.40974708642496444</c:v>
                </c:pt>
                <c:pt idx="9">
                  <c:v>0.63915337916100057</c:v>
                </c:pt>
                <c:pt idx="10">
                  <c:v>0.77368007607324396</c:v>
                </c:pt>
                <c:pt idx="11">
                  <c:v>0.91765694295670819</c:v>
                </c:pt>
              </c:numCache>
            </c:numRef>
          </c:xVal>
          <c:yVal>
            <c:numRef>
              <c:f>Ethanol!$T$4:$T$15</c:f>
              <c:numCache>
                <c:formatCode>General</c:formatCode>
                <c:ptCount val="12"/>
                <c:pt idx="0">
                  <c:v>0.99446488206065742</c:v>
                </c:pt>
                <c:pt idx="1">
                  <c:v>0.99175572251457877</c:v>
                </c:pt>
                <c:pt idx="2">
                  <c:v>0.98800255593877551</c:v>
                </c:pt>
                <c:pt idx="3">
                  <c:v>0.98293578237604062</c:v>
                </c:pt>
                <c:pt idx="4">
                  <c:v>0.9762791722141666</c:v>
                </c:pt>
                <c:pt idx="5">
                  <c:v>0.9677874480620613</c:v>
                </c:pt>
                <c:pt idx="6">
                  <c:v>0.95730482387392879</c:v>
                </c:pt>
                <c:pt idx="7">
                  <c:v>0.9448491552485454</c:v>
                </c:pt>
                <c:pt idx="8">
                  <c:v>0.93072896601134936</c:v>
                </c:pt>
                <c:pt idx="9">
                  <c:v>0.90136553708978173</c:v>
                </c:pt>
                <c:pt idx="10">
                  <c:v>0.8909201262189308</c:v>
                </c:pt>
                <c:pt idx="11">
                  <c:v>0.89433378638410532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CF-4E8E-BE16-1703351CAFD8}"/>
            </c:ext>
          </c:extLst>
        </c:ser>
        <c:ser>
          <c:idx val="3"/>
          <c:order val="3"/>
          <c:tx>
            <c:v>beta=+0.5327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'Ethylene Glycol'!$L$4:$L$15</c:f>
              <c:numCache>
                <c:formatCode>General</c:formatCode>
                <c:ptCount val="12"/>
                <c:pt idx="0">
                  <c:v>3.4084888261797897E-5</c:v>
                </c:pt>
                <c:pt idx="1">
                  <c:v>4.3092705892110931E-4</c:v>
                </c:pt>
                <c:pt idx="2">
                  <c:v>1.0410116743912322E-3</c:v>
                </c:pt>
                <c:pt idx="3">
                  <c:v>2.8084575826007679E-3</c:v>
                </c:pt>
                <c:pt idx="4">
                  <c:v>5.1290239328849472E-3</c:v>
                </c:pt>
                <c:pt idx="5">
                  <c:v>1.1832607249877791E-2</c:v>
                </c:pt>
                <c:pt idx="6">
                  <c:v>2.7762767912017084E-2</c:v>
                </c:pt>
                <c:pt idx="7">
                  <c:v>0.11454556628055659</c:v>
                </c:pt>
                <c:pt idx="8">
                  <c:v>0.38502262848607849</c:v>
                </c:pt>
                <c:pt idx="9">
                  <c:v>0.62768921696040636</c:v>
                </c:pt>
                <c:pt idx="10">
                  <c:v>0.82838601219112429</c:v>
                </c:pt>
                <c:pt idx="11">
                  <c:v>0.96015873439588661</c:v>
                </c:pt>
              </c:numCache>
            </c:numRef>
          </c:xVal>
          <c:yVal>
            <c:numRef>
              <c:f>'Ethylene Glycol'!$T$4:$T$15</c:f>
              <c:numCache>
                <c:formatCode>General</c:formatCode>
                <c:ptCount val="12"/>
                <c:pt idx="0">
                  <c:v>0.99999092008561297</c:v>
                </c:pt>
                <c:pt idx="1">
                  <c:v>0.99988521238846662</c:v>
                </c:pt>
                <c:pt idx="2">
                  <c:v>0.99972273014388857</c:v>
                </c:pt>
                <c:pt idx="3">
                  <c:v>0.99925219785567587</c:v>
                </c:pt>
                <c:pt idx="4">
                  <c:v>0.99863483604303849</c:v>
                </c:pt>
                <c:pt idx="5">
                  <c:v>0.9968541321897797</c:v>
                </c:pt>
                <c:pt idx="6">
                  <c:v>0.99263890388835341</c:v>
                </c:pt>
                <c:pt idx="7">
                  <c:v>0.97010443073465347</c:v>
                </c:pt>
                <c:pt idx="8">
                  <c:v>0.90571104448684769</c:v>
                </c:pt>
                <c:pt idx="9">
                  <c:v>0.85988525202292332</c:v>
                </c:pt>
                <c:pt idx="10">
                  <c:v>0.84102198824807495</c:v>
                </c:pt>
                <c:pt idx="11">
                  <c:v>0.86249827760076148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CF-4E8E-BE16-1703351CAFD8}"/>
            </c:ext>
          </c:extLst>
        </c:ser>
        <c:ser>
          <c:idx val="4"/>
          <c:order val="4"/>
          <c:tx>
            <c:v>beta=+0.5978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THF!$L$4:$L$16</c:f>
              <c:numCache>
                <c:formatCode>General</c:formatCode>
                <c:ptCount val="13"/>
                <c:pt idx="0">
                  <c:v>0.21206712796782023</c:v>
                </c:pt>
                <c:pt idx="1">
                  <c:v>0.2544311135760689</c:v>
                </c:pt>
                <c:pt idx="2">
                  <c:v>0.30153964732837368</c:v>
                </c:pt>
                <c:pt idx="3">
                  <c:v>0.35309970967518289</c:v>
                </c:pt>
                <c:pt idx="4">
                  <c:v>0.40864729058334426</c:v>
                </c:pt>
                <c:pt idx="5">
                  <c:v>0.46756372334432789</c:v>
                </c:pt>
                <c:pt idx="6">
                  <c:v>0.52910554385327713</c:v>
                </c:pt>
                <c:pt idx="7">
                  <c:v>0.59244488239320126</c:v>
                </c:pt>
                <c:pt idx="8">
                  <c:v>0.65671579937695213</c:v>
                </c:pt>
                <c:pt idx="9">
                  <c:v>0.72106125129588416</c:v>
                </c:pt>
                <c:pt idx="10">
                  <c:v>0.78467565120804683</c:v>
                </c:pt>
                <c:pt idx="11">
                  <c:v>0.84683912446953891</c:v>
                </c:pt>
                <c:pt idx="12">
                  <c:v>0.9069412041556576</c:v>
                </c:pt>
              </c:numCache>
            </c:numRef>
          </c:xVal>
          <c:yVal>
            <c:numRef>
              <c:f>THF!$T$4:$T$16</c:f>
              <c:numCache>
                <c:formatCode>General</c:formatCode>
                <c:ptCount val="13"/>
                <c:pt idx="0">
                  <c:v>0.93912498666953415</c:v>
                </c:pt>
                <c:pt idx="1">
                  <c:v>0.92766222279800636</c:v>
                </c:pt>
                <c:pt idx="2">
                  <c:v>0.9152440092203401</c:v>
                </c:pt>
                <c:pt idx="3">
                  <c:v>0.90209004387665837</c:v>
                </c:pt>
                <c:pt idx="4">
                  <c:v>0.88849425393635117</c:v>
                </c:pt>
                <c:pt idx="5">
                  <c:v>0.87482229311459148</c:v>
                </c:pt>
                <c:pt idx="6">
                  <c:v>0.86150768686847756</c:v>
                </c:pt>
                <c:pt idx="7">
                  <c:v>0.84905077421410124</c:v>
                </c:pt>
                <c:pt idx="8">
                  <c:v>0.83802808409727492</c:v>
                </c:pt>
                <c:pt idx="9">
                  <c:v>0.82912720144582297</c:v>
                </c:pt>
                <c:pt idx="10">
                  <c:v>0.82324241906494622</c:v>
                </c:pt>
                <c:pt idx="11">
                  <c:v>0.82173599144705278</c:v>
                </c:pt>
                <c:pt idx="12">
                  <c:v>0.82729230572065859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ECF-4E8E-BE16-1703351CAFD8}"/>
            </c:ext>
          </c:extLst>
        </c:ser>
        <c:ser>
          <c:idx val="5"/>
          <c:order val="5"/>
          <c:tx>
            <c:v>beta=+0.6278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Benzene!$L$4:$L$15</c:f>
              <c:numCache>
                <c:formatCode>General</c:formatCode>
                <c:ptCount val="12"/>
                <c:pt idx="0">
                  <c:v>0.13279098066392994</c:v>
                </c:pt>
                <c:pt idx="1">
                  <c:v>0.16701606893003984</c:v>
                </c:pt>
                <c:pt idx="2">
                  <c:v>0.20692969281740523</c:v>
                </c:pt>
                <c:pt idx="3">
                  <c:v>0.25260274130639032</c:v>
                </c:pt>
                <c:pt idx="4">
                  <c:v>0.2781937215945644</c:v>
                </c:pt>
                <c:pt idx="5">
                  <c:v>0.30387077639119259</c:v>
                </c:pt>
                <c:pt idx="6">
                  <c:v>0.36031492714274971</c:v>
                </c:pt>
                <c:pt idx="7">
                  <c:v>0.42126695961907207</c:v>
                </c:pt>
                <c:pt idx="8">
                  <c:v>0.55298717873389602</c:v>
                </c:pt>
                <c:pt idx="9">
                  <c:v>0.69042594745106445</c:v>
                </c:pt>
                <c:pt idx="10">
                  <c:v>0.82474020872880283</c:v>
                </c:pt>
                <c:pt idx="11">
                  <c:v>0.9609307034531207</c:v>
                </c:pt>
              </c:numCache>
            </c:numRef>
          </c:xVal>
          <c:yVal>
            <c:numRef>
              <c:f>Benzene!$T$4:$T$15</c:f>
              <c:numCache>
                <c:formatCode>General</c:formatCode>
                <c:ptCount val="12"/>
                <c:pt idx="0">
                  <c:v>0.95924617905123233</c:v>
                </c:pt>
                <c:pt idx="1">
                  <c:v>0.94909431329068694</c:v>
                </c:pt>
                <c:pt idx="2">
                  <c:v>0.93746005089644391</c:v>
                </c:pt>
                <c:pt idx="3">
                  <c:v>0.92443871567056812</c:v>
                </c:pt>
                <c:pt idx="4">
                  <c:v>0.91728906985506908</c:v>
                </c:pt>
                <c:pt idx="5">
                  <c:v>0.9102281997923557</c:v>
                </c:pt>
                <c:pt idx="6">
                  <c:v>0.89513636289006027</c:v>
                </c:pt>
                <c:pt idx="7">
                  <c:v>0.87958035215978858</c:v>
                </c:pt>
                <c:pt idx="8">
                  <c:v>0.84924063678758965</c:v>
                </c:pt>
                <c:pt idx="9">
                  <c:v>0.82442985289947257</c:v>
                </c:pt>
                <c:pt idx="10">
                  <c:v>0.81243487418386318</c:v>
                </c:pt>
                <c:pt idx="11">
                  <c:v>0.83823247390167466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ECF-4E8E-BE16-1703351CAFD8}"/>
            </c:ext>
          </c:extLst>
        </c:ser>
        <c:ser>
          <c:idx val="6"/>
          <c:order val="6"/>
          <c:tx>
            <c:v>beta=+0.70745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NMP!$L$4:$L$15</c:f>
              <c:numCache>
                <c:formatCode>General</c:formatCode>
                <c:ptCount val="12"/>
                <c:pt idx="0">
                  <c:v>4.735374591828622E-4</c:v>
                </c:pt>
                <c:pt idx="1">
                  <c:v>6.5746341656978896E-3</c:v>
                </c:pt>
                <c:pt idx="2">
                  <c:v>1.6990375197277221E-2</c:v>
                </c:pt>
                <c:pt idx="3">
                  <c:v>3.2185353220699736E-2</c:v>
                </c:pt>
                <c:pt idx="4">
                  <c:v>6.8940523957337588E-2</c:v>
                </c:pt>
                <c:pt idx="5">
                  <c:v>0.11435658489654139</c:v>
                </c:pt>
                <c:pt idx="6">
                  <c:v>0.2997992086873677</c:v>
                </c:pt>
                <c:pt idx="7">
                  <c:v>0.49542504617510164</c:v>
                </c:pt>
                <c:pt idx="8">
                  <c:v>0.70946313948933926</c:v>
                </c:pt>
                <c:pt idx="9">
                  <c:v>0.830122164481778</c:v>
                </c:pt>
                <c:pt idx="10">
                  <c:v>0.90341912211918418</c:v>
                </c:pt>
                <c:pt idx="11">
                  <c:v>0.96986766318205031</c:v>
                </c:pt>
              </c:numCache>
            </c:numRef>
          </c:xVal>
          <c:yVal>
            <c:numRef>
              <c:f>NMP!$T$4:$T$15</c:f>
              <c:numCache>
                <c:formatCode>General</c:formatCode>
                <c:ptCount val="12"/>
                <c:pt idx="0">
                  <c:v>0.99983251003520579</c:v>
                </c:pt>
                <c:pt idx="1">
                  <c:v>0.99767692833406563</c:v>
                </c:pt>
                <c:pt idx="2">
                  <c:v>0.9940072030049546</c:v>
                </c:pt>
                <c:pt idx="3">
                  <c:v>0.988677231923762</c:v>
                </c:pt>
                <c:pt idx="4">
                  <c:v>0.97590414682700677</c:v>
                </c:pt>
                <c:pt idx="5">
                  <c:v>0.96036747347568674</c:v>
                </c:pt>
                <c:pt idx="6">
                  <c:v>0.90023849707393866</c:v>
                </c:pt>
                <c:pt idx="7">
                  <c:v>0.8445795955491513</c:v>
                </c:pt>
                <c:pt idx="8">
                  <c:v>0.79947127332410295</c:v>
                </c:pt>
                <c:pt idx="9">
                  <c:v>0.78888851940579174</c:v>
                </c:pt>
                <c:pt idx="10">
                  <c:v>0.79488808275407696</c:v>
                </c:pt>
                <c:pt idx="11">
                  <c:v>0.8253986634656737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ECF-4E8E-BE16-1703351CAFD8}"/>
            </c:ext>
          </c:extLst>
        </c:ser>
        <c:ser>
          <c:idx val="7"/>
          <c:order val="7"/>
          <c:tx>
            <c:v>beta=+0.7570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Chloroform!$L$4:$L$15</c:f>
              <c:numCache>
                <c:formatCode>General</c:formatCode>
                <c:ptCount val="12"/>
                <c:pt idx="0">
                  <c:v>0.30262771816225853</c:v>
                </c:pt>
                <c:pt idx="1">
                  <c:v>0.35885267139473653</c:v>
                </c:pt>
                <c:pt idx="2">
                  <c:v>0.41872929517592122</c:v>
                </c:pt>
                <c:pt idx="3">
                  <c:v>0.48107864816367713</c:v>
                </c:pt>
                <c:pt idx="4">
                  <c:v>0.54461452941622746</c:v>
                </c:pt>
                <c:pt idx="5">
                  <c:v>0.60804975771540304</c:v>
                </c:pt>
                <c:pt idx="6">
                  <c:v>0.67019419861585383</c:v>
                </c:pt>
                <c:pt idx="7">
                  <c:v>0.73003038849835389</c:v>
                </c:pt>
                <c:pt idx="8">
                  <c:v>0.78675920270406008</c:v>
                </c:pt>
                <c:pt idx="9">
                  <c:v>0.83981512527384528</c:v>
                </c:pt>
                <c:pt idx="10">
                  <c:v>0.88885615923992201</c:v>
                </c:pt>
                <c:pt idx="11">
                  <c:v>0.93373626291413447</c:v>
                </c:pt>
              </c:numCache>
            </c:numRef>
          </c:xVal>
          <c:yVal>
            <c:numRef>
              <c:f>Chloroform!$T$4:$T$15</c:f>
              <c:numCache>
                <c:formatCode>General</c:formatCode>
                <c:ptCount val="12"/>
                <c:pt idx="0">
                  <c:v>0.89231042381075343</c:v>
                </c:pt>
                <c:pt idx="1">
                  <c:v>0.87419061583550539</c:v>
                </c:pt>
                <c:pt idx="2">
                  <c:v>0.85575731204834316</c:v>
                </c:pt>
                <c:pt idx="3">
                  <c:v>0.83766201994112854</c:v>
                </c:pt>
                <c:pt idx="4">
                  <c:v>0.82059509385592999</c:v>
                </c:pt>
                <c:pt idx="5">
                  <c:v>0.80524519614060397</c:v>
                </c:pt>
                <c:pt idx="6">
                  <c:v>0.79227265065138408</c:v>
                </c:pt>
                <c:pt idx="7">
                  <c:v>0.78230872524335759</c:v>
                </c:pt>
                <c:pt idx="8">
                  <c:v>0.77599671628287503</c:v>
                </c:pt>
                <c:pt idx="9">
                  <c:v>0.77410829228410805</c:v>
                </c:pt>
                <c:pt idx="10">
                  <c:v>0.7778382201168369</c:v>
                </c:pt>
                <c:pt idx="11">
                  <c:v>0.78970916670009528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ECF-4E8E-BE16-1703351CAFD8}"/>
            </c:ext>
          </c:extLst>
        </c:ser>
        <c:ser>
          <c:idx val="8"/>
          <c:order val="8"/>
          <c:tx>
            <c:v>beta=+0.8719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Hexadecane!$L$4:$L$16</c:f>
              <c:numCache>
                <c:formatCode>General</c:formatCode>
                <c:ptCount val="13"/>
                <c:pt idx="0">
                  <c:v>9.7557659455803095E-2</c:v>
                </c:pt>
                <c:pt idx="1">
                  <c:v>0.11218981672729435</c:v>
                </c:pt>
                <c:pt idx="2">
                  <c:v>0.12836158647957277</c:v>
                </c:pt>
                <c:pt idx="3">
                  <c:v>0.14611701122476478</c:v>
                </c:pt>
                <c:pt idx="4">
                  <c:v>0.16547983779628608</c:v>
                </c:pt>
                <c:pt idx="5">
                  <c:v>0.18645057960127484</c:v>
                </c:pt>
                <c:pt idx="6">
                  <c:v>0.28549878212383439</c:v>
                </c:pt>
                <c:pt idx="7">
                  <c:v>0.37272995451952889</c:v>
                </c:pt>
                <c:pt idx="8">
                  <c:v>0.4660389010234513</c:v>
                </c:pt>
                <c:pt idx="9">
                  <c:v>0.62045132644716372</c:v>
                </c:pt>
                <c:pt idx="10">
                  <c:v>0.77994731125466321</c:v>
                </c:pt>
                <c:pt idx="11">
                  <c:v>0.91427083034082368</c:v>
                </c:pt>
                <c:pt idx="12">
                  <c:v>0.9560063385432841</c:v>
                </c:pt>
              </c:numCache>
            </c:numRef>
          </c:xVal>
          <c:yVal>
            <c:numRef>
              <c:f>Hexadecane!$T$4:$T$16</c:f>
              <c:numCache>
                <c:formatCode>General</c:formatCode>
                <c:ptCount val="13"/>
                <c:pt idx="0">
                  <c:v>0.95819657499770494</c:v>
                </c:pt>
                <c:pt idx="1">
                  <c:v>0.9520598722376501</c:v>
                </c:pt>
                <c:pt idx="2">
                  <c:v>0.94532078461053415</c:v>
                </c:pt>
                <c:pt idx="3">
                  <c:v>0.93797562422047276</c:v>
                </c:pt>
                <c:pt idx="4">
                  <c:v>0.93003180285325138</c:v>
                </c:pt>
                <c:pt idx="5">
                  <c:v>0.92150909049466678</c:v>
                </c:pt>
                <c:pt idx="6">
                  <c:v>0.88249532613270998</c:v>
                </c:pt>
                <c:pt idx="7">
                  <c:v>0.8500908784956096</c:v>
                </c:pt>
                <c:pt idx="8">
                  <c:v>0.81793522586148903</c:v>
                </c:pt>
                <c:pt idx="9">
                  <c:v>0.77251561761977372</c:v>
                </c:pt>
                <c:pt idx="10">
                  <c:v>0.74266155451323401</c:v>
                </c:pt>
                <c:pt idx="11">
                  <c:v>0.75024399754357152</c:v>
                </c:pt>
                <c:pt idx="12">
                  <c:v>0.7715108670451658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ECF-4E8E-BE16-1703351CA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438559"/>
        <c:axId val="848444799"/>
      </c:scatterChart>
      <c:valAx>
        <c:axId val="84843855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444799"/>
        <c:crosses val="autoZero"/>
        <c:crossBetween val="midCat"/>
      </c:valAx>
      <c:valAx>
        <c:axId val="848444799"/>
        <c:scaling>
          <c:orientation val="minMax"/>
          <c:max val="1.2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438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Beta=-0.6093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Beta=0.628729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H2O!$R$4:$R$15</c:f>
              <c:numCache>
                <c:formatCode>General</c:formatCode>
                <c:ptCount val="12"/>
                <c:pt idx="0">
                  <c:v>0.99756619471360086</c:v>
                </c:pt>
                <c:pt idx="1">
                  <c:v>0.99588881801462403</c:v>
                </c:pt>
                <c:pt idx="2">
                  <c:v>0.9932698624653693</c:v>
                </c:pt>
                <c:pt idx="3">
                  <c:v>0.98929356686908609</c:v>
                </c:pt>
                <c:pt idx="4">
                  <c:v>0.96285858878045105</c:v>
                </c:pt>
                <c:pt idx="5">
                  <c:v>0.94615020035905939</c:v>
                </c:pt>
                <c:pt idx="6">
                  <c:v>0.92338289664562057</c:v>
                </c:pt>
                <c:pt idx="7">
                  <c:v>0.89287504022013886</c:v>
                </c:pt>
                <c:pt idx="8">
                  <c:v>0.85262370517726616</c:v>
                </c:pt>
                <c:pt idx="9">
                  <c:v>0.80027446590549745</c:v>
                </c:pt>
                <c:pt idx="10">
                  <c:v>0.73309313607899917</c:v>
                </c:pt>
                <c:pt idx="11">
                  <c:v>0.64794002019604946</c:v>
                </c:pt>
              </c:numCache>
            </c:numRef>
          </c:xVal>
          <c:yVal>
            <c:numRef>
              <c:f>H2O!$T$4:$T$15</c:f>
              <c:numCache>
                <c:formatCode>General</c:formatCode>
                <c:ptCount val="12"/>
                <c:pt idx="0">
                  <c:v>1.001219055873535</c:v>
                </c:pt>
                <c:pt idx="1">
                  <c:v>1.0020617381774963</c:v>
                </c:pt>
                <c:pt idx="2">
                  <c:v>1.003381555522306</c:v>
                </c:pt>
                <c:pt idx="3">
                  <c:v>1.0053949887381481</c:v>
                </c:pt>
                <c:pt idx="4">
                  <c:v>1.0190768427984047</c:v>
                </c:pt>
                <c:pt idx="5">
                  <c:v>1.0279923033494229</c:v>
                </c:pt>
                <c:pt idx="6">
                  <c:v>1.0404753590901838</c:v>
                </c:pt>
                <c:pt idx="7">
                  <c:v>1.0577981418601596</c:v>
                </c:pt>
                <c:pt idx="8">
                  <c:v>1.0816284921911614</c:v>
                </c:pt>
                <c:pt idx="9">
                  <c:v>1.1138770525933956</c:v>
                </c:pt>
                <c:pt idx="10">
                  <c:v>1.1548023789944553</c:v>
                </c:pt>
                <c:pt idx="11">
                  <c:v>1.1784370305592964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C6-47B8-AB97-824FD692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543919"/>
        <c:axId val="816546831"/>
      </c:scatterChart>
      <c:valAx>
        <c:axId val="816543919"/>
        <c:scaling>
          <c:orientation val="minMax"/>
          <c:max val="1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rho1/rho2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46831"/>
        <c:crosses val="autoZero"/>
        <c:crossBetween val="midCat"/>
      </c:valAx>
      <c:valAx>
        <c:axId val="81654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4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Rn vs. rho1/rho2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beta=-0.6093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H2O!$R$4:$R$15</c:f>
              <c:numCache>
                <c:formatCode>General</c:formatCode>
                <c:ptCount val="12"/>
                <c:pt idx="0">
                  <c:v>0.99756619471360086</c:v>
                </c:pt>
                <c:pt idx="1">
                  <c:v>0.99588881801462403</c:v>
                </c:pt>
                <c:pt idx="2">
                  <c:v>0.9932698624653693</c:v>
                </c:pt>
                <c:pt idx="3">
                  <c:v>0.98929356686908609</c:v>
                </c:pt>
                <c:pt idx="4">
                  <c:v>0.96285858878045105</c:v>
                </c:pt>
                <c:pt idx="5">
                  <c:v>0.94615020035905939</c:v>
                </c:pt>
                <c:pt idx="6">
                  <c:v>0.92338289664562057</c:v>
                </c:pt>
                <c:pt idx="7">
                  <c:v>0.89287504022013886</c:v>
                </c:pt>
                <c:pt idx="8">
                  <c:v>0.85262370517726616</c:v>
                </c:pt>
                <c:pt idx="9">
                  <c:v>0.80027446590549745</c:v>
                </c:pt>
                <c:pt idx="10">
                  <c:v>0.73309313607899917</c:v>
                </c:pt>
                <c:pt idx="11">
                  <c:v>0.64794002019604946</c:v>
                </c:pt>
              </c:numCache>
            </c:numRef>
          </c:xVal>
          <c:yVal>
            <c:numRef>
              <c:f>H2O!$T$4:$T$15</c:f>
              <c:numCache>
                <c:formatCode>General</c:formatCode>
                <c:ptCount val="12"/>
                <c:pt idx="0">
                  <c:v>1.001219055873535</c:v>
                </c:pt>
                <c:pt idx="1">
                  <c:v>1.0020617381774963</c:v>
                </c:pt>
                <c:pt idx="2">
                  <c:v>1.003381555522306</c:v>
                </c:pt>
                <c:pt idx="3">
                  <c:v>1.0053949887381481</c:v>
                </c:pt>
                <c:pt idx="4">
                  <c:v>1.0190768427984047</c:v>
                </c:pt>
                <c:pt idx="5">
                  <c:v>1.0279923033494229</c:v>
                </c:pt>
                <c:pt idx="6">
                  <c:v>1.0404753590901838</c:v>
                </c:pt>
                <c:pt idx="7">
                  <c:v>1.0577981418601596</c:v>
                </c:pt>
                <c:pt idx="8">
                  <c:v>1.0816284921911614</c:v>
                </c:pt>
                <c:pt idx="9">
                  <c:v>1.1138770525933956</c:v>
                </c:pt>
                <c:pt idx="10">
                  <c:v>1.1548023789944553</c:v>
                </c:pt>
                <c:pt idx="11">
                  <c:v>1.1784370305592964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12-4C3D-97F1-C4AD473B7268}"/>
            </c:ext>
          </c:extLst>
        </c:ser>
        <c:ser>
          <c:idx val="1"/>
          <c:order val="1"/>
          <c:tx>
            <c:v>beta=+0.09488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methanol!$R$4:$R$15</c:f>
              <c:numCache>
                <c:formatCode>General</c:formatCode>
                <c:ptCount val="12"/>
                <c:pt idx="0">
                  <c:v>1.0101939623680207</c:v>
                </c:pt>
                <c:pt idx="1">
                  <c:v>1.0127035204713157</c:v>
                </c:pt>
                <c:pt idx="2">
                  <c:v>1.0157256476663479</c:v>
                </c:pt>
                <c:pt idx="3">
                  <c:v>1.0236482384375074</c:v>
                </c:pt>
                <c:pt idx="4">
                  <c:v>1.0287436343968734</c:v>
                </c:pt>
                <c:pt idx="5">
                  <c:v>1.0347426679645315</c:v>
                </c:pt>
                <c:pt idx="6">
                  <c:v>1.0417701054962427</c:v>
                </c:pt>
                <c:pt idx="7">
                  <c:v>1.0499626579573533</c:v>
                </c:pt>
                <c:pt idx="8">
                  <c:v>1.0594695143475616</c:v>
                </c:pt>
                <c:pt idx="9">
                  <c:v>1.070452846881041</c:v>
                </c:pt>
                <c:pt idx="10">
                  <c:v>1.0830882846222261</c:v>
                </c:pt>
                <c:pt idx="11">
                  <c:v>1.0975653525881384</c:v>
                </c:pt>
              </c:numCache>
            </c:numRef>
          </c:xVal>
          <c:yVal>
            <c:numRef>
              <c:f>methanol!$T$4:$T$15</c:f>
              <c:numCache>
                <c:formatCode>General</c:formatCode>
                <c:ptCount val="12"/>
                <c:pt idx="0">
                  <c:v>0.99504899200817754</c:v>
                </c:pt>
                <c:pt idx="1">
                  <c:v>0.99387610231711998</c:v>
                </c:pt>
                <c:pt idx="2">
                  <c:v>0.99248862023489537</c:v>
                </c:pt>
                <c:pt idx="3">
                  <c:v>0.98898552037626386</c:v>
                </c:pt>
                <c:pt idx="4">
                  <c:v>0.98684027611993308</c:v>
                </c:pt>
                <c:pt idx="5">
                  <c:v>0.98443012618357462</c:v>
                </c:pt>
                <c:pt idx="6">
                  <c:v>0.98177818248994331</c:v>
                </c:pt>
                <c:pt idx="7">
                  <c:v>0.97894608703285024</c:v>
                </c:pt>
                <c:pt idx="8">
                  <c:v>0.97606815307061268</c:v>
                </c:pt>
                <c:pt idx="9">
                  <c:v>0.97343431570800998</c:v>
                </c:pt>
                <c:pt idx="10">
                  <c:v>0.97175840270828517</c:v>
                </c:pt>
                <c:pt idx="11">
                  <c:v>0.973813195542095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12-4C3D-97F1-C4AD473B7268}"/>
            </c:ext>
          </c:extLst>
        </c:ser>
        <c:ser>
          <c:idx val="2"/>
          <c:order val="2"/>
          <c:tx>
            <c:v>beta=+0.3705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Ethanol!$R$4:$R$15</c:f>
              <c:numCache>
                <c:formatCode>General</c:formatCode>
                <c:ptCount val="12"/>
                <c:pt idx="0">
                  <c:v>1.0112519759010792</c:v>
                </c:pt>
                <c:pt idx="1">
                  <c:v>1.0168963481764628</c:v>
                </c:pt>
                <c:pt idx="2">
                  <c:v>1.0248725004995793</c:v>
                </c:pt>
                <c:pt idx="3">
                  <c:v>1.0359440713097601</c:v>
                </c:pt>
                <c:pt idx="4">
                  <c:v>1.0510595847808826</c:v>
                </c:pt>
                <c:pt idx="5">
                  <c:v>1.0713804566098708</c:v>
                </c:pt>
                <c:pt idx="6">
                  <c:v>1.0983100230658416</c:v>
                </c:pt>
                <c:pt idx="7">
                  <c:v>1.1335231667817163</c:v>
                </c:pt>
                <c:pt idx="8">
                  <c:v>1.1789960916870268</c:v>
                </c:pt>
                <c:pt idx="9">
                  <c:v>1.3103087663905444</c:v>
                </c:pt>
                <c:pt idx="10">
                  <c:v>1.4018685431259543</c:v>
                </c:pt>
                <c:pt idx="11">
                  <c:v>1.5151816140901673</c:v>
                </c:pt>
              </c:numCache>
            </c:numRef>
          </c:xVal>
          <c:yVal>
            <c:numRef>
              <c:f>Ethanol!$T$4:$T$15</c:f>
              <c:numCache>
                <c:formatCode>General</c:formatCode>
                <c:ptCount val="12"/>
                <c:pt idx="0">
                  <c:v>0.99446488206065742</c:v>
                </c:pt>
                <c:pt idx="1">
                  <c:v>0.99175572251457877</c:v>
                </c:pt>
                <c:pt idx="2">
                  <c:v>0.98800255593877551</c:v>
                </c:pt>
                <c:pt idx="3">
                  <c:v>0.98293578237604062</c:v>
                </c:pt>
                <c:pt idx="4">
                  <c:v>0.9762791722141666</c:v>
                </c:pt>
                <c:pt idx="5">
                  <c:v>0.9677874480620613</c:v>
                </c:pt>
                <c:pt idx="6">
                  <c:v>0.95730482387392879</c:v>
                </c:pt>
                <c:pt idx="7">
                  <c:v>0.9448491552485454</c:v>
                </c:pt>
                <c:pt idx="8">
                  <c:v>0.93072896601134936</c:v>
                </c:pt>
                <c:pt idx="9">
                  <c:v>0.90136553708978173</c:v>
                </c:pt>
                <c:pt idx="10">
                  <c:v>0.8909201262189308</c:v>
                </c:pt>
                <c:pt idx="11">
                  <c:v>0.89433378638410532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12-4C3D-97F1-C4AD473B7268}"/>
            </c:ext>
          </c:extLst>
        </c:ser>
        <c:ser>
          <c:idx val="3"/>
          <c:order val="3"/>
          <c:tx>
            <c:v>beta=+0.5328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'Ethylene Glycol'!$R$4:$R$15</c:f>
              <c:numCache>
                <c:formatCode>General</c:formatCode>
                <c:ptCount val="12"/>
                <c:pt idx="0">
                  <c:v>1.000018160266229</c:v>
                </c:pt>
                <c:pt idx="1">
                  <c:v>1.0002296444408867</c:v>
                </c:pt>
                <c:pt idx="2">
                  <c:v>1.0005549437845813</c:v>
                </c:pt>
                <c:pt idx="3">
                  <c:v>1.0014985479448102</c:v>
                </c:pt>
                <c:pt idx="4">
                  <c:v>1.0027401578593023</c:v>
                </c:pt>
                <c:pt idx="5">
                  <c:v>1.0063442379487844</c:v>
                </c:pt>
                <c:pt idx="6">
                  <c:v>1.015013678333375</c:v>
                </c:pt>
                <c:pt idx="7">
                  <c:v>1.0649947376339393</c:v>
                </c:pt>
                <c:pt idx="8">
                  <c:v>1.258074476947679</c:v>
                </c:pt>
                <c:pt idx="9">
                  <c:v>1.5024574657930336</c:v>
                </c:pt>
                <c:pt idx="10">
                  <c:v>1.7900362940877212</c:v>
                </c:pt>
                <c:pt idx="11">
                  <c:v>2.0473289781665445</c:v>
                </c:pt>
              </c:numCache>
            </c:numRef>
          </c:xVal>
          <c:yVal>
            <c:numRef>
              <c:f>'Ethylene Glycol'!$T$4:$T$15</c:f>
              <c:numCache>
                <c:formatCode>General</c:formatCode>
                <c:ptCount val="12"/>
                <c:pt idx="0">
                  <c:v>0.99999092008561297</c:v>
                </c:pt>
                <c:pt idx="1">
                  <c:v>0.99988521238846662</c:v>
                </c:pt>
                <c:pt idx="2">
                  <c:v>0.99972273014388857</c:v>
                </c:pt>
                <c:pt idx="3">
                  <c:v>0.99925219785567587</c:v>
                </c:pt>
                <c:pt idx="4">
                  <c:v>0.99863483604303849</c:v>
                </c:pt>
                <c:pt idx="5">
                  <c:v>0.9968541321897797</c:v>
                </c:pt>
                <c:pt idx="6">
                  <c:v>0.99263890388835341</c:v>
                </c:pt>
                <c:pt idx="7">
                  <c:v>0.97010443073465347</c:v>
                </c:pt>
                <c:pt idx="8">
                  <c:v>0.90571104448684769</c:v>
                </c:pt>
                <c:pt idx="9">
                  <c:v>0.85988525202292332</c:v>
                </c:pt>
                <c:pt idx="10">
                  <c:v>0.84102198824807495</c:v>
                </c:pt>
                <c:pt idx="11">
                  <c:v>0.86249827760076148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12-4C3D-97F1-C4AD473B7268}"/>
            </c:ext>
          </c:extLst>
        </c:ser>
        <c:ser>
          <c:idx val="4"/>
          <c:order val="4"/>
          <c:tx>
            <c:v>beta=+0.5978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THF!$R$4:$R$16</c:f>
              <c:numCache>
                <c:formatCode>General</c:formatCode>
                <c:ptCount val="13"/>
                <c:pt idx="0">
                  <c:v>1.1451887457221661</c:v>
                </c:pt>
                <c:pt idx="1">
                  <c:v>1.1793958251940577</c:v>
                </c:pt>
                <c:pt idx="2">
                  <c:v>1.2199160306558325</c:v>
                </c:pt>
                <c:pt idx="3">
                  <c:v>1.2675812625515761</c:v>
                </c:pt>
                <c:pt idx="4">
                  <c:v>1.3232840014873124</c:v>
                </c:pt>
                <c:pt idx="5">
                  <c:v>1.3879765345804302</c:v>
                </c:pt>
                <c:pt idx="6">
                  <c:v>1.4626697707768601</c:v>
                </c:pt>
                <c:pt idx="7">
                  <c:v>1.5484316683532744</c:v>
                </c:pt>
                <c:pt idx="8">
                  <c:v>1.6463853014433063</c:v>
                </c:pt>
                <c:pt idx="9">
                  <c:v>1.7577065952406452</c:v>
                </c:pt>
                <c:pt idx="10">
                  <c:v>1.8836217615831246</c:v>
                </c:pt>
                <c:pt idx="11">
                  <c:v>2.02540446796819</c:v>
                </c:pt>
                <c:pt idx="12">
                  <c:v>2.184372773757127</c:v>
                </c:pt>
              </c:numCache>
            </c:numRef>
          </c:xVal>
          <c:yVal>
            <c:numRef>
              <c:f>THF!$T$4:$T$16</c:f>
              <c:numCache>
                <c:formatCode>General</c:formatCode>
                <c:ptCount val="13"/>
                <c:pt idx="0">
                  <c:v>0.93912498666953415</c:v>
                </c:pt>
                <c:pt idx="1">
                  <c:v>0.92766222279800636</c:v>
                </c:pt>
                <c:pt idx="2">
                  <c:v>0.9152440092203401</c:v>
                </c:pt>
                <c:pt idx="3">
                  <c:v>0.90209004387665837</c:v>
                </c:pt>
                <c:pt idx="4">
                  <c:v>0.88849425393635117</c:v>
                </c:pt>
                <c:pt idx="5">
                  <c:v>0.87482229311459148</c:v>
                </c:pt>
                <c:pt idx="6">
                  <c:v>0.86150768686847756</c:v>
                </c:pt>
                <c:pt idx="7">
                  <c:v>0.84905077421410124</c:v>
                </c:pt>
                <c:pt idx="8">
                  <c:v>0.83802808409727492</c:v>
                </c:pt>
                <c:pt idx="9">
                  <c:v>0.82912720144582297</c:v>
                </c:pt>
                <c:pt idx="10">
                  <c:v>0.82324241906494622</c:v>
                </c:pt>
                <c:pt idx="11">
                  <c:v>0.82173599144705278</c:v>
                </c:pt>
                <c:pt idx="12">
                  <c:v>0.82729230572065859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12-4C3D-97F1-C4AD473B7268}"/>
            </c:ext>
          </c:extLst>
        </c:ser>
        <c:ser>
          <c:idx val="5"/>
          <c:order val="5"/>
          <c:tx>
            <c:v>beta=+0.6287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Benzene!$R$4:$R$15</c:f>
              <c:numCache>
                <c:formatCode>General</c:formatCode>
                <c:ptCount val="12"/>
                <c:pt idx="0">
                  <c:v>1.0910949770994829</c:v>
                </c:pt>
                <c:pt idx="1">
                  <c:v>1.1173281715592522</c:v>
                </c:pt>
                <c:pt idx="2">
                  <c:v>1.1495609091822618</c:v>
                </c:pt>
                <c:pt idx="3">
                  <c:v>1.18880421826367</c:v>
                </c:pt>
                <c:pt idx="4">
                  <c:v>1.2119866174864615</c:v>
                </c:pt>
                <c:pt idx="5">
                  <c:v>1.2361738330419993</c:v>
                </c:pt>
                <c:pt idx="6">
                  <c:v>1.2928922523206421</c:v>
                </c:pt>
                <c:pt idx="7">
                  <c:v>1.360289990736691</c:v>
                </c:pt>
                <c:pt idx="8">
                  <c:v>1.5329874027119132</c:v>
                </c:pt>
                <c:pt idx="9">
                  <c:v>1.7670673684437559</c:v>
                </c:pt>
                <c:pt idx="10">
                  <c:v>2.0770064790701364</c:v>
                </c:pt>
                <c:pt idx="11">
                  <c:v>2.5263034117393475</c:v>
                </c:pt>
              </c:numCache>
            </c:numRef>
          </c:xVal>
          <c:yVal>
            <c:numRef>
              <c:f>Benzene!$T$4:$T$15</c:f>
              <c:numCache>
                <c:formatCode>General</c:formatCode>
                <c:ptCount val="12"/>
                <c:pt idx="0">
                  <c:v>0.95924617905123233</c:v>
                </c:pt>
                <c:pt idx="1">
                  <c:v>0.94909431329068694</c:v>
                </c:pt>
                <c:pt idx="2">
                  <c:v>0.93746005089644391</c:v>
                </c:pt>
                <c:pt idx="3">
                  <c:v>0.92443871567056812</c:v>
                </c:pt>
                <c:pt idx="4">
                  <c:v>0.91728906985506908</c:v>
                </c:pt>
                <c:pt idx="5">
                  <c:v>0.9102281997923557</c:v>
                </c:pt>
                <c:pt idx="6">
                  <c:v>0.89513636289006027</c:v>
                </c:pt>
                <c:pt idx="7">
                  <c:v>0.87958035215978858</c:v>
                </c:pt>
                <c:pt idx="8">
                  <c:v>0.84924063678758965</c:v>
                </c:pt>
                <c:pt idx="9">
                  <c:v>0.82442985289947257</c:v>
                </c:pt>
                <c:pt idx="10">
                  <c:v>0.81243487418386318</c:v>
                </c:pt>
                <c:pt idx="11">
                  <c:v>0.83823247390167466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12-4C3D-97F1-C4AD473B7268}"/>
            </c:ext>
          </c:extLst>
        </c:ser>
        <c:ser>
          <c:idx val="6"/>
          <c:order val="6"/>
          <c:tx>
            <c:v>beta=+0.7075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NMP!$R$4:$R$15</c:f>
              <c:numCache>
                <c:formatCode>General</c:formatCode>
                <c:ptCount val="12"/>
                <c:pt idx="0">
                  <c:v>1.0003351186424743</c:v>
                </c:pt>
                <c:pt idx="1">
                  <c:v>1.0046729921621402</c:v>
                </c:pt>
                <c:pt idx="2">
                  <c:v>1.0121661597691791</c:v>
                </c:pt>
                <c:pt idx="3">
                  <c:v>1.0233002231988375</c:v>
                </c:pt>
                <c:pt idx="4">
                  <c:v>1.0512730116807814</c:v>
                </c:pt>
                <c:pt idx="5">
                  <c:v>1.0880234013505314</c:v>
                </c:pt>
                <c:pt idx="6">
                  <c:v>1.2691875880912691</c:v>
                </c:pt>
                <c:pt idx="7">
                  <c:v>1.53962420421149</c:v>
                </c:pt>
                <c:pt idx="8">
                  <c:v>2.0076819697392043</c:v>
                </c:pt>
                <c:pt idx="9">
                  <c:v>2.4229147103309501</c:v>
                </c:pt>
                <c:pt idx="10">
                  <c:v>2.7710675306283319</c:v>
                </c:pt>
                <c:pt idx="11">
                  <c:v>3.1861094723044081</c:v>
                </c:pt>
              </c:numCache>
            </c:numRef>
          </c:xVal>
          <c:yVal>
            <c:numRef>
              <c:f>NMP!$T$4:$T$15</c:f>
              <c:numCache>
                <c:formatCode>General</c:formatCode>
                <c:ptCount val="12"/>
                <c:pt idx="0">
                  <c:v>0.99983251003520579</c:v>
                </c:pt>
                <c:pt idx="1">
                  <c:v>0.99767692833406563</c:v>
                </c:pt>
                <c:pt idx="2">
                  <c:v>0.9940072030049546</c:v>
                </c:pt>
                <c:pt idx="3">
                  <c:v>0.988677231923762</c:v>
                </c:pt>
                <c:pt idx="4">
                  <c:v>0.97590414682700677</c:v>
                </c:pt>
                <c:pt idx="5">
                  <c:v>0.96036747347568674</c:v>
                </c:pt>
                <c:pt idx="6">
                  <c:v>0.90023849707393866</c:v>
                </c:pt>
                <c:pt idx="7">
                  <c:v>0.8445795955491513</c:v>
                </c:pt>
                <c:pt idx="8">
                  <c:v>0.79947127332410295</c:v>
                </c:pt>
                <c:pt idx="9">
                  <c:v>0.78888851940579174</c:v>
                </c:pt>
                <c:pt idx="10">
                  <c:v>0.79488808275407696</c:v>
                </c:pt>
                <c:pt idx="11">
                  <c:v>0.8253986634656737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B12-4C3D-97F1-C4AD473B7268}"/>
            </c:ext>
          </c:extLst>
        </c:ser>
        <c:ser>
          <c:idx val="7"/>
          <c:order val="7"/>
          <c:tx>
            <c:v>beta=+0.7571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Chloroform!$R$4:$R$15</c:f>
              <c:numCache>
                <c:formatCode>General</c:formatCode>
                <c:ptCount val="12"/>
                <c:pt idx="0">
                  <c:v>1.29720674722332</c:v>
                </c:pt>
                <c:pt idx="1">
                  <c:v>1.3730219950006126</c:v>
                </c:pt>
                <c:pt idx="2">
                  <c:v>1.4641520742799465</c:v>
                </c:pt>
                <c:pt idx="3">
                  <c:v>1.5728567086653766</c:v>
                </c:pt>
                <c:pt idx="4">
                  <c:v>1.7015941788967075</c:v>
                </c:pt>
                <c:pt idx="5">
                  <c:v>1.8530228213093187</c:v>
                </c:pt>
                <c:pt idx="6">
                  <c:v>2.0300011544705461</c:v>
                </c:pt>
                <c:pt idx="7">
                  <c:v>2.2355866580776835</c:v>
                </c:pt>
                <c:pt idx="8">
                  <c:v>2.4730332452687214</c:v>
                </c:pt>
                <c:pt idx="9">
                  <c:v>2.7457874843081309</c:v>
                </c:pt>
                <c:pt idx="10">
                  <c:v>3.0574836381203476</c:v>
                </c:pt>
                <c:pt idx="11">
                  <c:v>3.4119376003746775</c:v>
                </c:pt>
              </c:numCache>
            </c:numRef>
          </c:xVal>
          <c:yVal>
            <c:numRef>
              <c:f>Chloroform!$T$4:$T$15</c:f>
              <c:numCache>
                <c:formatCode>General</c:formatCode>
                <c:ptCount val="12"/>
                <c:pt idx="0">
                  <c:v>0.89231042381075343</c:v>
                </c:pt>
                <c:pt idx="1">
                  <c:v>0.87419061583550539</c:v>
                </c:pt>
                <c:pt idx="2">
                  <c:v>0.85575731204834316</c:v>
                </c:pt>
                <c:pt idx="3">
                  <c:v>0.83766201994112854</c:v>
                </c:pt>
                <c:pt idx="4">
                  <c:v>0.82059509385592999</c:v>
                </c:pt>
                <c:pt idx="5">
                  <c:v>0.80524519614060397</c:v>
                </c:pt>
                <c:pt idx="6">
                  <c:v>0.79227265065138408</c:v>
                </c:pt>
                <c:pt idx="7">
                  <c:v>0.78230872524335759</c:v>
                </c:pt>
                <c:pt idx="8">
                  <c:v>0.77599671628287503</c:v>
                </c:pt>
                <c:pt idx="9">
                  <c:v>0.77410829228410805</c:v>
                </c:pt>
                <c:pt idx="10">
                  <c:v>0.7778382201168369</c:v>
                </c:pt>
                <c:pt idx="11">
                  <c:v>0.78970916670009528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B12-4C3D-97F1-C4AD473B7268}"/>
            </c:ext>
          </c:extLst>
        </c:ser>
        <c:ser>
          <c:idx val="8"/>
          <c:order val="8"/>
          <c:tx>
            <c:v>beta=+0.8719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Hexadecane!$R$4:$R$16</c:f>
              <c:numCache>
                <c:formatCode>General</c:formatCode>
                <c:ptCount val="13"/>
                <c:pt idx="0">
                  <c:v>1.0929700764653678</c:v>
                </c:pt>
                <c:pt idx="1">
                  <c:v>1.1084260692969834</c:v>
                </c:pt>
                <c:pt idx="2">
                  <c:v>1.1260249825563635</c:v>
                </c:pt>
                <c:pt idx="3">
                  <c:v>1.146002344681111</c:v>
                </c:pt>
                <c:pt idx="4">
                  <c:v>1.1686122232635334</c:v>
                </c:pt>
                <c:pt idx="5">
                  <c:v>1.1941279909923916</c:v>
                </c:pt>
                <c:pt idx="6">
                  <c:v>1.331434394833217</c:v>
                </c:pt>
                <c:pt idx="7">
                  <c:v>1.4814559901805837</c:v>
                </c:pt>
                <c:pt idx="8">
                  <c:v>1.6844821485906989</c:v>
                </c:pt>
                <c:pt idx="9">
                  <c:v>2.1785546164445457</c:v>
                </c:pt>
                <c:pt idx="10">
                  <c:v>3.1254572157479297</c:v>
                </c:pt>
                <c:pt idx="11">
                  <c:v>4.9301238740097997</c:v>
                </c:pt>
                <c:pt idx="12">
                  <c:v>6.007994412634531</c:v>
                </c:pt>
              </c:numCache>
            </c:numRef>
          </c:xVal>
          <c:yVal>
            <c:numRef>
              <c:f>Hexadecane!$T$4:$T$16</c:f>
              <c:numCache>
                <c:formatCode>General</c:formatCode>
                <c:ptCount val="13"/>
                <c:pt idx="0">
                  <c:v>0.95819657499770494</c:v>
                </c:pt>
                <c:pt idx="1">
                  <c:v>0.9520598722376501</c:v>
                </c:pt>
                <c:pt idx="2">
                  <c:v>0.94532078461053415</c:v>
                </c:pt>
                <c:pt idx="3">
                  <c:v>0.93797562422047276</c:v>
                </c:pt>
                <c:pt idx="4">
                  <c:v>0.93003180285325138</c:v>
                </c:pt>
                <c:pt idx="5">
                  <c:v>0.92150909049466678</c:v>
                </c:pt>
                <c:pt idx="6">
                  <c:v>0.88249532613270998</c:v>
                </c:pt>
                <c:pt idx="7">
                  <c:v>0.8500908784956096</c:v>
                </c:pt>
                <c:pt idx="8">
                  <c:v>0.81793522586148903</c:v>
                </c:pt>
                <c:pt idx="9">
                  <c:v>0.77251561761977372</c:v>
                </c:pt>
                <c:pt idx="10">
                  <c:v>0.74266155451323401</c:v>
                </c:pt>
                <c:pt idx="11">
                  <c:v>0.75024399754357152</c:v>
                </c:pt>
                <c:pt idx="12">
                  <c:v>0.7715108670451658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B12-4C3D-97F1-C4AD473B7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097200"/>
        <c:axId val="987098864"/>
      </c:scatterChart>
      <c:valAx>
        <c:axId val="98709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rho1/rho2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098864"/>
        <c:crosses val="autoZero"/>
        <c:crossBetween val="midCat"/>
      </c:valAx>
      <c:valAx>
        <c:axId val="987098864"/>
        <c:scaling>
          <c:orientation val="minMax"/>
          <c:max val="1.2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09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Beta=0.09488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Beta=0.628729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methanol!$L$4:$L$15</c:f>
              <c:numCache>
                <c:formatCode>General</c:formatCode>
                <c:ptCount val="12"/>
                <c:pt idx="0">
                  <c:v>0.1063548210719225</c:v>
                </c:pt>
                <c:pt idx="1">
                  <c:v>0.13220890122110948</c:v>
                </c:pt>
                <c:pt idx="2">
                  <c:v>0.16317403240474354</c:v>
                </c:pt>
                <c:pt idx="3">
                  <c:v>0.24348206476717535</c:v>
                </c:pt>
                <c:pt idx="4">
                  <c:v>0.29447839887925392</c:v>
                </c:pt>
                <c:pt idx="5">
                  <c:v>0.35387487736612261</c:v>
                </c:pt>
                <c:pt idx="6">
                  <c:v>0.42258356747014131</c:v>
                </c:pt>
                <c:pt idx="7">
                  <c:v>0.50152271106400104</c:v>
                </c:pt>
                <c:pt idx="8">
                  <c:v>0.5915954852791423</c:v>
                </c:pt>
                <c:pt idx="9">
                  <c:v>0.69366523508621636</c:v>
                </c:pt>
                <c:pt idx="10">
                  <c:v>0.80852761651612537</c:v>
                </c:pt>
                <c:pt idx="11">
                  <c:v>0.93688039957586955</c:v>
                </c:pt>
              </c:numCache>
            </c:numRef>
          </c:xVal>
          <c:yVal>
            <c:numRef>
              <c:f>methanol!$T$4:$T$15</c:f>
              <c:numCache>
                <c:formatCode>General</c:formatCode>
                <c:ptCount val="12"/>
                <c:pt idx="0">
                  <c:v>0.99504899200817754</c:v>
                </c:pt>
                <c:pt idx="1">
                  <c:v>0.99387610231711998</c:v>
                </c:pt>
                <c:pt idx="2">
                  <c:v>0.99248862023489537</c:v>
                </c:pt>
                <c:pt idx="3">
                  <c:v>0.98898552037626386</c:v>
                </c:pt>
                <c:pt idx="4">
                  <c:v>0.98684027611993308</c:v>
                </c:pt>
                <c:pt idx="5">
                  <c:v>0.98443012618357462</c:v>
                </c:pt>
                <c:pt idx="6">
                  <c:v>0.98177818248994331</c:v>
                </c:pt>
                <c:pt idx="7">
                  <c:v>0.97894608703285024</c:v>
                </c:pt>
                <c:pt idx="8">
                  <c:v>0.97606815307061268</c:v>
                </c:pt>
                <c:pt idx="9">
                  <c:v>0.97343431570800998</c:v>
                </c:pt>
                <c:pt idx="10">
                  <c:v>0.97175840270828517</c:v>
                </c:pt>
                <c:pt idx="11">
                  <c:v>0.973813195542095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B3-444E-B571-6282ACA82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309887"/>
        <c:axId val="706310719"/>
      </c:scatterChart>
      <c:valAx>
        <c:axId val="70630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10719"/>
        <c:crosses val="autoZero"/>
        <c:crossBetween val="midCat"/>
      </c:valAx>
      <c:valAx>
        <c:axId val="70631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0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Beta=0.09488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Beta=0.628729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methanol!$R$4:$R$15</c:f>
              <c:numCache>
                <c:formatCode>General</c:formatCode>
                <c:ptCount val="12"/>
                <c:pt idx="0">
                  <c:v>1.0101939623680207</c:v>
                </c:pt>
                <c:pt idx="1">
                  <c:v>1.0127035204713157</c:v>
                </c:pt>
                <c:pt idx="2">
                  <c:v>1.0157256476663479</c:v>
                </c:pt>
                <c:pt idx="3">
                  <c:v>1.0236482384375074</c:v>
                </c:pt>
                <c:pt idx="4">
                  <c:v>1.0287436343968734</c:v>
                </c:pt>
                <c:pt idx="5">
                  <c:v>1.0347426679645315</c:v>
                </c:pt>
                <c:pt idx="6">
                  <c:v>1.0417701054962427</c:v>
                </c:pt>
                <c:pt idx="7">
                  <c:v>1.0499626579573533</c:v>
                </c:pt>
                <c:pt idx="8">
                  <c:v>1.0594695143475616</c:v>
                </c:pt>
                <c:pt idx="9">
                  <c:v>1.070452846881041</c:v>
                </c:pt>
                <c:pt idx="10">
                  <c:v>1.0830882846222261</c:v>
                </c:pt>
                <c:pt idx="11">
                  <c:v>1.0975653525881384</c:v>
                </c:pt>
              </c:numCache>
            </c:numRef>
          </c:xVal>
          <c:yVal>
            <c:numRef>
              <c:f>methanol!$T$4:$T$15</c:f>
              <c:numCache>
                <c:formatCode>General</c:formatCode>
                <c:ptCount val="12"/>
                <c:pt idx="0">
                  <c:v>0.99504899200817754</c:v>
                </c:pt>
                <c:pt idx="1">
                  <c:v>0.99387610231711998</c:v>
                </c:pt>
                <c:pt idx="2">
                  <c:v>0.99248862023489537</c:v>
                </c:pt>
                <c:pt idx="3">
                  <c:v>0.98898552037626386</c:v>
                </c:pt>
                <c:pt idx="4">
                  <c:v>0.98684027611993308</c:v>
                </c:pt>
                <c:pt idx="5">
                  <c:v>0.98443012618357462</c:v>
                </c:pt>
                <c:pt idx="6">
                  <c:v>0.98177818248994331</c:v>
                </c:pt>
                <c:pt idx="7">
                  <c:v>0.97894608703285024</c:v>
                </c:pt>
                <c:pt idx="8">
                  <c:v>0.97606815307061268</c:v>
                </c:pt>
                <c:pt idx="9">
                  <c:v>0.97343431570800998</c:v>
                </c:pt>
                <c:pt idx="10">
                  <c:v>0.97175840270828517</c:v>
                </c:pt>
                <c:pt idx="11">
                  <c:v>0.973813195542095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CC-4562-89F4-BA9A66D63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543919"/>
        <c:axId val="816546831"/>
      </c:scatterChart>
      <c:valAx>
        <c:axId val="816543919"/>
        <c:scaling>
          <c:orientation val="minMax"/>
          <c:max val="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rho1/rho2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46831"/>
        <c:crosses val="autoZero"/>
        <c:crossBetween val="midCat"/>
      </c:valAx>
      <c:valAx>
        <c:axId val="81654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4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Beta=0.3705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Beta=0.628729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Ethanol!$L$4:$L$15</c:f>
              <c:numCache>
                <c:formatCode>General</c:formatCode>
                <c:ptCount val="12"/>
                <c:pt idx="0">
                  <c:v>3.0029914886628633E-2</c:v>
                </c:pt>
                <c:pt idx="1">
                  <c:v>4.4843639613606566E-2</c:v>
                </c:pt>
                <c:pt idx="2">
                  <c:v>6.549894414657384E-2</c:v>
                </c:pt>
                <c:pt idx="3">
                  <c:v>9.3643071258795299E-2</c:v>
                </c:pt>
                <c:pt idx="4">
                  <c:v>0.13110964242703213</c:v>
                </c:pt>
                <c:pt idx="5">
                  <c:v>0.17981267126157399</c:v>
                </c:pt>
                <c:pt idx="6">
                  <c:v>0.24157808940311901</c:v>
                </c:pt>
                <c:pt idx="7">
                  <c:v>0.31791492318861242</c:v>
                </c:pt>
                <c:pt idx="8">
                  <c:v>0.40974708642496444</c:v>
                </c:pt>
                <c:pt idx="9">
                  <c:v>0.63915337916100057</c:v>
                </c:pt>
                <c:pt idx="10">
                  <c:v>0.77368007607324396</c:v>
                </c:pt>
                <c:pt idx="11">
                  <c:v>0.91765694295670819</c:v>
                </c:pt>
              </c:numCache>
            </c:numRef>
          </c:xVal>
          <c:yVal>
            <c:numRef>
              <c:f>Ethanol!$T$4:$T$15</c:f>
              <c:numCache>
                <c:formatCode>General</c:formatCode>
                <c:ptCount val="12"/>
                <c:pt idx="0">
                  <c:v>0.99446488206065742</c:v>
                </c:pt>
                <c:pt idx="1">
                  <c:v>0.99175572251457877</c:v>
                </c:pt>
                <c:pt idx="2">
                  <c:v>0.98800255593877551</c:v>
                </c:pt>
                <c:pt idx="3">
                  <c:v>0.98293578237604062</c:v>
                </c:pt>
                <c:pt idx="4">
                  <c:v>0.9762791722141666</c:v>
                </c:pt>
                <c:pt idx="5">
                  <c:v>0.9677874480620613</c:v>
                </c:pt>
                <c:pt idx="6">
                  <c:v>0.95730482387392879</c:v>
                </c:pt>
                <c:pt idx="7">
                  <c:v>0.9448491552485454</c:v>
                </c:pt>
                <c:pt idx="8">
                  <c:v>0.93072896601134936</c:v>
                </c:pt>
                <c:pt idx="9">
                  <c:v>0.90136553708978173</c:v>
                </c:pt>
                <c:pt idx="10">
                  <c:v>0.8909201262189308</c:v>
                </c:pt>
                <c:pt idx="11">
                  <c:v>0.89433378638410532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B1-49A8-812E-AD61B9D7F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309887"/>
        <c:axId val="706310719"/>
      </c:scatterChart>
      <c:valAx>
        <c:axId val="70630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10719"/>
        <c:crosses val="autoZero"/>
        <c:crossBetween val="midCat"/>
      </c:valAx>
      <c:valAx>
        <c:axId val="70631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0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Beta=0.3705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Beta=0.628729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Ethanol!$R$4:$R$15</c:f>
              <c:numCache>
                <c:formatCode>General</c:formatCode>
                <c:ptCount val="12"/>
                <c:pt idx="0">
                  <c:v>1.0112519759010792</c:v>
                </c:pt>
                <c:pt idx="1">
                  <c:v>1.0168963481764628</c:v>
                </c:pt>
                <c:pt idx="2">
                  <c:v>1.0248725004995793</c:v>
                </c:pt>
                <c:pt idx="3">
                  <c:v>1.0359440713097601</c:v>
                </c:pt>
                <c:pt idx="4">
                  <c:v>1.0510595847808826</c:v>
                </c:pt>
                <c:pt idx="5">
                  <c:v>1.0713804566098708</c:v>
                </c:pt>
                <c:pt idx="6">
                  <c:v>1.0983100230658416</c:v>
                </c:pt>
                <c:pt idx="7">
                  <c:v>1.1335231667817163</c:v>
                </c:pt>
                <c:pt idx="8">
                  <c:v>1.1789960916870268</c:v>
                </c:pt>
                <c:pt idx="9">
                  <c:v>1.3103087663905444</c:v>
                </c:pt>
                <c:pt idx="10">
                  <c:v>1.4018685431259543</c:v>
                </c:pt>
                <c:pt idx="11">
                  <c:v>1.5151816140901673</c:v>
                </c:pt>
              </c:numCache>
            </c:numRef>
          </c:xVal>
          <c:yVal>
            <c:numRef>
              <c:f>Ethanol!$T$4:$T$15</c:f>
              <c:numCache>
                <c:formatCode>General</c:formatCode>
                <c:ptCount val="12"/>
                <c:pt idx="0">
                  <c:v>0.99446488206065742</c:v>
                </c:pt>
                <c:pt idx="1">
                  <c:v>0.99175572251457877</c:v>
                </c:pt>
                <c:pt idx="2">
                  <c:v>0.98800255593877551</c:v>
                </c:pt>
                <c:pt idx="3">
                  <c:v>0.98293578237604062</c:v>
                </c:pt>
                <c:pt idx="4">
                  <c:v>0.9762791722141666</c:v>
                </c:pt>
                <c:pt idx="5">
                  <c:v>0.9677874480620613</c:v>
                </c:pt>
                <c:pt idx="6">
                  <c:v>0.95730482387392879</c:v>
                </c:pt>
                <c:pt idx="7">
                  <c:v>0.9448491552485454</c:v>
                </c:pt>
                <c:pt idx="8">
                  <c:v>0.93072896601134936</c:v>
                </c:pt>
                <c:pt idx="9">
                  <c:v>0.90136553708978173</c:v>
                </c:pt>
                <c:pt idx="10">
                  <c:v>0.8909201262189308</c:v>
                </c:pt>
                <c:pt idx="11">
                  <c:v>0.89433378638410532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DF-4EF5-92D7-ECB9B8DC7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543919"/>
        <c:axId val="816546831"/>
      </c:scatterChart>
      <c:valAx>
        <c:axId val="816543919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rho1/rho2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46831"/>
        <c:crosses val="autoZero"/>
        <c:crossBetween val="midCat"/>
      </c:valAx>
      <c:valAx>
        <c:axId val="81654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4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Beta=0.5327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Beta=0.628729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'Ethylene Glycol'!$L$4:$L$15</c:f>
              <c:numCache>
                <c:formatCode>General</c:formatCode>
                <c:ptCount val="12"/>
                <c:pt idx="0">
                  <c:v>3.4084888261797897E-5</c:v>
                </c:pt>
                <c:pt idx="1">
                  <c:v>4.3092705892110931E-4</c:v>
                </c:pt>
                <c:pt idx="2">
                  <c:v>1.0410116743912322E-3</c:v>
                </c:pt>
                <c:pt idx="3">
                  <c:v>2.8084575826007679E-3</c:v>
                </c:pt>
                <c:pt idx="4">
                  <c:v>5.1290239328849472E-3</c:v>
                </c:pt>
                <c:pt idx="5">
                  <c:v>1.1832607249877791E-2</c:v>
                </c:pt>
                <c:pt idx="6">
                  <c:v>2.7762767912017084E-2</c:v>
                </c:pt>
                <c:pt idx="7">
                  <c:v>0.11454556628055659</c:v>
                </c:pt>
                <c:pt idx="8">
                  <c:v>0.38502262848607849</c:v>
                </c:pt>
                <c:pt idx="9">
                  <c:v>0.62768921696040636</c:v>
                </c:pt>
                <c:pt idx="10">
                  <c:v>0.82838601219112429</c:v>
                </c:pt>
                <c:pt idx="11">
                  <c:v>0.96015873439588661</c:v>
                </c:pt>
              </c:numCache>
            </c:numRef>
          </c:xVal>
          <c:yVal>
            <c:numRef>
              <c:f>'Ethylene Glycol'!$T$4:$T$15</c:f>
              <c:numCache>
                <c:formatCode>General</c:formatCode>
                <c:ptCount val="12"/>
                <c:pt idx="0">
                  <c:v>0.99999092008561297</c:v>
                </c:pt>
                <c:pt idx="1">
                  <c:v>0.99988521238846662</c:v>
                </c:pt>
                <c:pt idx="2">
                  <c:v>0.99972273014388857</c:v>
                </c:pt>
                <c:pt idx="3">
                  <c:v>0.99925219785567587</c:v>
                </c:pt>
                <c:pt idx="4">
                  <c:v>0.99863483604303849</c:v>
                </c:pt>
                <c:pt idx="5">
                  <c:v>0.9968541321897797</c:v>
                </c:pt>
                <c:pt idx="6">
                  <c:v>0.99263890388835341</c:v>
                </c:pt>
                <c:pt idx="7">
                  <c:v>0.97010443073465347</c:v>
                </c:pt>
                <c:pt idx="8">
                  <c:v>0.90571104448684769</c:v>
                </c:pt>
                <c:pt idx="9">
                  <c:v>0.85988525202292332</c:v>
                </c:pt>
                <c:pt idx="10">
                  <c:v>0.84102198824807495</c:v>
                </c:pt>
                <c:pt idx="11">
                  <c:v>0.86249827760076148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5E-44B9-97EA-54D943AE6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309887"/>
        <c:axId val="706310719"/>
      </c:scatterChart>
      <c:valAx>
        <c:axId val="70630988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10719"/>
        <c:crosses val="autoZero"/>
        <c:crossBetween val="midCat"/>
      </c:valAx>
      <c:valAx>
        <c:axId val="70631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0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Beta=0.5327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Beta=0.628729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'Ethylene Glycol'!$R$4:$R$15</c:f>
              <c:numCache>
                <c:formatCode>General</c:formatCode>
                <c:ptCount val="12"/>
                <c:pt idx="0">
                  <c:v>1.000018160266229</c:v>
                </c:pt>
                <c:pt idx="1">
                  <c:v>1.0002296444408867</c:v>
                </c:pt>
                <c:pt idx="2">
                  <c:v>1.0005549437845813</c:v>
                </c:pt>
                <c:pt idx="3">
                  <c:v>1.0014985479448102</c:v>
                </c:pt>
                <c:pt idx="4">
                  <c:v>1.0027401578593023</c:v>
                </c:pt>
                <c:pt idx="5">
                  <c:v>1.0063442379487844</c:v>
                </c:pt>
                <c:pt idx="6">
                  <c:v>1.015013678333375</c:v>
                </c:pt>
                <c:pt idx="7">
                  <c:v>1.0649947376339393</c:v>
                </c:pt>
                <c:pt idx="8">
                  <c:v>1.258074476947679</c:v>
                </c:pt>
                <c:pt idx="9">
                  <c:v>1.5024574657930336</c:v>
                </c:pt>
                <c:pt idx="10">
                  <c:v>1.7900362940877212</c:v>
                </c:pt>
                <c:pt idx="11">
                  <c:v>2.0473289781665445</c:v>
                </c:pt>
              </c:numCache>
            </c:numRef>
          </c:xVal>
          <c:yVal>
            <c:numRef>
              <c:f>'Ethylene Glycol'!$T$4:$T$15</c:f>
              <c:numCache>
                <c:formatCode>General</c:formatCode>
                <c:ptCount val="12"/>
                <c:pt idx="0">
                  <c:v>0.99999092008561297</c:v>
                </c:pt>
                <c:pt idx="1">
                  <c:v>0.99988521238846662</c:v>
                </c:pt>
                <c:pt idx="2">
                  <c:v>0.99972273014388857</c:v>
                </c:pt>
                <c:pt idx="3">
                  <c:v>0.99925219785567587</c:v>
                </c:pt>
                <c:pt idx="4">
                  <c:v>0.99863483604303849</c:v>
                </c:pt>
                <c:pt idx="5">
                  <c:v>0.9968541321897797</c:v>
                </c:pt>
                <c:pt idx="6">
                  <c:v>0.99263890388835341</c:v>
                </c:pt>
                <c:pt idx="7">
                  <c:v>0.97010443073465347</c:v>
                </c:pt>
                <c:pt idx="8">
                  <c:v>0.90571104448684769</c:v>
                </c:pt>
                <c:pt idx="9">
                  <c:v>0.85988525202292332</c:v>
                </c:pt>
                <c:pt idx="10">
                  <c:v>0.84102198824807495</c:v>
                </c:pt>
                <c:pt idx="11">
                  <c:v>0.86249827760076148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46-4D50-B4CC-A832F607A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543919"/>
        <c:axId val="816546831"/>
      </c:scatterChart>
      <c:valAx>
        <c:axId val="816543919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rho1/rho2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46831"/>
        <c:crosses val="autoZero"/>
        <c:crossBetween val="midCat"/>
      </c:valAx>
      <c:valAx>
        <c:axId val="81654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4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Beta=0.5978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Beta=0.628729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THF!$L$4:$L$16</c:f>
              <c:numCache>
                <c:formatCode>General</c:formatCode>
                <c:ptCount val="13"/>
                <c:pt idx="0">
                  <c:v>0.21206712796782023</c:v>
                </c:pt>
                <c:pt idx="1">
                  <c:v>0.2544311135760689</c:v>
                </c:pt>
                <c:pt idx="2">
                  <c:v>0.30153964732837368</c:v>
                </c:pt>
                <c:pt idx="3">
                  <c:v>0.35309970967518289</c:v>
                </c:pt>
                <c:pt idx="4">
                  <c:v>0.40864729058334426</c:v>
                </c:pt>
                <c:pt idx="5">
                  <c:v>0.46756372334432789</c:v>
                </c:pt>
                <c:pt idx="6">
                  <c:v>0.52910554385327713</c:v>
                </c:pt>
                <c:pt idx="7">
                  <c:v>0.59244488239320126</c:v>
                </c:pt>
                <c:pt idx="8">
                  <c:v>0.65671579937695213</c:v>
                </c:pt>
                <c:pt idx="9">
                  <c:v>0.72106125129588416</c:v>
                </c:pt>
                <c:pt idx="10">
                  <c:v>0.78467565120804683</c:v>
                </c:pt>
                <c:pt idx="11">
                  <c:v>0.84683912446953891</c:v>
                </c:pt>
                <c:pt idx="12">
                  <c:v>0.9069412041556576</c:v>
                </c:pt>
              </c:numCache>
            </c:numRef>
          </c:xVal>
          <c:yVal>
            <c:numRef>
              <c:f>THF!$T$4:$T$16</c:f>
              <c:numCache>
                <c:formatCode>General</c:formatCode>
                <c:ptCount val="13"/>
                <c:pt idx="0">
                  <c:v>0.93912498666953415</c:v>
                </c:pt>
                <c:pt idx="1">
                  <c:v>0.92766222279800636</c:v>
                </c:pt>
                <c:pt idx="2">
                  <c:v>0.9152440092203401</c:v>
                </c:pt>
                <c:pt idx="3">
                  <c:v>0.90209004387665837</c:v>
                </c:pt>
                <c:pt idx="4">
                  <c:v>0.88849425393635117</c:v>
                </c:pt>
                <c:pt idx="5">
                  <c:v>0.87482229311459148</c:v>
                </c:pt>
                <c:pt idx="6">
                  <c:v>0.86150768686847756</c:v>
                </c:pt>
                <c:pt idx="7">
                  <c:v>0.84905077421410124</c:v>
                </c:pt>
                <c:pt idx="8">
                  <c:v>0.83802808409727492</c:v>
                </c:pt>
                <c:pt idx="9">
                  <c:v>0.82912720144582297</c:v>
                </c:pt>
                <c:pt idx="10">
                  <c:v>0.82324241906494622</c:v>
                </c:pt>
                <c:pt idx="11">
                  <c:v>0.82173599144705278</c:v>
                </c:pt>
                <c:pt idx="12">
                  <c:v>0.82729230572065859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15-4C8B-A877-2880F07A0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309887"/>
        <c:axId val="706310719"/>
      </c:scatterChart>
      <c:valAx>
        <c:axId val="70630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10719"/>
        <c:crosses val="autoZero"/>
        <c:crossBetween val="midCat"/>
      </c:valAx>
      <c:valAx>
        <c:axId val="70631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0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15</xdr:row>
      <xdr:rowOff>114300</xdr:rowOff>
    </xdr:from>
    <xdr:to>
      <xdr:col>19</xdr:col>
      <xdr:colOff>76200</xdr:colOff>
      <xdr:row>30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15</xdr:row>
      <xdr:rowOff>95250</xdr:rowOff>
    </xdr:from>
    <xdr:to>
      <xdr:col>12</xdr:col>
      <xdr:colOff>76200</xdr:colOff>
      <xdr:row>29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2</xdr:row>
      <xdr:rowOff>190499</xdr:rowOff>
    </xdr:from>
    <xdr:to>
      <xdr:col>15</xdr:col>
      <xdr:colOff>228599</xdr:colOff>
      <xdr:row>23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</xdr:row>
      <xdr:rowOff>38100</xdr:rowOff>
    </xdr:from>
    <xdr:to>
      <xdr:col>18</xdr:col>
      <xdr:colOff>323850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15</xdr:row>
      <xdr:rowOff>114300</xdr:rowOff>
    </xdr:from>
    <xdr:to>
      <xdr:col>19</xdr:col>
      <xdr:colOff>76200</xdr:colOff>
      <xdr:row>30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15</xdr:row>
      <xdr:rowOff>95250</xdr:rowOff>
    </xdr:from>
    <xdr:to>
      <xdr:col>12</xdr:col>
      <xdr:colOff>76200</xdr:colOff>
      <xdr:row>29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15</xdr:row>
      <xdr:rowOff>114300</xdr:rowOff>
    </xdr:from>
    <xdr:to>
      <xdr:col>19</xdr:col>
      <xdr:colOff>76200</xdr:colOff>
      <xdr:row>30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15</xdr:row>
      <xdr:rowOff>95250</xdr:rowOff>
    </xdr:from>
    <xdr:to>
      <xdr:col>12</xdr:col>
      <xdr:colOff>76200</xdr:colOff>
      <xdr:row>29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17</xdr:row>
      <xdr:rowOff>57150</xdr:rowOff>
    </xdr:from>
    <xdr:to>
      <xdr:col>18</xdr:col>
      <xdr:colOff>285750</xdr:colOff>
      <xdr:row>31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438150</xdr:colOff>
      <xdr:row>17</xdr:row>
      <xdr:rowOff>66675</xdr:rowOff>
    </xdr:from>
    <xdr:to>
      <xdr:col>11</xdr:col>
      <xdr:colOff>171450</xdr:colOff>
      <xdr:row>31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18</xdr:row>
      <xdr:rowOff>161925</xdr:rowOff>
    </xdr:from>
    <xdr:to>
      <xdr:col>19</xdr:col>
      <xdr:colOff>85725</xdr:colOff>
      <xdr:row>33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18</xdr:row>
      <xdr:rowOff>133350</xdr:rowOff>
    </xdr:from>
    <xdr:to>
      <xdr:col>12</xdr:col>
      <xdr:colOff>123825</xdr:colOff>
      <xdr:row>33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15</xdr:row>
      <xdr:rowOff>114300</xdr:rowOff>
    </xdr:from>
    <xdr:to>
      <xdr:col>19</xdr:col>
      <xdr:colOff>76200</xdr:colOff>
      <xdr:row>30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15</xdr:row>
      <xdr:rowOff>95250</xdr:rowOff>
    </xdr:from>
    <xdr:to>
      <xdr:col>12</xdr:col>
      <xdr:colOff>76200</xdr:colOff>
      <xdr:row>29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15</xdr:row>
      <xdr:rowOff>114300</xdr:rowOff>
    </xdr:from>
    <xdr:to>
      <xdr:col>19</xdr:col>
      <xdr:colOff>76200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15</xdr:row>
      <xdr:rowOff>95250</xdr:rowOff>
    </xdr:from>
    <xdr:to>
      <xdr:col>12</xdr:col>
      <xdr:colOff>76200</xdr:colOff>
      <xdr:row>29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276225</xdr:colOff>
      <xdr:row>16</xdr:row>
      <xdr:rowOff>161925</xdr:rowOff>
    </xdr:from>
    <xdr:to>
      <xdr:col>19</xdr:col>
      <xdr:colOff>19050</xdr:colOff>
      <xdr:row>31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17</xdr:row>
      <xdr:rowOff>0</xdr:rowOff>
    </xdr:from>
    <xdr:to>
      <xdr:col>12</xdr:col>
      <xdr:colOff>47625</xdr:colOff>
      <xdr:row>31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276225</xdr:colOff>
      <xdr:row>16</xdr:row>
      <xdr:rowOff>161925</xdr:rowOff>
    </xdr:from>
    <xdr:to>
      <xdr:col>19</xdr:col>
      <xdr:colOff>19050</xdr:colOff>
      <xdr:row>31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17</xdr:row>
      <xdr:rowOff>0</xdr:rowOff>
    </xdr:from>
    <xdr:to>
      <xdr:col>12</xdr:col>
      <xdr:colOff>47625</xdr:colOff>
      <xdr:row>31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"/>
  <sheetViews>
    <sheetView topLeftCell="F1" workbookViewId="0">
      <selection activeCell="O33" sqref="O33"/>
    </sheetView>
  </sheetViews>
  <sheetFormatPr defaultRowHeight="15" x14ac:dyDescent="0.25"/>
  <cols>
    <col min="4" max="4" width="17.28515625" bestFit="1" customWidth="1"/>
    <col min="5" max="8" width="12" bestFit="1" customWidth="1"/>
    <col min="12" max="12" width="12" bestFit="1" customWidth="1"/>
    <col min="14" max="14" width="12" bestFit="1" customWidth="1"/>
    <col min="16" max="16" width="13.140625" bestFit="1" customWidth="1"/>
    <col min="17" max="17" width="13.5703125" bestFit="1" customWidth="1"/>
    <col min="18" max="20" width="12" bestFit="1" customWidth="1"/>
  </cols>
  <sheetData>
    <row r="2" spans="1:20" x14ac:dyDescent="0.25">
      <c r="B2" t="s">
        <v>22</v>
      </c>
      <c r="C2" t="s">
        <v>24</v>
      </c>
      <c r="D2" t="s">
        <v>22</v>
      </c>
      <c r="E2" t="s">
        <v>23</v>
      </c>
      <c r="F2" t="s">
        <v>20</v>
      </c>
      <c r="G2" t="s">
        <v>20</v>
      </c>
      <c r="H2" t="s">
        <v>21</v>
      </c>
      <c r="I2" t="s">
        <v>22</v>
      </c>
      <c r="J2" t="s">
        <v>22</v>
      </c>
      <c r="K2" t="s">
        <v>22</v>
      </c>
      <c r="L2" t="s">
        <v>23</v>
      </c>
      <c r="M2" t="s">
        <v>22</v>
      </c>
      <c r="N2" t="s">
        <v>23</v>
      </c>
      <c r="O2" t="s">
        <v>22</v>
      </c>
      <c r="P2" t="s">
        <v>23</v>
      </c>
      <c r="Q2" t="s">
        <v>23</v>
      </c>
      <c r="R2" t="s">
        <v>23</v>
      </c>
      <c r="S2" t="s">
        <v>23</v>
      </c>
      <c r="T2" t="s">
        <v>23</v>
      </c>
    </row>
    <row r="3" spans="1:20" x14ac:dyDescent="0.25">
      <c r="A3" t="s">
        <v>0</v>
      </c>
      <c r="B3" t="s">
        <v>13</v>
      </c>
      <c r="C3" t="s">
        <v>10</v>
      </c>
      <c r="D3" t="s">
        <v>14</v>
      </c>
      <c r="E3" t="s">
        <v>5</v>
      </c>
      <c r="F3" t="s">
        <v>11</v>
      </c>
      <c r="G3" t="s">
        <v>12</v>
      </c>
      <c r="H3" t="s">
        <v>1</v>
      </c>
      <c r="I3" t="s">
        <v>2</v>
      </c>
      <c r="J3" t="s">
        <v>3</v>
      </c>
      <c r="K3" t="s">
        <v>4</v>
      </c>
      <c r="L3" t="s">
        <v>6</v>
      </c>
      <c r="M3" t="s">
        <v>7</v>
      </c>
      <c r="N3" t="s">
        <v>8</v>
      </c>
      <c r="O3" t="s">
        <v>9</v>
      </c>
      <c r="P3" t="s">
        <v>15</v>
      </c>
      <c r="Q3" t="s">
        <v>16</v>
      </c>
      <c r="R3" t="s">
        <v>18</v>
      </c>
      <c r="S3" t="s">
        <v>17</v>
      </c>
      <c r="T3" t="s">
        <v>19</v>
      </c>
    </row>
    <row r="4" spans="1:20" x14ac:dyDescent="0.25">
      <c r="A4">
        <v>1</v>
      </c>
      <c r="B4">
        <v>1</v>
      </c>
      <c r="C4">
        <v>1</v>
      </c>
      <c r="D4">
        <v>82.06</v>
      </c>
      <c r="E4">
        <f>B4/(D4*(C4+273.15))</f>
        <v>4.4450867100841991E-5</v>
      </c>
      <c r="F4">
        <f>10^(8.07131-(1730.63/(233.426+C4)))</f>
        <v>4.8853432160506678</v>
      </c>
      <c r="G4">
        <f>F4/760</f>
        <v>6.4280831790140365E-3</v>
      </c>
      <c r="H4">
        <f>G4/B4</f>
        <v>6.4280831790140365E-3</v>
      </c>
      <c r="I4">
        <v>0</v>
      </c>
      <c r="J4">
        <v>18.02</v>
      </c>
      <c r="K4">
        <v>29</v>
      </c>
      <c r="L4">
        <f>H4*J4/((1-H4)*K4+H4*J4)</f>
        <v>4.0040229047273168E-3</v>
      </c>
      <c r="M4">
        <v>0</v>
      </c>
      <c r="N4">
        <f>H4*J4+((1-H4)*K4)</f>
        <v>28.929419646694427</v>
      </c>
      <c r="O4">
        <f>I4*J4+(1-I4)*K4</f>
        <v>29</v>
      </c>
      <c r="P4">
        <f>E4*N4</f>
        <v>1.2859377880197012E-3</v>
      </c>
      <c r="Q4">
        <f>E4*O4</f>
        <v>1.2890751459244177E-3</v>
      </c>
      <c r="R4">
        <f>P4/Q4</f>
        <v>0.99756619471360086</v>
      </c>
      <c r="S4">
        <f>(Q4-P4)/(P4*(M4-L4))</f>
        <v>-0.60932297447281003</v>
      </c>
      <c r="T4">
        <f>1+S4*(A4-L4)-(S4*(L4-M4))/(LN((A4-M4)/(A4-L4)))</f>
        <v>1.001219055873535</v>
      </c>
    </row>
    <row r="5" spans="1:20" x14ac:dyDescent="0.25">
      <c r="A5">
        <v>1</v>
      </c>
      <c r="B5">
        <v>1</v>
      </c>
      <c r="C5">
        <v>8.4600000000000009</v>
      </c>
      <c r="D5">
        <v>82.06</v>
      </c>
      <c r="E5">
        <f t="shared" ref="E5:E15" si="0">B5/(D5*(C5+273.15))</f>
        <v>4.3273339780887871E-5</v>
      </c>
      <c r="F5">
        <f t="shared" ref="F5:F15" si="1">10^(8.07131-(1730.63/(233.426+C5)))</f>
        <v>8.2523179378585034</v>
      </c>
      <c r="G5">
        <f t="shared" ref="G5:G15" si="2">F5/760</f>
        <v>1.0858313076129609E-2</v>
      </c>
      <c r="H5">
        <f t="shared" ref="H5:H15" si="3">G5/B5</f>
        <v>1.0858313076129609E-2</v>
      </c>
      <c r="I5">
        <v>0</v>
      </c>
      <c r="J5">
        <v>18.02</v>
      </c>
      <c r="K5">
        <v>29</v>
      </c>
      <c r="L5">
        <f t="shared" ref="L5:L15" si="4">H5*J5/((1-H5)*K5+H5*J5)</f>
        <v>6.7749842840936101E-3</v>
      </c>
      <c r="M5">
        <v>0</v>
      </c>
      <c r="N5">
        <f t="shared" ref="N5:N15" si="5">H5*J5+((1-H5)*K5)</f>
        <v>28.880775722424097</v>
      </c>
      <c r="O5">
        <f t="shared" ref="O5:O15" si="6">I5*J5+(1-I5)*K5</f>
        <v>29</v>
      </c>
      <c r="P5">
        <f t="shared" ref="P5:P15" si="7">E5*N5</f>
        <v>1.2497676209720753E-3</v>
      </c>
      <c r="Q5">
        <f t="shared" ref="Q5:Q15" si="8">E5*O5</f>
        <v>1.2549268536457482E-3</v>
      </c>
      <c r="R5">
        <f t="shared" ref="R5:R15" si="9">P5/Q5</f>
        <v>0.99588881801462403</v>
      </c>
      <c r="S5">
        <f t="shared" ref="S5:S15" si="10">(Q5-P5)/(P5*(M5-L5))</f>
        <v>-0.60932297447280104</v>
      </c>
      <c r="T5">
        <f t="shared" ref="T5:T15" si="11">1+S5*(A5-L5)-(S5*(L5-M5))/(LN((A5-M5)/(A5-L5)))</f>
        <v>1.0020617381774963</v>
      </c>
    </row>
    <row r="6" spans="1:20" x14ac:dyDescent="0.25">
      <c r="A6">
        <v>1</v>
      </c>
      <c r="B6">
        <v>1</v>
      </c>
      <c r="C6">
        <v>15.92</v>
      </c>
      <c r="D6">
        <v>82.06</v>
      </c>
      <c r="E6">
        <f t="shared" si="0"/>
        <v>4.2156589115770687E-5</v>
      </c>
      <c r="F6">
        <f t="shared" si="1"/>
        <v>13.509310679714345</v>
      </c>
      <c r="G6">
        <f t="shared" si="2"/>
        <v>1.7775408789097821E-2</v>
      </c>
      <c r="H6">
        <f t="shared" si="3"/>
        <v>1.7775408789097821E-2</v>
      </c>
      <c r="I6">
        <v>0</v>
      </c>
      <c r="J6">
        <v>18.02</v>
      </c>
      <c r="K6">
        <v>29</v>
      </c>
      <c r="L6">
        <f t="shared" si="4"/>
        <v>1.1120111131784276E-2</v>
      </c>
      <c r="M6">
        <v>0</v>
      </c>
      <c r="N6">
        <f t="shared" si="5"/>
        <v>28.804826011495706</v>
      </c>
      <c r="O6">
        <f t="shared" si="6"/>
        <v>29</v>
      </c>
      <c r="P6">
        <f t="shared" si="7"/>
        <v>1.2143132147178883E-3</v>
      </c>
      <c r="Q6">
        <f t="shared" si="8"/>
        <v>1.2225410843573498E-3</v>
      </c>
      <c r="R6">
        <f t="shared" si="9"/>
        <v>0.9932698624653693</v>
      </c>
      <c r="S6">
        <f t="shared" si="10"/>
        <v>-0.60932297447279826</v>
      </c>
      <c r="T6">
        <f t="shared" si="11"/>
        <v>1.003381555522306</v>
      </c>
    </row>
    <row r="7" spans="1:20" x14ac:dyDescent="0.25">
      <c r="A7">
        <v>1</v>
      </c>
      <c r="B7">
        <v>1</v>
      </c>
      <c r="C7">
        <v>23.38</v>
      </c>
      <c r="D7">
        <v>82.06</v>
      </c>
      <c r="E7">
        <f t="shared" si="0"/>
        <v>4.1096028110801041E-5</v>
      </c>
      <c r="F7">
        <f t="shared" si="1"/>
        <v>21.490873060595849</v>
      </c>
      <c r="G7">
        <f t="shared" si="2"/>
        <v>2.827746455341559E-2</v>
      </c>
      <c r="H7">
        <f t="shared" si="3"/>
        <v>2.827746455341559E-2</v>
      </c>
      <c r="I7">
        <v>0</v>
      </c>
      <c r="J7">
        <v>18.02</v>
      </c>
      <c r="K7">
        <v>29</v>
      </c>
      <c r="L7">
        <f t="shared" si="4"/>
        <v>1.7761190420059483E-2</v>
      </c>
      <c r="M7">
        <v>0</v>
      </c>
      <c r="N7">
        <f t="shared" si="5"/>
        <v>28.689513439203495</v>
      </c>
      <c r="O7">
        <f t="shared" si="6"/>
        <v>29</v>
      </c>
      <c r="P7">
        <f t="shared" si="7"/>
        <v>1.1790250507827111E-3</v>
      </c>
      <c r="Q7">
        <f t="shared" si="8"/>
        <v>1.1917848152132302E-3</v>
      </c>
      <c r="R7">
        <f t="shared" si="9"/>
        <v>0.98929356686908609</v>
      </c>
      <c r="S7">
        <f t="shared" si="10"/>
        <v>-0.60932297447281092</v>
      </c>
      <c r="T7">
        <f t="shared" si="11"/>
        <v>1.0053949887381481</v>
      </c>
    </row>
    <row r="8" spans="1:20" x14ac:dyDescent="0.25">
      <c r="A8">
        <v>1</v>
      </c>
      <c r="B8">
        <v>1</v>
      </c>
      <c r="C8">
        <v>45.76</v>
      </c>
      <c r="D8">
        <v>82.06</v>
      </c>
      <c r="E8">
        <f t="shared" si="0"/>
        <v>3.8212051098102393E-5</v>
      </c>
      <c r="F8">
        <f t="shared" si="1"/>
        <v>74.553433814103514</v>
      </c>
      <c r="G8">
        <f t="shared" si="2"/>
        <v>9.8096623439609884E-2</v>
      </c>
      <c r="H8">
        <f t="shared" si="3"/>
        <v>9.8096623439609884E-2</v>
      </c>
      <c r="I8">
        <v>0</v>
      </c>
      <c r="J8">
        <v>18.02</v>
      </c>
      <c r="K8">
        <v>29</v>
      </c>
      <c r="L8">
        <f t="shared" si="4"/>
        <v>6.3306505161122795E-2</v>
      </c>
      <c r="M8">
        <v>0</v>
      </c>
      <c r="N8">
        <f t="shared" si="5"/>
        <v>27.922899074633083</v>
      </c>
      <c r="O8">
        <f t="shared" si="6"/>
        <v>29</v>
      </c>
      <c r="P8">
        <f t="shared" si="7"/>
        <v>1.0669912462470353E-3</v>
      </c>
      <c r="Q8">
        <f t="shared" si="8"/>
        <v>1.1081494818449694E-3</v>
      </c>
      <c r="R8">
        <f t="shared" si="9"/>
        <v>0.96285858878045105</v>
      </c>
      <c r="S8">
        <f t="shared" si="10"/>
        <v>-0.60932297447280948</v>
      </c>
      <c r="T8">
        <f t="shared" si="11"/>
        <v>1.0190768427984047</v>
      </c>
    </row>
    <row r="9" spans="1:20" x14ac:dyDescent="0.25">
      <c r="A9">
        <v>1</v>
      </c>
      <c r="B9">
        <v>1</v>
      </c>
      <c r="C9">
        <v>53.22</v>
      </c>
      <c r="D9">
        <v>82.06</v>
      </c>
      <c r="E9">
        <f t="shared" si="0"/>
        <v>3.7338619406489052E-5</v>
      </c>
      <c r="F9">
        <f t="shared" si="1"/>
        <v>108.09194754884633</v>
      </c>
      <c r="G9">
        <f t="shared" si="2"/>
        <v>0.14222624677479781</v>
      </c>
      <c r="H9">
        <f t="shared" si="3"/>
        <v>0.14222624677479781</v>
      </c>
      <c r="I9">
        <v>0</v>
      </c>
      <c r="J9">
        <v>18.02</v>
      </c>
      <c r="K9">
        <v>29</v>
      </c>
      <c r="L9">
        <f t="shared" si="4"/>
        <v>9.3406360956557091E-2</v>
      </c>
      <c r="M9">
        <v>0</v>
      </c>
      <c r="N9">
        <f t="shared" si="5"/>
        <v>27.438355810412723</v>
      </c>
      <c r="O9">
        <f t="shared" si="6"/>
        <v>29</v>
      </c>
      <c r="P9">
        <f t="shared" si="7"/>
        <v>1.0245103247448282E-3</v>
      </c>
      <c r="Q9">
        <f t="shared" si="8"/>
        <v>1.0828199627881826E-3</v>
      </c>
      <c r="R9">
        <f t="shared" si="9"/>
        <v>0.94615020035905939</v>
      </c>
      <c r="S9">
        <f t="shared" si="10"/>
        <v>-0.6093229744728067</v>
      </c>
      <c r="T9">
        <f t="shared" si="11"/>
        <v>1.0279923033494229</v>
      </c>
    </row>
    <row r="10" spans="1:20" x14ac:dyDescent="0.25">
      <c r="A10">
        <v>1</v>
      </c>
      <c r="B10">
        <v>1</v>
      </c>
      <c r="C10">
        <v>60.68</v>
      </c>
      <c r="D10">
        <v>82.06</v>
      </c>
      <c r="E10">
        <f t="shared" si="0"/>
        <v>3.6504224352801827E-5</v>
      </c>
      <c r="F10">
        <f t="shared" si="1"/>
        <v>153.7924369699931</v>
      </c>
      <c r="G10">
        <f t="shared" si="2"/>
        <v>0.20235846969735935</v>
      </c>
      <c r="H10">
        <f t="shared" si="3"/>
        <v>0.20235846969735935</v>
      </c>
      <c r="I10">
        <v>0</v>
      </c>
      <c r="J10">
        <v>18.02</v>
      </c>
      <c r="K10">
        <v>29</v>
      </c>
      <c r="L10">
        <f t="shared" si="4"/>
        <v>0.1361746755325027</v>
      </c>
      <c r="M10">
        <v>0</v>
      </c>
      <c r="N10">
        <f t="shared" si="5"/>
        <v>26.778104002722994</v>
      </c>
      <c r="O10">
        <f t="shared" si="6"/>
        <v>29</v>
      </c>
      <c r="P10">
        <f t="shared" si="7"/>
        <v>9.7751391625806091E-4</v>
      </c>
      <c r="Q10">
        <f t="shared" si="8"/>
        <v>1.058622506231253E-3</v>
      </c>
      <c r="R10">
        <f t="shared" si="9"/>
        <v>0.92338289664562057</v>
      </c>
      <c r="S10">
        <f t="shared" si="10"/>
        <v>-0.60932297447280759</v>
      </c>
      <c r="T10">
        <f t="shared" si="11"/>
        <v>1.0404753590901838</v>
      </c>
    </row>
    <row r="11" spans="1:20" x14ac:dyDescent="0.25">
      <c r="A11">
        <v>1</v>
      </c>
      <c r="B11">
        <v>1</v>
      </c>
      <c r="C11">
        <v>68.14</v>
      </c>
      <c r="D11">
        <v>82.06</v>
      </c>
      <c r="E11">
        <f t="shared" si="0"/>
        <v>3.5706306120003024E-5</v>
      </c>
      <c r="F11">
        <f t="shared" si="1"/>
        <v>215.03042928489478</v>
      </c>
      <c r="G11">
        <f t="shared" si="2"/>
        <v>0.28293477537486156</v>
      </c>
      <c r="H11">
        <f t="shared" si="3"/>
        <v>0.28293477537486156</v>
      </c>
      <c r="I11">
        <v>0</v>
      </c>
      <c r="J11">
        <v>18.02</v>
      </c>
      <c r="K11">
        <v>29</v>
      </c>
      <c r="L11">
        <f t="shared" si="4"/>
        <v>0.19690304653566551</v>
      </c>
      <c r="M11">
        <v>0</v>
      </c>
      <c r="N11">
        <f t="shared" si="5"/>
        <v>25.893376166384023</v>
      </c>
      <c r="O11">
        <f t="shared" si="6"/>
        <v>29</v>
      </c>
      <c r="P11">
        <f t="shared" si="7"/>
        <v>9.2455681587729833E-4</v>
      </c>
      <c r="Q11">
        <f t="shared" si="8"/>
        <v>1.0354828774800876E-3</v>
      </c>
      <c r="R11">
        <f t="shared" si="9"/>
        <v>0.89287504022013886</v>
      </c>
      <c r="S11">
        <f t="shared" si="10"/>
        <v>-0.6093229744728067</v>
      </c>
      <c r="T11">
        <f t="shared" si="11"/>
        <v>1.0577981418601596</v>
      </c>
    </row>
    <row r="12" spans="1:20" x14ac:dyDescent="0.25">
      <c r="A12">
        <v>1</v>
      </c>
      <c r="B12">
        <v>1</v>
      </c>
      <c r="C12">
        <v>75.599999999999994</v>
      </c>
      <c r="D12">
        <v>82.06</v>
      </c>
      <c r="E12">
        <f t="shared" si="0"/>
        <v>3.4942523915973714E-5</v>
      </c>
      <c r="F12">
        <f t="shared" si="1"/>
        <v>295.82636957131649</v>
      </c>
      <c r="G12">
        <f t="shared" si="2"/>
        <v>0.38924522312015325</v>
      </c>
      <c r="H12">
        <f t="shared" si="3"/>
        <v>0.38924522312015325</v>
      </c>
      <c r="I12">
        <v>0</v>
      </c>
      <c r="J12">
        <v>18.02</v>
      </c>
      <c r="K12">
        <v>29</v>
      </c>
      <c r="L12">
        <f t="shared" si="4"/>
        <v>0.28367605407725932</v>
      </c>
      <c r="M12">
        <v>0</v>
      </c>
      <c r="N12">
        <f t="shared" si="5"/>
        <v>24.726087450140717</v>
      </c>
      <c r="O12">
        <f t="shared" si="6"/>
        <v>29</v>
      </c>
      <c r="P12">
        <f t="shared" si="7"/>
        <v>8.6399190207499948E-4</v>
      </c>
      <c r="Q12">
        <f t="shared" si="8"/>
        <v>1.0133331935632376E-3</v>
      </c>
      <c r="R12">
        <f t="shared" si="9"/>
        <v>0.85262370517726616</v>
      </c>
      <c r="S12">
        <f t="shared" si="10"/>
        <v>-0.60932297447280803</v>
      </c>
      <c r="T12">
        <f t="shared" si="11"/>
        <v>1.0816284921911614</v>
      </c>
    </row>
    <row r="13" spans="1:20" x14ac:dyDescent="0.25">
      <c r="A13">
        <v>1</v>
      </c>
      <c r="B13">
        <v>1</v>
      </c>
      <c r="C13">
        <v>83.06</v>
      </c>
      <c r="D13">
        <v>82.06</v>
      </c>
      <c r="E13">
        <f t="shared" si="0"/>
        <v>3.4210733038645273E-5</v>
      </c>
      <c r="F13">
        <f t="shared" si="1"/>
        <v>400.90626333723486</v>
      </c>
      <c r="G13">
        <f t="shared" si="2"/>
        <v>0.52750824123320372</v>
      </c>
      <c r="H13">
        <f t="shared" si="3"/>
        <v>0.52750824123320372</v>
      </c>
      <c r="I13">
        <v>0</v>
      </c>
      <c r="J13">
        <v>18.02</v>
      </c>
      <c r="K13">
        <v>29</v>
      </c>
      <c r="L13">
        <f t="shared" si="4"/>
        <v>0.40958786154425197</v>
      </c>
      <c r="M13">
        <v>0</v>
      </c>
      <c r="N13">
        <f t="shared" si="5"/>
        <v>23.207959511259425</v>
      </c>
      <c r="O13">
        <f t="shared" si="6"/>
        <v>29</v>
      </c>
      <c r="P13">
        <f t="shared" si="7"/>
        <v>7.9396130721138462E-4</v>
      </c>
      <c r="Q13">
        <f t="shared" si="8"/>
        <v>9.921112581207129E-4</v>
      </c>
      <c r="R13">
        <f t="shared" si="9"/>
        <v>0.80027446590549745</v>
      </c>
      <c r="S13">
        <f t="shared" si="10"/>
        <v>-0.6093229744728077</v>
      </c>
      <c r="T13">
        <f t="shared" si="11"/>
        <v>1.1138770525933956</v>
      </c>
    </row>
    <row r="14" spans="1:20" x14ac:dyDescent="0.25">
      <c r="A14">
        <v>1</v>
      </c>
      <c r="B14">
        <v>1</v>
      </c>
      <c r="C14">
        <v>90.52</v>
      </c>
      <c r="D14">
        <v>82.06</v>
      </c>
      <c r="E14">
        <f t="shared" si="0"/>
        <v>3.3508964763922876E-5</v>
      </c>
      <c r="F14">
        <f t="shared" si="1"/>
        <v>535.75840444616188</v>
      </c>
      <c r="G14">
        <f t="shared" si="2"/>
        <v>0.70494526900810772</v>
      </c>
      <c r="H14">
        <f t="shared" si="3"/>
        <v>0.70494526900810772</v>
      </c>
      <c r="I14">
        <v>0</v>
      </c>
      <c r="J14">
        <v>18.02</v>
      </c>
      <c r="K14">
        <v>29</v>
      </c>
      <c r="L14">
        <f t="shared" si="4"/>
        <v>0.59752081083446851</v>
      </c>
      <c r="M14">
        <v>0</v>
      </c>
      <c r="N14">
        <f t="shared" si="5"/>
        <v>21.259700946290977</v>
      </c>
      <c r="O14">
        <f t="shared" si="6"/>
        <v>29</v>
      </c>
      <c r="P14">
        <f t="shared" si="7"/>
        <v>7.1239056990080214E-4</v>
      </c>
      <c r="Q14">
        <f t="shared" si="8"/>
        <v>9.7175997815376338E-4</v>
      </c>
      <c r="R14">
        <f t="shared" si="9"/>
        <v>0.73309313607899917</v>
      </c>
      <c r="S14">
        <f t="shared" si="10"/>
        <v>-0.60932297447280803</v>
      </c>
      <c r="T14">
        <f t="shared" si="11"/>
        <v>1.1548023789944553</v>
      </c>
    </row>
    <row r="15" spans="1:20" x14ac:dyDescent="0.25">
      <c r="A15">
        <v>1</v>
      </c>
      <c r="B15">
        <v>1</v>
      </c>
      <c r="C15">
        <v>97.98</v>
      </c>
      <c r="D15">
        <v>82.06</v>
      </c>
      <c r="E15">
        <f t="shared" si="0"/>
        <v>3.2835408659218688E-5</v>
      </c>
      <c r="F15">
        <f t="shared" si="1"/>
        <v>706.6850596429025</v>
      </c>
      <c r="G15">
        <f t="shared" si="2"/>
        <v>0.92984876268802963</v>
      </c>
      <c r="H15">
        <f t="shared" si="3"/>
        <v>0.92984876268802963</v>
      </c>
      <c r="I15">
        <v>0</v>
      </c>
      <c r="J15">
        <v>18.02</v>
      </c>
      <c r="K15">
        <v>29</v>
      </c>
      <c r="L15">
        <f t="shared" si="4"/>
        <v>0.89173189627838634</v>
      </c>
      <c r="M15">
        <v>0</v>
      </c>
      <c r="N15">
        <f t="shared" si="5"/>
        <v>18.790260585685434</v>
      </c>
      <c r="O15">
        <f t="shared" si="6"/>
        <v>29</v>
      </c>
      <c r="P15">
        <f t="shared" si="7"/>
        <v>6.1698588514419114E-4</v>
      </c>
      <c r="Q15">
        <f t="shared" si="8"/>
        <v>9.52226851117342E-4</v>
      </c>
      <c r="R15">
        <f t="shared" si="9"/>
        <v>0.64794002019604946</v>
      </c>
      <c r="S15">
        <f t="shared" si="10"/>
        <v>-0.60932297447280803</v>
      </c>
      <c r="T15">
        <f t="shared" si="11"/>
        <v>1.1784370305592964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6" sqref="R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10" sqref="B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"/>
  <sheetViews>
    <sheetView topLeftCell="E1" workbookViewId="0">
      <selection activeCell="D20" sqref="D20"/>
    </sheetView>
  </sheetViews>
  <sheetFormatPr defaultRowHeight="15" x14ac:dyDescent="0.25"/>
  <cols>
    <col min="4" max="4" width="17.28515625" bestFit="1" customWidth="1"/>
    <col min="5" max="8" width="12" bestFit="1" customWidth="1"/>
    <col min="12" max="12" width="12" bestFit="1" customWidth="1"/>
    <col min="14" max="14" width="12" bestFit="1" customWidth="1"/>
    <col min="16" max="16" width="13.140625" bestFit="1" customWidth="1"/>
    <col min="17" max="17" width="13.5703125" bestFit="1" customWidth="1"/>
    <col min="18" max="20" width="12" bestFit="1" customWidth="1"/>
  </cols>
  <sheetData>
    <row r="2" spans="1:20" x14ac:dyDescent="0.25">
      <c r="B2" t="s">
        <v>22</v>
      </c>
      <c r="C2" t="s">
        <v>24</v>
      </c>
      <c r="D2" t="s">
        <v>22</v>
      </c>
      <c r="E2" t="s">
        <v>23</v>
      </c>
      <c r="F2" t="s">
        <v>20</v>
      </c>
      <c r="G2" t="s">
        <v>20</v>
      </c>
      <c r="H2" t="s">
        <v>21</v>
      </c>
      <c r="I2" t="s">
        <v>22</v>
      </c>
      <c r="J2" t="s">
        <v>22</v>
      </c>
      <c r="K2" t="s">
        <v>22</v>
      </c>
      <c r="L2" t="s">
        <v>23</v>
      </c>
      <c r="M2" t="s">
        <v>22</v>
      </c>
      <c r="N2" t="s">
        <v>23</v>
      </c>
      <c r="O2" t="s">
        <v>22</v>
      </c>
      <c r="P2" t="s">
        <v>23</v>
      </c>
      <c r="Q2" t="s">
        <v>23</v>
      </c>
      <c r="R2" t="s">
        <v>23</v>
      </c>
      <c r="S2" t="s">
        <v>23</v>
      </c>
      <c r="T2" t="s">
        <v>23</v>
      </c>
    </row>
    <row r="3" spans="1:20" x14ac:dyDescent="0.25">
      <c r="A3" t="s">
        <v>0</v>
      </c>
      <c r="B3" t="s">
        <v>13</v>
      </c>
      <c r="C3" t="s">
        <v>10</v>
      </c>
      <c r="D3" t="s">
        <v>14</v>
      </c>
      <c r="E3" t="s">
        <v>5</v>
      </c>
      <c r="F3" t="s">
        <v>11</v>
      </c>
      <c r="G3" t="s">
        <v>12</v>
      </c>
      <c r="H3" t="s">
        <v>1</v>
      </c>
      <c r="I3" t="s">
        <v>2</v>
      </c>
      <c r="J3" t="s">
        <v>3</v>
      </c>
      <c r="K3" t="s">
        <v>4</v>
      </c>
      <c r="L3" t="s">
        <v>6</v>
      </c>
      <c r="M3" t="s">
        <v>7</v>
      </c>
      <c r="N3" t="s">
        <v>8</v>
      </c>
      <c r="O3" t="s">
        <v>9</v>
      </c>
      <c r="P3" t="s">
        <v>15</v>
      </c>
      <c r="Q3" t="s">
        <v>16</v>
      </c>
      <c r="R3" t="s">
        <v>18</v>
      </c>
      <c r="S3" t="s">
        <v>17</v>
      </c>
      <c r="T3" t="s">
        <v>19</v>
      </c>
    </row>
    <row r="4" spans="1:20" x14ac:dyDescent="0.25">
      <c r="A4">
        <v>1</v>
      </c>
      <c r="B4">
        <v>1</v>
      </c>
      <c r="C4">
        <v>15</v>
      </c>
      <c r="D4">
        <v>82.06</v>
      </c>
      <c r="E4">
        <f>B4/(D4*(C4+273.15))</f>
        <v>4.229118589517901E-5</v>
      </c>
      <c r="F4">
        <f>10^(8.08097-(1582.27/(239.7+C4)))</f>
        <v>73.906227168150536</v>
      </c>
      <c r="G4">
        <f>F4/760</f>
        <v>9.7245035747566502E-2</v>
      </c>
      <c r="H4">
        <f>G4/B4</f>
        <v>9.7245035747566502E-2</v>
      </c>
      <c r="I4">
        <v>0</v>
      </c>
      <c r="J4">
        <v>32.04</v>
      </c>
      <c r="K4">
        <v>29</v>
      </c>
      <c r="L4">
        <f>H4*J4/((1-H4)*K4+H4*J4)</f>
        <v>0.1063548210719225</v>
      </c>
      <c r="M4">
        <v>0</v>
      </c>
      <c r="N4">
        <f>H4*J4+((1-H4)*K4)</f>
        <v>29.295624908672604</v>
      </c>
      <c r="O4">
        <f>I4*J4+(1-I4)*K4</f>
        <v>29</v>
      </c>
      <c r="P4">
        <f>E4*N4</f>
        <v>1.2389467189281096E-3</v>
      </c>
      <c r="Q4">
        <f>E4*O4</f>
        <v>1.2264443909601912E-3</v>
      </c>
      <c r="R4">
        <f>P4/Q4</f>
        <v>1.0101939623680207</v>
      </c>
      <c r="S4">
        <f>(Q4-P4)/(P4*(M4-L4))</f>
        <v>9.4881398252185292E-2</v>
      </c>
      <c r="T4">
        <f>1+S4*(A4-L4)-(S4*(L4-M4))/(LN((A4-M4)/(A4-L4)))</f>
        <v>0.99504899200817754</v>
      </c>
    </row>
    <row r="5" spans="1:20" x14ac:dyDescent="0.25">
      <c r="A5">
        <v>1</v>
      </c>
      <c r="B5">
        <v>1</v>
      </c>
      <c r="C5">
        <v>18.98</v>
      </c>
      <c r="D5">
        <v>82.06</v>
      </c>
      <c r="E5">
        <f t="shared" ref="E5:E15" si="0">B5/(D5*(C5+273.15))</f>
        <v>4.1715007755779386E-5</v>
      </c>
      <c r="F5">
        <f t="shared" ref="F5:F15" si="1">10^(8.08097-(1582.27/(239.7+C5)))</f>
        <v>92.10052341703917</v>
      </c>
      <c r="G5">
        <f t="shared" ref="G5:G15" si="2">F5/760</f>
        <v>0.12118489923294627</v>
      </c>
      <c r="H5">
        <f t="shared" ref="H5:H15" si="3">G5/B5</f>
        <v>0.12118489923294627</v>
      </c>
      <c r="I5">
        <v>0</v>
      </c>
      <c r="J5">
        <v>32.04</v>
      </c>
      <c r="K5">
        <v>29</v>
      </c>
      <c r="L5">
        <f t="shared" ref="L5:L15" si="4">H5*J5/((1-H5)*K5+H5*J5)</f>
        <v>0.13220890122110948</v>
      </c>
      <c r="M5">
        <v>0</v>
      </c>
      <c r="N5">
        <f t="shared" ref="N5:N15" si="5">H5*J5+((1-H5)*K5)</f>
        <v>29.368402093668156</v>
      </c>
      <c r="O5">
        <f t="shared" ref="O5:O15" si="6">I5*J5+(1-I5)*K5</f>
        <v>29</v>
      </c>
      <c r="P5">
        <f t="shared" ref="P5:P15" si="7">E5*N5</f>
        <v>1.2251031211122146E-3</v>
      </c>
      <c r="Q5">
        <f t="shared" ref="Q5:Q15" si="8">E5*O5</f>
        <v>1.2097352249176021E-3</v>
      </c>
      <c r="R5">
        <f t="shared" ref="R5:R15" si="9">P5/Q5</f>
        <v>1.0127035204713157</v>
      </c>
      <c r="S5">
        <f t="shared" ref="S5:S15" si="10">(Q5-P5)/(P5*(M5-L5))</f>
        <v>9.4881398252184765E-2</v>
      </c>
      <c r="T5">
        <f t="shared" ref="T5:T15" si="11">1+S5*(A5-L5)-(S5*(L5-M5))/(LN((A5-M5)/(A5-L5)))</f>
        <v>0.99387610231711998</v>
      </c>
    </row>
    <row r="6" spans="1:20" x14ac:dyDescent="0.25">
      <c r="A6">
        <v>1</v>
      </c>
      <c r="B6">
        <v>1</v>
      </c>
      <c r="C6">
        <v>22.96</v>
      </c>
      <c r="D6">
        <v>82.06</v>
      </c>
      <c r="E6">
        <f t="shared" si="0"/>
        <v>4.1154318380655281E-5</v>
      </c>
      <c r="F6">
        <f t="shared" si="1"/>
        <v>114.01094558102047</v>
      </c>
      <c r="G6">
        <f t="shared" si="2"/>
        <v>0.1500144020802901</v>
      </c>
      <c r="H6">
        <f t="shared" si="3"/>
        <v>0.1500144020802901</v>
      </c>
      <c r="I6">
        <v>0</v>
      </c>
      <c r="J6">
        <v>32.04</v>
      </c>
      <c r="K6">
        <v>29</v>
      </c>
      <c r="L6">
        <f t="shared" si="4"/>
        <v>0.16317403240474354</v>
      </c>
      <c r="M6">
        <v>0</v>
      </c>
      <c r="N6">
        <f t="shared" si="5"/>
        <v>29.456043782324084</v>
      </c>
      <c r="O6">
        <f t="shared" si="6"/>
        <v>29</v>
      </c>
      <c r="P6">
        <f t="shared" si="7"/>
        <v>1.2122434040522869E-3</v>
      </c>
      <c r="Q6">
        <f t="shared" si="8"/>
        <v>1.1934752330390031E-3</v>
      </c>
      <c r="R6">
        <f t="shared" si="9"/>
        <v>1.0157256476663479</v>
      </c>
      <c r="S6">
        <f t="shared" si="10"/>
        <v>9.4881398252186097E-2</v>
      </c>
      <c r="T6">
        <f t="shared" si="11"/>
        <v>0.99248862023489537</v>
      </c>
    </row>
    <row r="7" spans="1:20" x14ac:dyDescent="0.25">
      <c r="A7">
        <v>1</v>
      </c>
      <c r="B7">
        <v>1</v>
      </c>
      <c r="C7">
        <v>30.92</v>
      </c>
      <c r="D7">
        <v>82.06</v>
      </c>
      <c r="E7">
        <f t="shared" si="0"/>
        <v>4.0076973117031712E-5</v>
      </c>
      <c r="F7">
        <f t="shared" si="1"/>
        <v>171.44972867192936</v>
      </c>
      <c r="G7">
        <f t="shared" si="2"/>
        <v>0.22559174825253864</v>
      </c>
      <c r="H7">
        <f t="shared" si="3"/>
        <v>0.22559174825253864</v>
      </c>
      <c r="I7">
        <v>0</v>
      </c>
      <c r="J7">
        <v>32.04</v>
      </c>
      <c r="K7">
        <v>29</v>
      </c>
      <c r="L7">
        <f t="shared" si="4"/>
        <v>0.24348206476717535</v>
      </c>
      <c r="M7">
        <v>0</v>
      </c>
      <c r="N7">
        <f t="shared" si="5"/>
        <v>29.685798914687716</v>
      </c>
      <c r="O7">
        <f t="shared" si="6"/>
        <v>29</v>
      </c>
      <c r="P7">
        <f t="shared" si="7"/>
        <v>1.1897169650615489E-3</v>
      </c>
      <c r="Q7">
        <f t="shared" si="8"/>
        <v>1.1622322203939197E-3</v>
      </c>
      <c r="R7">
        <f t="shared" si="9"/>
        <v>1.0236482384375074</v>
      </c>
      <c r="S7">
        <f t="shared" si="10"/>
        <v>9.4881398252184626E-2</v>
      </c>
      <c r="T7">
        <f t="shared" si="11"/>
        <v>0.98898552037626386</v>
      </c>
    </row>
    <row r="8" spans="1:20" x14ac:dyDescent="0.25">
      <c r="A8">
        <v>1</v>
      </c>
      <c r="B8">
        <v>1</v>
      </c>
      <c r="C8">
        <v>34.9</v>
      </c>
      <c r="D8">
        <v>82.06</v>
      </c>
      <c r="E8">
        <f t="shared" si="0"/>
        <v>3.9559179404953199E-5</v>
      </c>
      <c r="F8">
        <f t="shared" si="1"/>
        <v>208.39134937733223</v>
      </c>
      <c r="G8">
        <f t="shared" si="2"/>
        <v>0.27419914391754241</v>
      </c>
      <c r="H8">
        <f t="shared" si="3"/>
        <v>0.27419914391754241</v>
      </c>
      <c r="I8">
        <v>0</v>
      </c>
      <c r="J8">
        <v>32.04</v>
      </c>
      <c r="K8">
        <v>29</v>
      </c>
      <c r="L8">
        <f t="shared" si="4"/>
        <v>0.29447839887925392</v>
      </c>
      <c r="M8">
        <v>0</v>
      </c>
      <c r="N8">
        <f t="shared" si="5"/>
        <v>29.833565397509329</v>
      </c>
      <c r="O8">
        <f t="shared" si="6"/>
        <v>29</v>
      </c>
      <c r="P8">
        <f t="shared" si="7"/>
        <v>1.1801913658494754E-3</v>
      </c>
      <c r="Q8">
        <f t="shared" si="8"/>
        <v>1.1472162027436428E-3</v>
      </c>
      <c r="R8">
        <f t="shared" si="9"/>
        <v>1.0287436343968734</v>
      </c>
      <c r="S8">
        <f t="shared" si="10"/>
        <v>9.4881398252184654E-2</v>
      </c>
      <c r="T8">
        <f t="shared" si="11"/>
        <v>0.98684027611993308</v>
      </c>
    </row>
    <row r="9" spans="1:20" x14ac:dyDescent="0.25">
      <c r="A9">
        <v>1</v>
      </c>
      <c r="B9">
        <v>1</v>
      </c>
      <c r="C9">
        <v>38.880000000000003</v>
      </c>
      <c r="D9">
        <v>82.06</v>
      </c>
      <c r="E9">
        <f t="shared" si="0"/>
        <v>3.905459480080708E-5</v>
      </c>
      <c r="F9">
        <f t="shared" si="1"/>
        <v>251.88434274285288</v>
      </c>
      <c r="G9">
        <f t="shared" si="2"/>
        <v>0.33142676676691168</v>
      </c>
      <c r="H9">
        <f t="shared" si="3"/>
        <v>0.33142676676691168</v>
      </c>
      <c r="I9">
        <v>0</v>
      </c>
      <c r="J9">
        <v>32.04</v>
      </c>
      <c r="K9">
        <v>29</v>
      </c>
      <c r="L9">
        <f t="shared" si="4"/>
        <v>0.35387487736612261</v>
      </c>
      <c r="M9">
        <v>0</v>
      </c>
      <c r="N9">
        <f t="shared" si="5"/>
        <v>30.007537370971413</v>
      </c>
      <c r="O9">
        <f t="shared" si="6"/>
        <v>29</v>
      </c>
      <c r="P9">
        <f t="shared" si="7"/>
        <v>1.1719322129933644E-3</v>
      </c>
      <c r="Q9">
        <f t="shared" si="8"/>
        <v>1.1325832492234053E-3</v>
      </c>
      <c r="R9">
        <f t="shared" si="9"/>
        <v>1.0347426679645315</v>
      </c>
      <c r="S9">
        <f t="shared" si="10"/>
        <v>9.4881398252185084E-2</v>
      </c>
      <c r="T9">
        <f t="shared" si="11"/>
        <v>0.98443012618357462</v>
      </c>
    </row>
    <row r="10" spans="1:20" x14ac:dyDescent="0.25">
      <c r="A10">
        <v>1</v>
      </c>
      <c r="B10">
        <v>1</v>
      </c>
      <c r="C10">
        <v>42.86</v>
      </c>
      <c r="D10">
        <v>82.06</v>
      </c>
      <c r="E10">
        <f t="shared" si="0"/>
        <v>3.8562720216752103E-5</v>
      </c>
      <c r="F10">
        <f t="shared" si="1"/>
        <v>302.83326484775984</v>
      </c>
      <c r="G10">
        <f t="shared" si="2"/>
        <v>0.39846482216810503</v>
      </c>
      <c r="H10">
        <f t="shared" si="3"/>
        <v>0.39846482216810503</v>
      </c>
      <c r="I10">
        <v>0</v>
      </c>
      <c r="J10">
        <v>32.04</v>
      </c>
      <c r="K10">
        <v>29</v>
      </c>
      <c r="L10">
        <f t="shared" si="4"/>
        <v>0.42258356747014131</v>
      </c>
      <c r="M10">
        <v>0</v>
      </c>
      <c r="N10">
        <f t="shared" si="5"/>
        <v>30.211333059391038</v>
      </c>
      <c r="O10">
        <f t="shared" si="6"/>
        <v>29</v>
      </c>
      <c r="P10">
        <f t="shared" si="7"/>
        <v>1.16503118414441E-3</v>
      </c>
      <c r="Q10">
        <f t="shared" si="8"/>
        <v>1.1183188862858109E-3</v>
      </c>
      <c r="R10">
        <f t="shared" si="9"/>
        <v>1.0417701054962427</v>
      </c>
      <c r="S10">
        <f t="shared" si="10"/>
        <v>9.4881398252184931E-2</v>
      </c>
      <c r="T10">
        <f t="shared" si="11"/>
        <v>0.98177818248994331</v>
      </c>
    </row>
    <row r="11" spans="1:20" x14ac:dyDescent="0.25">
      <c r="A11">
        <v>1</v>
      </c>
      <c r="B11">
        <v>1</v>
      </c>
      <c r="C11">
        <v>46.84</v>
      </c>
      <c r="D11">
        <v>82.06</v>
      </c>
      <c r="E11">
        <f t="shared" si="0"/>
        <v>3.8083081395343076E-5</v>
      </c>
      <c r="F11">
        <f t="shared" si="1"/>
        <v>362.22927019081112</v>
      </c>
      <c r="G11">
        <f t="shared" si="2"/>
        <v>0.47661746077738304</v>
      </c>
      <c r="H11">
        <f t="shared" si="3"/>
        <v>0.47661746077738304</v>
      </c>
      <c r="I11">
        <v>0</v>
      </c>
      <c r="J11">
        <v>32.04</v>
      </c>
      <c r="K11">
        <v>29</v>
      </c>
      <c r="L11">
        <f t="shared" si="4"/>
        <v>0.50152271106400104</v>
      </c>
      <c r="M11">
        <v>0</v>
      </c>
      <c r="N11">
        <f t="shared" si="5"/>
        <v>30.448917080763245</v>
      </c>
      <c r="O11">
        <f t="shared" si="6"/>
        <v>29</v>
      </c>
      <c r="P11">
        <f t="shared" si="7"/>
        <v>1.1595885875867588E-3</v>
      </c>
      <c r="Q11">
        <f t="shared" si="8"/>
        <v>1.1044093604649491E-3</v>
      </c>
      <c r="R11">
        <f t="shared" si="9"/>
        <v>1.0499626579573533</v>
      </c>
      <c r="S11">
        <f t="shared" si="10"/>
        <v>9.4881398252185056E-2</v>
      </c>
      <c r="T11">
        <f t="shared" si="11"/>
        <v>0.97894608703285024</v>
      </c>
    </row>
    <row r="12" spans="1:20" x14ac:dyDescent="0.25">
      <c r="A12">
        <v>1</v>
      </c>
      <c r="B12">
        <v>1</v>
      </c>
      <c r="C12">
        <v>50.82</v>
      </c>
      <c r="D12">
        <v>82.06</v>
      </c>
      <c r="E12">
        <f t="shared" si="0"/>
        <v>3.7615227384312847E-5</v>
      </c>
      <c r="F12">
        <f t="shared" si="1"/>
        <v>431.15397901981947</v>
      </c>
      <c r="G12">
        <f t="shared" si="2"/>
        <v>0.5673078671313414</v>
      </c>
      <c r="H12">
        <f t="shared" si="3"/>
        <v>0.5673078671313414</v>
      </c>
      <c r="I12">
        <v>0</v>
      </c>
      <c r="J12">
        <v>32.04</v>
      </c>
      <c r="K12">
        <v>29</v>
      </c>
      <c r="L12">
        <f t="shared" si="4"/>
        <v>0.5915954852791423</v>
      </c>
      <c r="M12">
        <v>0</v>
      </c>
      <c r="N12">
        <f t="shared" si="5"/>
        <v>30.72461591607928</v>
      </c>
      <c r="O12">
        <f t="shared" si="6"/>
        <v>29</v>
      </c>
      <c r="P12">
        <f t="shared" si="7"/>
        <v>1.1557134139789998E-3</v>
      </c>
      <c r="Q12">
        <f t="shared" si="8"/>
        <v>1.0908415941450725E-3</v>
      </c>
      <c r="R12">
        <f t="shared" si="9"/>
        <v>1.0594695143475616</v>
      </c>
      <c r="S12">
        <f t="shared" si="10"/>
        <v>9.4881398252185112E-2</v>
      </c>
      <c r="T12">
        <f t="shared" si="11"/>
        <v>0.97606815307061268</v>
      </c>
    </row>
    <row r="13" spans="1:20" x14ac:dyDescent="0.25">
      <c r="A13">
        <v>1</v>
      </c>
      <c r="B13">
        <v>1</v>
      </c>
      <c r="C13">
        <v>54.8</v>
      </c>
      <c r="D13">
        <v>82.06</v>
      </c>
      <c r="E13">
        <f t="shared" si="0"/>
        <v>3.7158729122414489E-5</v>
      </c>
      <c r="F13">
        <f t="shared" si="1"/>
        <v>510.78313988754843</v>
      </c>
      <c r="G13">
        <f t="shared" si="2"/>
        <v>0.67208307879940588</v>
      </c>
      <c r="H13">
        <f t="shared" si="3"/>
        <v>0.67208307879940588</v>
      </c>
      <c r="I13">
        <v>0</v>
      </c>
      <c r="J13">
        <v>32.04</v>
      </c>
      <c r="K13">
        <v>29</v>
      </c>
      <c r="L13">
        <f t="shared" si="4"/>
        <v>0.69366523508621636</v>
      </c>
      <c r="M13">
        <v>0</v>
      </c>
      <c r="N13">
        <f t="shared" si="5"/>
        <v>31.043132559550191</v>
      </c>
      <c r="O13">
        <f t="shared" si="6"/>
        <v>29</v>
      </c>
      <c r="P13">
        <f t="shared" si="7"/>
        <v>1.1535233538915311E-3</v>
      </c>
      <c r="Q13">
        <f t="shared" si="8"/>
        <v>1.0776031445500203E-3</v>
      </c>
      <c r="R13">
        <f t="shared" si="9"/>
        <v>1.070452846881041</v>
      </c>
      <c r="S13">
        <f t="shared" si="10"/>
        <v>9.4881398252184557E-2</v>
      </c>
      <c r="T13">
        <f t="shared" si="11"/>
        <v>0.97343431570800998</v>
      </c>
    </row>
    <row r="14" spans="1:20" x14ac:dyDescent="0.25">
      <c r="A14">
        <v>1</v>
      </c>
      <c r="B14">
        <v>1</v>
      </c>
      <c r="C14">
        <v>58.78</v>
      </c>
      <c r="D14">
        <v>82.06</v>
      </c>
      <c r="E14">
        <f t="shared" si="0"/>
        <v>3.6713178127002181E-5</v>
      </c>
      <c r="F14">
        <f t="shared" si="1"/>
        <v>602.39006351114006</v>
      </c>
      <c r="G14">
        <f t="shared" si="2"/>
        <v>0.79261850461992112</v>
      </c>
      <c r="H14">
        <f t="shared" si="3"/>
        <v>0.79261850461992112</v>
      </c>
      <c r="I14">
        <v>0</v>
      </c>
      <c r="J14">
        <v>32.04</v>
      </c>
      <c r="K14">
        <v>29</v>
      </c>
      <c r="L14">
        <f t="shared" si="4"/>
        <v>0.80852761651612537</v>
      </c>
      <c r="M14">
        <v>0</v>
      </c>
      <c r="N14">
        <f t="shared" si="5"/>
        <v>31.40956025404456</v>
      </c>
      <c r="O14">
        <f t="shared" si="6"/>
        <v>29</v>
      </c>
      <c r="P14">
        <f t="shared" si="7"/>
        <v>1.1531447804975458E-3</v>
      </c>
      <c r="Q14">
        <f t="shared" si="8"/>
        <v>1.0646821656830634E-3</v>
      </c>
      <c r="R14">
        <f t="shared" si="9"/>
        <v>1.0830882846222261</v>
      </c>
      <c r="S14">
        <f t="shared" si="10"/>
        <v>9.4881398252184598E-2</v>
      </c>
      <c r="T14">
        <f t="shared" si="11"/>
        <v>0.97175840270828517</v>
      </c>
    </row>
    <row r="15" spans="1:20" x14ac:dyDescent="0.25">
      <c r="A15">
        <v>1</v>
      </c>
      <c r="B15">
        <v>1</v>
      </c>
      <c r="C15">
        <v>62.76</v>
      </c>
      <c r="D15">
        <v>82.06</v>
      </c>
      <c r="E15">
        <f t="shared" si="0"/>
        <v>3.6278185274912431E-5</v>
      </c>
      <c r="F15">
        <f t="shared" si="1"/>
        <v>707.34880626400286</v>
      </c>
      <c r="G15">
        <f t="shared" si="2"/>
        <v>0.9307221135052669</v>
      </c>
      <c r="H15">
        <f t="shared" si="3"/>
        <v>0.9307221135052669</v>
      </c>
      <c r="I15">
        <v>0</v>
      </c>
      <c r="J15">
        <v>32.04</v>
      </c>
      <c r="K15">
        <v>29</v>
      </c>
      <c r="L15">
        <f t="shared" si="4"/>
        <v>0.93688039957586955</v>
      </c>
      <c r="M15">
        <v>0</v>
      </c>
      <c r="N15">
        <f t="shared" si="5"/>
        <v>31.829395225056011</v>
      </c>
      <c r="O15">
        <f t="shared" si="6"/>
        <v>29</v>
      </c>
      <c r="P15">
        <f t="shared" si="7"/>
        <v>1.1547126971629951E-3</v>
      </c>
      <c r="Q15">
        <f t="shared" si="8"/>
        <v>1.0520673729724605E-3</v>
      </c>
      <c r="R15">
        <f t="shared" si="9"/>
        <v>1.0975653525881384</v>
      </c>
      <c r="S15">
        <f t="shared" si="10"/>
        <v>9.4881398252184848E-2</v>
      </c>
      <c r="T15">
        <f t="shared" si="11"/>
        <v>0.973813195542095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"/>
  <sheetViews>
    <sheetView topLeftCell="F1" workbookViewId="0">
      <selection activeCell="N34" sqref="N34"/>
    </sheetView>
  </sheetViews>
  <sheetFormatPr defaultRowHeight="15" x14ac:dyDescent="0.25"/>
  <cols>
    <col min="4" max="4" width="17.28515625" bestFit="1" customWidth="1"/>
    <col min="5" max="8" width="12" bestFit="1" customWidth="1"/>
    <col min="12" max="12" width="12" bestFit="1" customWidth="1"/>
    <col min="14" max="14" width="12" bestFit="1" customWidth="1"/>
    <col min="16" max="16" width="13.140625" bestFit="1" customWidth="1"/>
    <col min="17" max="17" width="13.5703125" bestFit="1" customWidth="1"/>
    <col min="18" max="20" width="12" bestFit="1" customWidth="1"/>
  </cols>
  <sheetData>
    <row r="2" spans="1:20" x14ac:dyDescent="0.25">
      <c r="B2" t="s">
        <v>22</v>
      </c>
      <c r="C2" t="s">
        <v>24</v>
      </c>
      <c r="D2" t="s">
        <v>22</v>
      </c>
      <c r="E2" t="s">
        <v>23</v>
      </c>
      <c r="F2" t="s">
        <v>20</v>
      </c>
      <c r="G2" t="s">
        <v>20</v>
      </c>
      <c r="H2" t="s">
        <v>21</v>
      </c>
      <c r="I2" t="s">
        <v>22</v>
      </c>
      <c r="J2" t="s">
        <v>22</v>
      </c>
      <c r="K2" t="s">
        <v>22</v>
      </c>
      <c r="L2" t="s">
        <v>23</v>
      </c>
      <c r="M2" t="s">
        <v>22</v>
      </c>
      <c r="N2" t="s">
        <v>23</v>
      </c>
      <c r="O2" t="s">
        <v>22</v>
      </c>
      <c r="P2" t="s">
        <v>23</v>
      </c>
      <c r="Q2" t="s">
        <v>23</v>
      </c>
      <c r="R2" t="s">
        <v>23</v>
      </c>
      <c r="S2" t="s">
        <v>23</v>
      </c>
      <c r="T2" t="s">
        <v>23</v>
      </c>
    </row>
    <row r="3" spans="1:20" x14ac:dyDescent="0.25">
      <c r="A3" t="s">
        <v>0</v>
      </c>
      <c r="B3" t="s">
        <v>13</v>
      </c>
      <c r="C3" t="s">
        <v>10</v>
      </c>
      <c r="D3" t="s">
        <v>14</v>
      </c>
      <c r="E3" t="s">
        <v>5</v>
      </c>
      <c r="F3" t="s">
        <v>11</v>
      </c>
      <c r="G3" t="s">
        <v>12</v>
      </c>
      <c r="H3" t="s">
        <v>1</v>
      </c>
      <c r="I3" t="s">
        <v>2</v>
      </c>
      <c r="J3" t="s">
        <v>3</v>
      </c>
      <c r="K3" t="s">
        <v>4</v>
      </c>
      <c r="L3" t="s">
        <v>6</v>
      </c>
      <c r="M3" t="s">
        <v>7</v>
      </c>
      <c r="N3" t="s">
        <v>8</v>
      </c>
      <c r="O3" t="s">
        <v>9</v>
      </c>
      <c r="P3" t="s">
        <v>15</v>
      </c>
      <c r="Q3" t="s">
        <v>16</v>
      </c>
      <c r="R3" t="s">
        <v>18</v>
      </c>
      <c r="S3" t="s">
        <v>17</v>
      </c>
      <c r="T3" t="s">
        <v>19</v>
      </c>
    </row>
    <row r="4" spans="1:20" x14ac:dyDescent="0.25">
      <c r="A4">
        <v>1</v>
      </c>
      <c r="B4">
        <v>1</v>
      </c>
      <c r="C4">
        <v>3</v>
      </c>
      <c r="D4">
        <v>82.06</v>
      </c>
      <c r="E4">
        <f>B4/(D4*(C4+273.15))</f>
        <v>4.4128934331688693E-5</v>
      </c>
      <c r="F4">
        <f>10^(8.20417-(1642.89/(230.3+C4)))</f>
        <v>14.528034496765521</v>
      </c>
      <c r="G4">
        <f>F4/760</f>
        <v>1.9115834864165158E-2</v>
      </c>
      <c r="H4">
        <f>G4/B4</f>
        <v>1.9115834864165158E-2</v>
      </c>
      <c r="I4">
        <v>0</v>
      </c>
      <c r="J4">
        <v>46.07</v>
      </c>
      <c r="K4">
        <v>29</v>
      </c>
      <c r="L4">
        <f>H4*J4/((1-H4)*K4+H4*J4)</f>
        <v>3.0029914886628633E-2</v>
      </c>
      <c r="M4">
        <v>0</v>
      </c>
      <c r="N4">
        <f>H4*J4+((1-H4)*K4)</f>
        <v>29.326307301131301</v>
      </c>
      <c r="O4">
        <f>I4*J4+(1-I4)*K4</f>
        <v>29</v>
      </c>
      <c r="P4">
        <f>E4*N4</f>
        <v>1.2941386890825458E-3</v>
      </c>
      <c r="Q4">
        <f>E4*O4</f>
        <v>1.2797390956189722E-3</v>
      </c>
      <c r="R4">
        <f>P4/Q4</f>
        <v>1.0112519759010792</v>
      </c>
      <c r="S4">
        <f>(Q4-P4)/(P4*(M4-L4))</f>
        <v>0.37052311699587526</v>
      </c>
      <c r="T4">
        <f>1+S4*(A4-L4)-(S4*(L4-M4))/(LN((A4-M4)/(A4-L4)))</f>
        <v>0.99446488206065742</v>
      </c>
    </row>
    <row r="5" spans="1:20" x14ac:dyDescent="0.25">
      <c r="A5">
        <v>1</v>
      </c>
      <c r="B5">
        <v>1</v>
      </c>
      <c r="C5">
        <v>9</v>
      </c>
      <c r="D5">
        <v>82.06</v>
      </c>
      <c r="E5">
        <f t="shared" ref="E5:E15" si="0">B5/(D5*(C5+273.15))</f>
        <v>4.3190519991833539E-5</v>
      </c>
      <c r="F5">
        <f t="shared" ref="F5:F15" si="1">10^(8.20417-(1642.89/(230.3+C5)))</f>
        <v>21.815788741021795</v>
      </c>
      <c r="G5">
        <f t="shared" ref="G5:G15" si="2">F5/760</f>
        <v>2.8704985185554994E-2</v>
      </c>
      <c r="H5">
        <f t="shared" ref="H5:H15" si="3">G5/B5</f>
        <v>2.8704985185554994E-2</v>
      </c>
      <c r="I5">
        <v>0</v>
      </c>
      <c r="J5">
        <v>46.07</v>
      </c>
      <c r="K5">
        <v>29</v>
      </c>
      <c r="L5">
        <f t="shared" ref="L5:L15" si="4">H5*J5/((1-H5)*K5+H5*J5)</f>
        <v>4.4843639613606566E-2</v>
      </c>
      <c r="M5">
        <v>0</v>
      </c>
      <c r="N5">
        <f t="shared" ref="N5:N15" si="5">H5*J5+((1-H5)*K5)</f>
        <v>29.489994097117425</v>
      </c>
      <c r="O5">
        <f t="shared" ref="O5:O15" si="6">I5*J5+(1-I5)*K5</f>
        <v>29</v>
      </c>
      <c r="P5">
        <f t="shared" ref="P5:P15" si="7">E5*N5</f>
        <v>1.2736881796106031E-3</v>
      </c>
      <c r="Q5">
        <f t="shared" ref="Q5:Q15" si="8">E5*O5</f>
        <v>1.2525250797631726E-3</v>
      </c>
      <c r="R5">
        <f t="shared" ref="R5:R15" si="9">P5/Q5</f>
        <v>1.0168963481764628</v>
      </c>
      <c r="S5">
        <f t="shared" ref="S5:S15" si="10">(Q5-P5)/(P5*(M5-L5))</f>
        <v>0.37052311699587548</v>
      </c>
      <c r="T5">
        <f t="shared" ref="T5:T15" si="11">1+S5*(A5-L5)-(S5*(L5-M5))/(LN((A5-M5)/(A5-L5)))</f>
        <v>0.99175572251457877</v>
      </c>
    </row>
    <row r="6" spans="1:20" x14ac:dyDescent="0.25">
      <c r="A6">
        <v>1</v>
      </c>
      <c r="B6">
        <v>1</v>
      </c>
      <c r="C6">
        <v>15</v>
      </c>
      <c r="D6">
        <v>82.06</v>
      </c>
      <c r="E6">
        <f t="shared" si="0"/>
        <v>4.229118589517901E-5</v>
      </c>
      <c r="F6">
        <f t="shared" si="1"/>
        <v>32.114230287681664</v>
      </c>
      <c r="G6">
        <f t="shared" si="2"/>
        <v>4.225556616800219E-2</v>
      </c>
      <c r="H6">
        <f t="shared" si="3"/>
        <v>4.225556616800219E-2</v>
      </c>
      <c r="I6">
        <v>0</v>
      </c>
      <c r="J6">
        <v>46.07</v>
      </c>
      <c r="K6">
        <v>29</v>
      </c>
      <c r="L6">
        <f t="shared" si="4"/>
        <v>6.549894414657384E-2</v>
      </c>
      <c r="M6">
        <v>0</v>
      </c>
      <c r="N6">
        <f t="shared" si="5"/>
        <v>29.721302514487796</v>
      </c>
      <c r="O6">
        <f t="shared" si="6"/>
        <v>29</v>
      </c>
      <c r="P6">
        <f t="shared" si="7"/>
        <v>1.2569491296870548E-3</v>
      </c>
      <c r="Q6">
        <f t="shared" si="8"/>
        <v>1.2264443909601912E-3</v>
      </c>
      <c r="R6">
        <f t="shared" si="9"/>
        <v>1.0248725004995793</v>
      </c>
      <c r="S6">
        <f t="shared" si="10"/>
        <v>0.37052311699587631</v>
      </c>
      <c r="T6">
        <f t="shared" si="11"/>
        <v>0.98800255593877551</v>
      </c>
    </row>
    <row r="7" spans="1:20" x14ac:dyDescent="0.25">
      <c r="A7">
        <v>1</v>
      </c>
      <c r="B7">
        <v>1</v>
      </c>
      <c r="C7">
        <v>21</v>
      </c>
      <c r="D7">
        <v>82.06</v>
      </c>
      <c r="E7">
        <f t="shared" si="0"/>
        <v>4.1428540593900499E-5</v>
      </c>
      <c r="F7">
        <f t="shared" si="1"/>
        <v>46.409334016819884</v>
      </c>
      <c r="G7">
        <f t="shared" si="2"/>
        <v>6.1064913180026166E-2</v>
      </c>
      <c r="H7">
        <f t="shared" si="3"/>
        <v>6.1064913180026166E-2</v>
      </c>
      <c r="I7">
        <v>0</v>
      </c>
      <c r="J7">
        <v>46.07</v>
      </c>
      <c r="K7">
        <v>29</v>
      </c>
      <c r="L7">
        <f t="shared" si="4"/>
        <v>9.3643071258795299E-2</v>
      </c>
      <c r="M7">
        <v>0</v>
      </c>
      <c r="N7">
        <f t="shared" si="5"/>
        <v>30.042378067983044</v>
      </c>
      <c r="O7">
        <f t="shared" si="6"/>
        <v>29</v>
      </c>
      <c r="P7">
        <f t="shared" si="7"/>
        <v>1.2446118793267417E-3</v>
      </c>
      <c r="Q7">
        <f t="shared" si="8"/>
        <v>1.2014276772231145E-3</v>
      </c>
      <c r="R7">
        <f t="shared" si="9"/>
        <v>1.0359440713097601</v>
      </c>
      <c r="S7">
        <f t="shared" si="10"/>
        <v>0.37052311699587537</v>
      </c>
      <c r="T7">
        <f t="shared" si="11"/>
        <v>0.98293578237604062</v>
      </c>
    </row>
    <row r="8" spans="1:20" x14ac:dyDescent="0.25">
      <c r="A8">
        <v>1</v>
      </c>
      <c r="B8">
        <v>1</v>
      </c>
      <c r="C8">
        <v>27</v>
      </c>
      <c r="D8">
        <v>82.06</v>
      </c>
      <c r="E8">
        <f t="shared" si="0"/>
        <v>4.0600383860389253E-5</v>
      </c>
      <c r="F8">
        <f t="shared" si="1"/>
        <v>65.925790777425334</v>
      </c>
      <c r="G8">
        <f t="shared" si="2"/>
        <v>8.6744461549243854E-2</v>
      </c>
      <c r="H8">
        <f t="shared" si="3"/>
        <v>8.6744461549243854E-2</v>
      </c>
      <c r="I8">
        <v>0</v>
      </c>
      <c r="J8">
        <v>46.07</v>
      </c>
      <c r="K8">
        <v>29</v>
      </c>
      <c r="L8">
        <f t="shared" si="4"/>
        <v>0.13110964242703213</v>
      </c>
      <c r="M8">
        <v>0</v>
      </c>
      <c r="N8">
        <f t="shared" si="5"/>
        <v>30.480727958645591</v>
      </c>
      <c r="O8">
        <f t="shared" si="6"/>
        <v>29</v>
      </c>
      <c r="P8">
        <f t="shared" si="7"/>
        <v>1.23752925546511E-3</v>
      </c>
      <c r="Q8">
        <f t="shared" si="8"/>
        <v>1.1774111319512884E-3</v>
      </c>
      <c r="R8">
        <f t="shared" si="9"/>
        <v>1.0510595847808826</v>
      </c>
      <c r="S8">
        <f t="shared" si="10"/>
        <v>0.37052311699587576</v>
      </c>
      <c r="T8">
        <f t="shared" si="11"/>
        <v>0.9762791722141666</v>
      </c>
    </row>
    <row r="9" spans="1:20" x14ac:dyDescent="0.25">
      <c r="A9">
        <v>1</v>
      </c>
      <c r="B9">
        <v>1</v>
      </c>
      <c r="C9">
        <v>33</v>
      </c>
      <c r="D9">
        <v>82.06</v>
      </c>
      <c r="E9">
        <f t="shared" si="0"/>
        <v>3.980468794935761E-5</v>
      </c>
      <c r="F9">
        <f t="shared" si="1"/>
        <v>92.163167175252113</v>
      </c>
      <c r="G9">
        <f t="shared" si="2"/>
        <v>0.12126732523059489</v>
      </c>
      <c r="H9">
        <f t="shared" si="3"/>
        <v>0.12126732523059489</v>
      </c>
      <c r="I9">
        <v>0</v>
      </c>
      <c r="J9">
        <v>46.07</v>
      </c>
      <c r="K9">
        <v>29</v>
      </c>
      <c r="L9">
        <f t="shared" si="4"/>
        <v>0.17981267126157399</v>
      </c>
      <c r="M9">
        <v>0</v>
      </c>
      <c r="N9">
        <f t="shared" si="5"/>
        <v>31.070033241686254</v>
      </c>
      <c r="O9">
        <f t="shared" si="6"/>
        <v>29</v>
      </c>
      <c r="P9">
        <f t="shared" si="7"/>
        <v>1.2367329777614891E-3</v>
      </c>
      <c r="Q9">
        <f t="shared" si="8"/>
        <v>1.1543359505313707E-3</v>
      </c>
      <c r="R9">
        <f t="shared" si="9"/>
        <v>1.0713804566098708</v>
      </c>
      <c r="S9">
        <f t="shared" si="10"/>
        <v>0.37052311699587548</v>
      </c>
      <c r="T9">
        <f t="shared" si="11"/>
        <v>0.9677874480620613</v>
      </c>
    </row>
    <row r="10" spans="1:20" x14ac:dyDescent="0.25">
      <c r="A10">
        <v>1</v>
      </c>
      <c r="B10">
        <v>1</v>
      </c>
      <c r="C10">
        <v>39</v>
      </c>
      <c r="D10">
        <v>82.06</v>
      </c>
      <c r="E10">
        <f t="shared" si="0"/>
        <v>3.903958102097015E-5</v>
      </c>
      <c r="F10">
        <f t="shared" si="1"/>
        <v>126.93338654781193</v>
      </c>
      <c r="G10">
        <f t="shared" si="2"/>
        <v>0.16701761387869993</v>
      </c>
      <c r="H10">
        <f t="shared" si="3"/>
        <v>0.16701761387869993</v>
      </c>
      <c r="I10">
        <v>0</v>
      </c>
      <c r="J10">
        <v>46.07</v>
      </c>
      <c r="K10">
        <v>29</v>
      </c>
      <c r="L10">
        <f t="shared" si="4"/>
        <v>0.24157808940311901</v>
      </c>
      <c r="M10">
        <v>0</v>
      </c>
      <c r="N10">
        <f t="shared" si="5"/>
        <v>31.850990668909407</v>
      </c>
      <c r="O10">
        <f t="shared" si="6"/>
        <v>29</v>
      </c>
      <c r="P10">
        <f t="shared" si="7"/>
        <v>1.243449330817053E-3</v>
      </c>
      <c r="Q10">
        <f t="shared" si="8"/>
        <v>1.1321478496081343E-3</v>
      </c>
      <c r="R10">
        <f t="shared" si="9"/>
        <v>1.0983100230658416</v>
      </c>
      <c r="S10">
        <f t="shared" si="10"/>
        <v>0.37052311699587581</v>
      </c>
      <c r="T10">
        <f t="shared" si="11"/>
        <v>0.95730482387392879</v>
      </c>
    </row>
    <row r="11" spans="1:20" x14ac:dyDescent="0.25">
      <c r="A11">
        <v>1</v>
      </c>
      <c r="B11">
        <v>1</v>
      </c>
      <c r="C11">
        <v>45</v>
      </c>
      <c r="D11">
        <v>82.06</v>
      </c>
      <c r="E11">
        <f t="shared" si="0"/>
        <v>3.8303332439716586E-5</v>
      </c>
      <c r="F11">
        <f t="shared" si="1"/>
        <v>172.39898042583638</v>
      </c>
      <c r="G11">
        <f t="shared" si="2"/>
        <v>0.22684076371820577</v>
      </c>
      <c r="H11">
        <f t="shared" si="3"/>
        <v>0.22684076371820577</v>
      </c>
      <c r="I11">
        <v>0</v>
      </c>
      <c r="J11">
        <v>46.07</v>
      </c>
      <c r="K11">
        <v>29</v>
      </c>
      <c r="L11">
        <f t="shared" si="4"/>
        <v>0.31791492318861242</v>
      </c>
      <c r="M11">
        <v>0</v>
      </c>
      <c r="N11">
        <f t="shared" si="5"/>
        <v>32.872171836669771</v>
      </c>
      <c r="O11">
        <f t="shared" si="6"/>
        <v>29</v>
      </c>
      <c r="P11">
        <f t="shared" si="7"/>
        <v>1.2591137258754512E-3</v>
      </c>
      <c r="Q11">
        <f t="shared" si="8"/>
        <v>1.1107966407517809E-3</v>
      </c>
      <c r="R11">
        <f t="shared" si="9"/>
        <v>1.1335231667817163</v>
      </c>
      <c r="S11">
        <f t="shared" si="10"/>
        <v>0.37052311699587598</v>
      </c>
      <c r="T11">
        <f t="shared" si="11"/>
        <v>0.9448491552485454</v>
      </c>
    </row>
    <row r="12" spans="1:20" x14ac:dyDescent="0.25">
      <c r="A12">
        <v>1</v>
      </c>
      <c r="B12">
        <v>1</v>
      </c>
      <c r="C12">
        <v>51</v>
      </c>
      <c r="D12">
        <v>82.06</v>
      </c>
      <c r="E12">
        <f t="shared" si="0"/>
        <v>3.7594339705987454E-5</v>
      </c>
      <c r="F12">
        <f t="shared" si="1"/>
        <v>231.11153255899617</v>
      </c>
      <c r="G12">
        <f t="shared" si="2"/>
        <v>0.30409412178815287</v>
      </c>
      <c r="H12">
        <f t="shared" si="3"/>
        <v>0.30409412178815287</v>
      </c>
      <c r="I12">
        <v>0</v>
      </c>
      <c r="J12">
        <v>46.07</v>
      </c>
      <c r="K12">
        <v>29</v>
      </c>
      <c r="L12">
        <f t="shared" si="4"/>
        <v>0.40974708642496444</v>
      </c>
      <c r="M12">
        <v>0</v>
      </c>
      <c r="N12">
        <f t="shared" si="5"/>
        <v>34.190886658923773</v>
      </c>
      <c r="O12">
        <f t="shared" si="6"/>
        <v>29</v>
      </c>
      <c r="P12">
        <f t="shared" si="7"/>
        <v>1.2853838079044948E-3</v>
      </c>
      <c r="Q12">
        <f t="shared" si="8"/>
        <v>1.0902358514736361E-3</v>
      </c>
      <c r="R12">
        <f t="shared" si="9"/>
        <v>1.1789960916870268</v>
      </c>
      <c r="S12">
        <f t="shared" si="10"/>
        <v>0.37052311699587631</v>
      </c>
      <c r="T12">
        <f t="shared" si="11"/>
        <v>0.93072896601134936</v>
      </c>
    </row>
    <row r="13" spans="1:20" x14ac:dyDescent="0.25">
      <c r="A13">
        <v>1</v>
      </c>
      <c r="B13">
        <v>1</v>
      </c>
      <c r="C13">
        <v>63</v>
      </c>
      <c r="D13">
        <v>82.06</v>
      </c>
      <c r="E13">
        <f t="shared" si="0"/>
        <v>3.6252283848567106E-5</v>
      </c>
      <c r="F13">
        <f t="shared" si="1"/>
        <v>400.65642713811326</v>
      </c>
      <c r="G13">
        <f t="shared" si="2"/>
        <v>0.52717950939225433</v>
      </c>
      <c r="H13">
        <f t="shared" si="3"/>
        <v>0.52717950939225433</v>
      </c>
      <c r="I13">
        <v>0</v>
      </c>
      <c r="J13">
        <v>46.07</v>
      </c>
      <c r="K13">
        <v>29</v>
      </c>
      <c r="L13">
        <f t="shared" si="4"/>
        <v>0.63915337916100057</v>
      </c>
      <c r="M13">
        <v>0</v>
      </c>
      <c r="N13">
        <f t="shared" si="5"/>
        <v>37.998954225325782</v>
      </c>
      <c r="O13">
        <f t="shared" si="6"/>
        <v>29</v>
      </c>
      <c r="P13">
        <f t="shared" si="7"/>
        <v>1.3775488745252187E-3</v>
      </c>
      <c r="Q13">
        <f t="shared" si="8"/>
        <v>1.051316231608446E-3</v>
      </c>
      <c r="R13">
        <f t="shared" si="9"/>
        <v>1.3103087663905444</v>
      </c>
      <c r="S13">
        <f t="shared" si="10"/>
        <v>0.37052311699587598</v>
      </c>
      <c r="T13">
        <f t="shared" si="11"/>
        <v>0.90136553708978173</v>
      </c>
    </row>
    <row r="14" spans="1:20" x14ac:dyDescent="0.25">
      <c r="A14">
        <v>1</v>
      </c>
      <c r="B14">
        <v>1</v>
      </c>
      <c r="C14">
        <v>69</v>
      </c>
      <c r="D14">
        <v>82.06</v>
      </c>
      <c r="E14">
        <f t="shared" si="0"/>
        <v>3.5616557696027569E-5</v>
      </c>
      <c r="F14">
        <f t="shared" si="1"/>
        <v>518.87420565296054</v>
      </c>
      <c r="G14">
        <f t="shared" si="2"/>
        <v>0.68272921796442176</v>
      </c>
      <c r="H14">
        <f t="shared" si="3"/>
        <v>0.68272921796442176</v>
      </c>
      <c r="I14">
        <v>0</v>
      </c>
      <c r="J14">
        <v>46.07</v>
      </c>
      <c r="K14">
        <v>29</v>
      </c>
      <c r="L14">
        <f t="shared" si="4"/>
        <v>0.77368007607324396</v>
      </c>
      <c r="M14">
        <v>0</v>
      </c>
      <c r="N14">
        <f t="shared" si="5"/>
        <v>40.654187750652682</v>
      </c>
      <c r="O14">
        <f t="shared" si="6"/>
        <v>29</v>
      </c>
      <c r="P14">
        <f t="shared" si="7"/>
        <v>1.4479622236062584E-3</v>
      </c>
      <c r="Q14">
        <f t="shared" si="8"/>
        <v>1.0328801731847995E-3</v>
      </c>
      <c r="R14">
        <f t="shared" si="9"/>
        <v>1.4018685431259543</v>
      </c>
      <c r="S14">
        <f t="shared" si="10"/>
        <v>0.37052311699587581</v>
      </c>
      <c r="T14">
        <f t="shared" si="11"/>
        <v>0.8909201262189308</v>
      </c>
    </row>
    <row r="15" spans="1:20" x14ac:dyDescent="0.25">
      <c r="A15">
        <v>1</v>
      </c>
      <c r="B15">
        <v>1</v>
      </c>
      <c r="C15">
        <v>75</v>
      </c>
      <c r="D15">
        <v>82.06</v>
      </c>
      <c r="E15">
        <f t="shared" si="0"/>
        <v>3.5002743690064149E-5</v>
      </c>
      <c r="F15">
        <f t="shared" si="1"/>
        <v>665.17883857922004</v>
      </c>
      <c r="G15">
        <f t="shared" si="2"/>
        <v>0.8752353139200264</v>
      </c>
      <c r="H15">
        <f t="shared" si="3"/>
        <v>0.8752353139200264</v>
      </c>
      <c r="I15">
        <v>0</v>
      </c>
      <c r="J15">
        <v>46.07</v>
      </c>
      <c r="K15">
        <v>29</v>
      </c>
      <c r="L15">
        <f t="shared" si="4"/>
        <v>0.91765694295670819</v>
      </c>
      <c r="M15">
        <v>0</v>
      </c>
      <c r="N15">
        <f t="shared" si="5"/>
        <v>43.940266808614851</v>
      </c>
      <c r="O15">
        <f t="shared" si="6"/>
        <v>29</v>
      </c>
      <c r="P15">
        <f t="shared" si="7"/>
        <v>1.5380298967749787E-3</v>
      </c>
      <c r="Q15">
        <f t="shared" si="8"/>
        <v>1.0150795670118603E-3</v>
      </c>
      <c r="R15">
        <f t="shared" si="9"/>
        <v>1.5151816140901673</v>
      </c>
      <c r="S15">
        <f t="shared" si="10"/>
        <v>0.37052311699587587</v>
      </c>
      <c r="T15">
        <f t="shared" si="11"/>
        <v>0.89433378638410532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"/>
  <sheetViews>
    <sheetView topLeftCell="F1" workbookViewId="0">
      <selection activeCell="N35" sqref="N35"/>
    </sheetView>
  </sheetViews>
  <sheetFormatPr defaultRowHeight="15" x14ac:dyDescent="0.25"/>
  <cols>
    <col min="4" max="4" width="17.28515625" bestFit="1" customWidth="1"/>
    <col min="5" max="8" width="12" bestFit="1" customWidth="1"/>
    <col min="12" max="12" width="12" bestFit="1" customWidth="1"/>
    <col min="14" max="14" width="12" bestFit="1" customWidth="1"/>
    <col min="16" max="16" width="13.140625" bestFit="1" customWidth="1"/>
    <col min="17" max="17" width="13.5703125" bestFit="1" customWidth="1"/>
    <col min="18" max="20" width="12" bestFit="1" customWidth="1"/>
  </cols>
  <sheetData>
    <row r="2" spans="1:20" x14ac:dyDescent="0.25">
      <c r="B2" t="s">
        <v>22</v>
      </c>
      <c r="C2" t="s">
        <v>24</v>
      </c>
      <c r="D2" t="s">
        <v>22</v>
      </c>
      <c r="E2" t="s">
        <v>23</v>
      </c>
      <c r="F2" t="s">
        <v>20</v>
      </c>
      <c r="G2" t="s">
        <v>20</v>
      </c>
      <c r="H2" t="s">
        <v>21</v>
      </c>
      <c r="I2" t="s">
        <v>22</v>
      </c>
      <c r="J2" t="s">
        <v>22</v>
      </c>
      <c r="K2" t="s">
        <v>22</v>
      </c>
      <c r="L2" t="s">
        <v>23</v>
      </c>
      <c r="M2" t="s">
        <v>22</v>
      </c>
      <c r="N2" t="s">
        <v>23</v>
      </c>
      <c r="O2" t="s">
        <v>22</v>
      </c>
      <c r="P2" t="s">
        <v>23</v>
      </c>
      <c r="Q2" t="s">
        <v>23</v>
      </c>
      <c r="R2" t="s">
        <v>23</v>
      </c>
      <c r="S2" t="s">
        <v>23</v>
      </c>
      <c r="T2" t="s">
        <v>23</v>
      </c>
    </row>
    <row r="3" spans="1:20" x14ac:dyDescent="0.25">
      <c r="A3" t="s">
        <v>0</v>
      </c>
      <c r="B3" t="s">
        <v>13</v>
      </c>
      <c r="C3" t="s">
        <v>10</v>
      </c>
      <c r="D3" t="s">
        <v>14</v>
      </c>
      <c r="E3" t="s">
        <v>5</v>
      </c>
      <c r="F3" t="s">
        <v>11</v>
      </c>
      <c r="G3" t="s">
        <v>12</v>
      </c>
      <c r="H3" t="s">
        <v>1</v>
      </c>
      <c r="I3" t="s">
        <v>2</v>
      </c>
      <c r="J3" t="s">
        <v>3</v>
      </c>
      <c r="K3" t="s">
        <v>4</v>
      </c>
      <c r="L3" t="s">
        <v>6</v>
      </c>
      <c r="M3" t="s">
        <v>7</v>
      </c>
      <c r="N3" t="s">
        <v>8</v>
      </c>
      <c r="O3" t="s">
        <v>9</v>
      </c>
      <c r="P3" t="s">
        <v>15</v>
      </c>
      <c r="Q3" t="s">
        <v>16</v>
      </c>
      <c r="R3" t="s">
        <v>18</v>
      </c>
      <c r="S3" t="s">
        <v>17</v>
      </c>
      <c r="T3" t="s">
        <v>19</v>
      </c>
    </row>
    <row r="4" spans="1:20" x14ac:dyDescent="0.25">
      <c r="A4">
        <v>1</v>
      </c>
      <c r="B4">
        <v>1</v>
      </c>
      <c r="C4">
        <v>13.2</v>
      </c>
      <c r="D4">
        <v>82.06</v>
      </c>
      <c r="E4">
        <f>B4/(D4*(C4+273.15))</f>
        <v>4.2557028865709213E-5</v>
      </c>
      <c r="F4">
        <f>10^(7.3874-( 1606.85/(159.496+C4)))</f>
        <v>1.2103183177764562E-2</v>
      </c>
      <c r="G4">
        <f>F4/760</f>
        <v>1.5925241023374423E-5</v>
      </c>
      <c r="H4">
        <f>G4/B4</f>
        <v>1.5925241023374423E-5</v>
      </c>
      <c r="I4">
        <v>0</v>
      </c>
      <c r="J4">
        <v>62.07</v>
      </c>
      <c r="K4">
        <v>29</v>
      </c>
      <c r="L4">
        <f>H4*J4/((1-H4)*K4+H4*J4)</f>
        <v>3.4084888261797897E-5</v>
      </c>
      <c r="M4">
        <v>0</v>
      </c>
      <c r="N4">
        <f>H4*J4+((1-H4)*K4)</f>
        <v>29.000526647720644</v>
      </c>
      <c r="O4">
        <f>I4*J4+(1-I4)*K4</f>
        <v>29</v>
      </c>
      <c r="P4">
        <f>E4*N4</f>
        <v>1.2341762496678166E-3</v>
      </c>
      <c r="Q4">
        <f>E4*O4</f>
        <v>1.2341538371055671E-3</v>
      </c>
      <c r="R4">
        <f>P4/Q4</f>
        <v>1.000018160266229</v>
      </c>
      <c r="S4">
        <f>(Q4-P4)/(P4*(M4-L4))</f>
        <v>0.53278556468510729</v>
      </c>
      <c r="T4">
        <f>1+S4*(A4-L4)-(S4*(L4-M4))/(LN((A4-M4)/(A4-L4)))</f>
        <v>0.99999092008561297</v>
      </c>
    </row>
    <row r="5" spans="1:20" x14ac:dyDescent="0.25">
      <c r="A5">
        <v>1</v>
      </c>
      <c r="B5">
        <v>1</v>
      </c>
      <c r="C5">
        <v>36.4</v>
      </c>
      <c r="D5">
        <v>82.06</v>
      </c>
      <c r="E5">
        <f t="shared" ref="E5:E15" si="0">B5/(D5*(C5+273.15))</f>
        <v>3.9367485755761052E-5</v>
      </c>
      <c r="F5">
        <f t="shared" ref="F5:F15" si="1">10^(7.3874-( 1606.85/(159.496+C5)))</f>
        <v>0.15304999930882207</v>
      </c>
      <c r="G5">
        <f t="shared" ref="G5:G15" si="2">F5/760</f>
        <v>2.0138157803792378E-4</v>
      </c>
      <c r="H5">
        <f t="shared" ref="H5:H15" si="3">G5/B5</f>
        <v>2.0138157803792378E-4</v>
      </c>
      <c r="I5">
        <v>0</v>
      </c>
      <c r="J5">
        <v>62.07</v>
      </c>
      <c r="K5">
        <v>29</v>
      </c>
      <c r="L5">
        <f t="shared" ref="L5:L15" si="4">H5*J5/((1-H5)*K5+H5*J5)</f>
        <v>4.3092705892110931E-4</v>
      </c>
      <c r="M5">
        <v>0</v>
      </c>
      <c r="N5">
        <f t="shared" ref="N5:N15" si="5">H5*J5+((1-H5)*K5)</f>
        <v>29.006659688785714</v>
      </c>
      <c r="O5">
        <f t="shared" ref="O5:O15" si="6">I5*J5+(1-I5)*K5</f>
        <v>29</v>
      </c>
      <c r="P5">
        <f t="shared" ref="P5:P15" si="7">E5*N5</f>
        <v>1.14191926212048E-3</v>
      </c>
      <c r="Q5">
        <f t="shared" ref="Q5:Q15" si="8">E5*O5</f>
        <v>1.1416570869170705E-3</v>
      </c>
      <c r="R5">
        <f t="shared" ref="R5:R15" si="9">P5/Q5</f>
        <v>1.0002296444408867</v>
      </c>
      <c r="S5">
        <f t="shared" ref="S5:S15" si="10">(Q5-P5)/(P5*(M5-L5))</f>
        <v>0.53278556468525318</v>
      </c>
      <c r="T5">
        <f t="shared" ref="T5:T15" si="11">1+S5*(A5-L5)-(S5*(L5-M5))/(LN((A5-M5)/(A5-L5)))</f>
        <v>0.99988521238846662</v>
      </c>
    </row>
    <row r="6" spans="1:20" x14ac:dyDescent="0.25">
      <c r="A6">
        <v>1</v>
      </c>
      <c r="B6">
        <v>1</v>
      </c>
      <c r="C6">
        <v>46</v>
      </c>
      <c r="D6">
        <v>82.06</v>
      </c>
      <c r="E6">
        <f t="shared" si="0"/>
        <v>3.8183315731461168E-5</v>
      </c>
      <c r="F6">
        <f t="shared" si="1"/>
        <v>0.36985065050403498</v>
      </c>
      <c r="G6">
        <f t="shared" si="2"/>
        <v>4.8664559276846708E-4</v>
      </c>
      <c r="H6">
        <f t="shared" si="3"/>
        <v>4.8664559276846708E-4</v>
      </c>
      <c r="I6">
        <v>0</v>
      </c>
      <c r="J6">
        <v>62.07</v>
      </c>
      <c r="K6">
        <v>29</v>
      </c>
      <c r="L6">
        <f t="shared" si="4"/>
        <v>1.0410116743912322E-3</v>
      </c>
      <c r="M6">
        <v>0</v>
      </c>
      <c r="N6">
        <f t="shared" si="5"/>
        <v>29.016093369752856</v>
      </c>
      <c r="O6">
        <f t="shared" si="6"/>
        <v>29</v>
      </c>
      <c r="P6">
        <f t="shared" si="7"/>
        <v>1.1079306544308303E-3</v>
      </c>
      <c r="Q6">
        <f t="shared" si="8"/>
        <v>1.1073161562123739E-3</v>
      </c>
      <c r="R6">
        <f t="shared" si="9"/>
        <v>1.0005549437845813</v>
      </c>
      <c r="S6">
        <f t="shared" si="10"/>
        <v>0.53278556468509941</v>
      </c>
      <c r="T6">
        <f t="shared" si="11"/>
        <v>0.99972273014388857</v>
      </c>
    </row>
    <row r="7" spans="1:20" x14ac:dyDescent="0.25">
      <c r="A7">
        <v>1</v>
      </c>
      <c r="B7">
        <v>1</v>
      </c>
      <c r="C7">
        <v>58</v>
      </c>
      <c r="D7">
        <v>82.06</v>
      </c>
      <c r="E7">
        <f t="shared" si="0"/>
        <v>3.6799653376704917E-5</v>
      </c>
      <c r="F7">
        <f t="shared" si="1"/>
        <v>0.99872986705818123</v>
      </c>
      <c r="G7">
        <f t="shared" si="2"/>
        <v>1.3141182461291858E-3</v>
      </c>
      <c r="H7">
        <f t="shared" si="3"/>
        <v>1.3141182461291858E-3</v>
      </c>
      <c r="I7">
        <v>0</v>
      </c>
      <c r="J7">
        <v>62.07</v>
      </c>
      <c r="K7">
        <v>29</v>
      </c>
      <c r="L7">
        <f t="shared" si="4"/>
        <v>2.8084575826007679E-3</v>
      </c>
      <c r="M7">
        <v>0</v>
      </c>
      <c r="N7">
        <f t="shared" si="5"/>
        <v>29.043457890399495</v>
      </c>
      <c r="O7">
        <f t="shared" si="6"/>
        <v>29</v>
      </c>
      <c r="P7">
        <f t="shared" si="7"/>
        <v>1.0687891832276268E-3</v>
      </c>
      <c r="Q7">
        <f t="shared" si="8"/>
        <v>1.0671899479244426E-3</v>
      </c>
      <c r="R7">
        <f t="shared" si="9"/>
        <v>1.0014985479448102</v>
      </c>
      <c r="S7">
        <f t="shared" si="10"/>
        <v>0.53278556468504734</v>
      </c>
      <c r="T7">
        <f t="shared" si="11"/>
        <v>0.99925219785567587</v>
      </c>
    </row>
    <row r="8" spans="1:20" x14ac:dyDescent="0.25">
      <c r="A8">
        <v>1</v>
      </c>
      <c r="B8">
        <v>1</v>
      </c>
      <c r="C8">
        <v>66</v>
      </c>
      <c r="D8">
        <v>82.06</v>
      </c>
      <c r="E8">
        <f t="shared" si="0"/>
        <v>3.5931609068836306E-5</v>
      </c>
      <c r="F8">
        <f t="shared" si="1"/>
        <v>1.8262195107053201</v>
      </c>
      <c r="G8">
        <f t="shared" si="2"/>
        <v>2.4029204088227897E-3</v>
      </c>
      <c r="H8">
        <f t="shared" si="3"/>
        <v>2.4029204088227897E-3</v>
      </c>
      <c r="I8">
        <v>0</v>
      </c>
      <c r="J8">
        <v>62.07</v>
      </c>
      <c r="K8">
        <v>29</v>
      </c>
      <c r="L8">
        <f t="shared" si="4"/>
        <v>5.1290239328849472E-3</v>
      </c>
      <c r="M8">
        <v>0</v>
      </c>
      <c r="N8">
        <f t="shared" si="5"/>
        <v>29.079464577919769</v>
      </c>
      <c r="O8">
        <f t="shared" si="6"/>
        <v>29</v>
      </c>
      <c r="P8">
        <f t="shared" si="7"/>
        <v>1.0448719531448861E-3</v>
      </c>
      <c r="Q8">
        <f t="shared" si="8"/>
        <v>1.0420166629962529E-3</v>
      </c>
      <c r="R8">
        <f t="shared" si="9"/>
        <v>1.0027401578593023</v>
      </c>
      <c r="S8">
        <f t="shared" si="10"/>
        <v>0.53278556468501714</v>
      </c>
      <c r="T8">
        <f t="shared" si="11"/>
        <v>0.99863483604303849</v>
      </c>
    </row>
    <row r="9" spans="1:20" x14ac:dyDescent="0.25">
      <c r="A9">
        <v>1</v>
      </c>
      <c r="B9">
        <v>1</v>
      </c>
      <c r="C9">
        <v>78.16</v>
      </c>
      <c r="D9">
        <v>82.06</v>
      </c>
      <c r="E9">
        <f t="shared" si="0"/>
        <v>3.4687897343360095E-5</v>
      </c>
      <c r="F9">
        <f t="shared" si="1"/>
        <v>4.2282130145512253</v>
      </c>
      <c r="G9">
        <f t="shared" si="2"/>
        <v>5.5634381770410862E-3</v>
      </c>
      <c r="H9">
        <f t="shared" si="3"/>
        <v>5.5634381770410862E-3</v>
      </c>
      <c r="I9">
        <v>0</v>
      </c>
      <c r="J9">
        <v>62.07</v>
      </c>
      <c r="K9">
        <v>29</v>
      </c>
      <c r="L9">
        <f t="shared" si="4"/>
        <v>1.1832607249877791E-2</v>
      </c>
      <c r="M9">
        <v>0</v>
      </c>
      <c r="N9">
        <f t="shared" si="5"/>
        <v>29.183982900514746</v>
      </c>
      <c r="O9">
        <f t="shared" si="6"/>
        <v>29</v>
      </c>
      <c r="P9">
        <f t="shared" si="7"/>
        <v>1.0123310029234319E-3</v>
      </c>
      <c r="Q9">
        <f t="shared" si="8"/>
        <v>1.0059490229574427E-3</v>
      </c>
      <c r="R9">
        <f t="shared" si="9"/>
        <v>1.0063442379487844</v>
      </c>
      <c r="S9">
        <f t="shared" si="10"/>
        <v>0.53278556468502825</v>
      </c>
      <c r="T9">
        <f t="shared" si="11"/>
        <v>0.9968541321897797</v>
      </c>
    </row>
    <row r="10" spans="1:20" x14ac:dyDescent="0.25">
      <c r="A10">
        <v>1</v>
      </c>
      <c r="B10">
        <v>1</v>
      </c>
      <c r="C10">
        <v>92.08</v>
      </c>
      <c r="D10">
        <v>82.06</v>
      </c>
      <c r="E10">
        <f t="shared" si="0"/>
        <v>3.3365838555693216E-5</v>
      </c>
      <c r="F10">
        <f t="shared" si="1"/>
        <v>10.006092242745179</v>
      </c>
      <c r="G10">
        <f t="shared" si="2"/>
        <v>1.3165910845717341E-2</v>
      </c>
      <c r="H10">
        <f t="shared" si="3"/>
        <v>1.3165910845717341E-2</v>
      </c>
      <c r="I10">
        <v>0</v>
      </c>
      <c r="J10">
        <v>62.07</v>
      </c>
      <c r="K10">
        <v>29</v>
      </c>
      <c r="L10">
        <f t="shared" si="4"/>
        <v>2.7762767912017084E-2</v>
      </c>
      <c r="M10">
        <v>0</v>
      </c>
      <c r="N10">
        <f t="shared" si="5"/>
        <v>29.435396671667874</v>
      </c>
      <c r="O10">
        <f t="shared" si="6"/>
        <v>29</v>
      </c>
      <c r="P10">
        <f t="shared" si="7"/>
        <v>9.8213669316965968E-4</v>
      </c>
      <c r="Q10">
        <f t="shared" si="8"/>
        <v>9.676093181151033E-4</v>
      </c>
      <c r="R10">
        <f t="shared" si="9"/>
        <v>1.015013678333375</v>
      </c>
      <c r="S10">
        <f t="shared" si="10"/>
        <v>0.53278556468503258</v>
      </c>
      <c r="T10">
        <f t="shared" si="11"/>
        <v>0.99263890388835341</v>
      </c>
    </row>
    <row r="11" spans="1:20" x14ac:dyDescent="0.25">
      <c r="A11">
        <v>1</v>
      </c>
      <c r="B11">
        <v>1</v>
      </c>
      <c r="C11">
        <v>119.92</v>
      </c>
      <c r="D11">
        <v>82.06</v>
      </c>
      <c r="E11">
        <f t="shared" si="0"/>
        <v>3.1002633667529532E-5</v>
      </c>
      <c r="F11">
        <f t="shared" si="1"/>
        <v>43.316722632356303</v>
      </c>
      <c r="G11">
        <f t="shared" si="2"/>
        <v>5.6995687674153028E-2</v>
      </c>
      <c r="H11">
        <f t="shared" si="3"/>
        <v>5.6995687674153028E-2</v>
      </c>
      <c r="I11">
        <v>0</v>
      </c>
      <c r="J11">
        <v>62.07</v>
      </c>
      <c r="K11">
        <v>29</v>
      </c>
      <c r="L11">
        <f t="shared" si="4"/>
        <v>0.11454556628055659</v>
      </c>
      <c r="M11">
        <v>0</v>
      </c>
      <c r="N11">
        <f t="shared" si="5"/>
        <v>30.884847391384238</v>
      </c>
      <c r="O11">
        <f t="shared" si="6"/>
        <v>29</v>
      </c>
      <c r="P11">
        <f t="shared" si="7"/>
        <v>9.5751160955264065E-4</v>
      </c>
      <c r="Q11">
        <f t="shared" si="8"/>
        <v>8.9907637635835644E-4</v>
      </c>
      <c r="R11">
        <f t="shared" si="9"/>
        <v>1.0649947376339393</v>
      </c>
      <c r="S11">
        <f t="shared" si="10"/>
        <v>0.53278556468503246</v>
      </c>
      <c r="T11">
        <f t="shared" si="11"/>
        <v>0.97010443073465347</v>
      </c>
    </row>
    <row r="12" spans="1:20" x14ac:dyDescent="0.25">
      <c r="A12">
        <v>1</v>
      </c>
      <c r="B12">
        <v>1</v>
      </c>
      <c r="C12">
        <v>152.4</v>
      </c>
      <c r="D12">
        <v>82.06</v>
      </c>
      <c r="E12">
        <f t="shared" si="0"/>
        <v>2.8636365211363726E-5</v>
      </c>
      <c r="F12">
        <f t="shared" si="1"/>
        <v>171.99762539845315</v>
      </c>
      <c r="G12">
        <f t="shared" si="2"/>
        <v>0.22631266499796468</v>
      </c>
      <c r="H12">
        <f t="shared" si="3"/>
        <v>0.22631266499796468</v>
      </c>
      <c r="I12">
        <v>0</v>
      </c>
      <c r="J12">
        <v>62.07</v>
      </c>
      <c r="K12">
        <v>29</v>
      </c>
      <c r="L12">
        <f t="shared" si="4"/>
        <v>0.38502262848607849</v>
      </c>
      <c r="M12">
        <v>0</v>
      </c>
      <c r="N12">
        <f t="shared" si="5"/>
        <v>36.484159831482692</v>
      </c>
      <c r="O12">
        <f t="shared" si="6"/>
        <v>29</v>
      </c>
      <c r="P12">
        <f t="shared" si="7"/>
        <v>1.0447737253641049E-3</v>
      </c>
      <c r="Q12">
        <f t="shared" si="8"/>
        <v>8.3045459112954809E-4</v>
      </c>
      <c r="R12">
        <f t="shared" si="9"/>
        <v>1.258074476947679</v>
      </c>
      <c r="S12">
        <f t="shared" si="10"/>
        <v>0.53278556468503302</v>
      </c>
      <c r="T12">
        <f t="shared" si="11"/>
        <v>0.90571104448684769</v>
      </c>
    </row>
    <row r="13" spans="1:20" x14ac:dyDescent="0.25">
      <c r="A13">
        <v>1</v>
      </c>
      <c r="B13">
        <v>1</v>
      </c>
      <c r="C13">
        <v>170.96</v>
      </c>
      <c r="D13">
        <v>82.06</v>
      </c>
      <c r="E13">
        <f t="shared" si="0"/>
        <v>2.743961004187213E-5</v>
      </c>
      <c r="F13">
        <f t="shared" si="1"/>
        <v>334.8703521644531</v>
      </c>
      <c r="G13">
        <f t="shared" si="2"/>
        <v>0.44061888442691199</v>
      </c>
      <c r="H13">
        <f t="shared" si="3"/>
        <v>0.44061888442691199</v>
      </c>
      <c r="I13">
        <v>0</v>
      </c>
      <c r="J13">
        <v>62.07</v>
      </c>
      <c r="K13">
        <v>29</v>
      </c>
      <c r="L13">
        <f t="shared" si="4"/>
        <v>0.62768921696040636</v>
      </c>
      <c r="M13">
        <v>0</v>
      </c>
      <c r="N13">
        <f t="shared" si="5"/>
        <v>43.571266507997976</v>
      </c>
      <c r="O13">
        <f t="shared" si="6"/>
        <v>29</v>
      </c>
      <c r="P13">
        <f t="shared" si="7"/>
        <v>1.195578562009948E-3</v>
      </c>
      <c r="Q13">
        <f t="shared" si="8"/>
        <v>7.9574869121429173E-4</v>
      </c>
      <c r="R13">
        <f t="shared" si="9"/>
        <v>1.5024574657930336</v>
      </c>
      <c r="S13">
        <f t="shared" si="10"/>
        <v>0.5327855646850328</v>
      </c>
      <c r="T13">
        <f t="shared" si="11"/>
        <v>0.85988525202292332</v>
      </c>
    </row>
    <row r="14" spans="1:20" x14ac:dyDescent="0.25">
      <c r="A14">
        <v>1</v>
      </c>
      <c r="B14">
        <v>1</v>
      </c>
      <c r="C14">
        <v>184.88</v>
      </c>
      <c r="D14">
        <v>82.06</v>
      </c>
      <c r="E14">
        <f t="shared" si="0"/>
        <v>2.6605692237835583E-5</v>
      </c>
      <c r="F14">
        <f t="shared" si="1"/>
        <v>526.53159726922831</v>
      </c>
      <c r="G14">
        <f t="shared" si="2"/>
        <v>0.69280473324898462</v>
      </c>
      <c r="H14">
        <f t="shared" si="3"/>
        <v>0.69280473324898462</v>
      </c>
      <c r="I14">
        <v>0</v>
      </c>
      <c r="J14">
        <v>62.07</v>
      </c>
      <c r="K14">
        <v>29</v>
      </c>
      <c r="L14">
        <f t="shared" si="4"/>
        <v>0.82838601219112429</v>
      </c>
      <c r="M14">
        <v>0</v>
      </c>
      <c r="N14">
        <f t="shared" si="5"/>
        <v>51.911052528543919</v>
      </c>
      <c r="O14">
        <f t="shared" si="6"/>
        <v>29</v>
      </c>
      <c r="P14">
        <f t="shared" si="7"/>
        <v>1.3811294873165561E-3</v>
      </c>
      <c r="Q14">
        <f t="shared" si="8"/>
        <v>7.7156507489723185E-4</v>
      </c>
      <c r="R14">
        <f t="shared" si="9"/>
        <v>1.7900362940877212</v>
      </c>
      <c r="S14">
        <f t="shared" si="10"/>
        <v>0.53278556468503302</v>
      </c>
      <c r="T14">
        <f t="shared" si="11"/>
        <v>0.84102198824807495</v>
      </c>
    </row>
    <row r="15" spans="1:20" x14ac:dyDescent="0.25">
      <c r="A15">
        <v>1</v>
      </c>
      <c r="B15">
        <v>1</v>
      </c>
      <c r="C15">
        <v>194.16</v>
      </c>
      <c r="D15">
        <v>82.06</v>
      </c>
      <c r="E15">
        <f t="shared" si="0"/>
        <v>2.6077347404711719E-5</v>
      </c>
      <c r="F15">
        <f t="shared" si="1"/>
        <v>698.00818502542018</v>
      </c>
      <c r="G15">
        <f t="shared" si="2"/>
        <v>0.9184318224018686</v>
      </c>
      <c r="H15">
        <f t="shared" si="3"/>
        <v>0.9184318224018686</v>
      </c>
      <c r="I15">
        <v>0</v>
      </c>
      <c r="J15">
        <v>62.07</v>
      </c>
      <c r="K15">
        <v>29</v>
      </c>
      <c r="L15">
        <f t="shared" si="4"/>
        <v>0.96015873439588661</v>
      </c>
      <c r="M15">
        <v>0</v>
      </c>
      <c r="N15">
        <f t="shared" si="5"/>
        <v>59.372540366829796</v>
      </c>
      <c r="O15">
        <f t="shared" si="6"/>
        <v>29</v>
      </c>
      <c r="P15">
        <f t="shared" si="7"/>
        <v>1.5482783614460907E-3</v>
      </c>
      <c r="Q15">
        <f t="shared" si="8"/>
        <v>7.5624307473663981E-4</v>
      </c>
      <c r="R15">
        <f t="shared" si="9"/>
        <v>2.0473289781665445</v>
      </c>
      <c r="S15">
        <f t="shared" si="10"/>
        <v>0.53278556468503302</v>
      </c>
      <c r="T15">
        <f t="shared" si="11"/>
        <v>0.86249827760076148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6"/>
  <sheetViews>
    <sheetView topLeftCell="G1" workbookViewId="0">
      <selection activeCell="T26" sqref="T26"/>
    </sheetView>
  </sheetViews>
  <sheetFormatPr defaultRowHeight="15" x14ac:dyDescent="0.25"/>
  <cols>
    <col min="4" max="4" width="17.28515625" bestFit="1" customWidth="1"/>
    <col min="5" max="8" width="12" bestFit="1" customWidth="1"/>
    <col min="12" max="12" width="12" bestFit="1" customWidth="1"/>
    <col min="14" max="14" width="12" bestFit="1" customWidth="1"/>
    <col min="16" max="16" width="13.140625" bestFit="1" customWidth="1"/>
    <col min="17" max="17" width="13.5703125" bestFit="1" customWidth="1"/>
    <col min="18" max="20" width="12" bestFit="1" customWidth="1"/>
  </cols>
  <sheetData>
    <row r="2" spans="1:20" x14ac:dyDescent="0.25">
      <c r="B2" t="s">
        <v>22</v>
      </c>
      <c r="C2" t="s">
        <v>24</v>
      </c>
      <c r="D2" t="s">
        <v>22</v>
      </c>
      <c r="E2" t="s">
        <v>23</v>
      </c>
      <c r="F2" t="s">
        <v>20</v>
      </c>
      <c r="G2" t="s">
        <v>20</v>
      </c>
      <c r="H2" t="s">
        <v>21</v>
      </c>
      <c r="I2" t="s">
        <v>22</v>
      </c>
      <c r="J2" t="s">
        <v>22</v>
      </c>
      <c r="K2" t="s">
        <v>22</v>
      </c>
      <c r="L2" t="s">
        <v>23</v>
      </c>
      <c r="M2" t="s">
        <v>22</v>
      </c>
      <c r="N2" t="s">
        <v>23</v>
      </c>
      <c r="O2" t="s">
        <v>22</v>
      </c>
      <c r="P2" t="s">
        <v>23</v>
      </c>
      <c r="Q2" t="s">
        <v>23</v>
      </c>
      <c r="R2" t="s">
        <v>23</v>
      </c>
      <c r="S2" t="s">
        <v>23</v>
      </c>
      <c r="T2" t="s">
        <v>23</v>
      </c>
    </row>
    <row r="3" spans="1:20" x14ac:dyDescent="0.25">
      <c r="A3" t="s">
        <v>0</v>
      </c>
      <c r="B3" t="s">
        <v>13</v>
      </c>
      <c r="C3" t="s">
        <v>10</v>
      </c>
      <c r="D3" t="s">
        <v>14</v>
      </c>
      <c r="E3" t="s">
        <v>5</v>
      </c>
      <c r="F3" t="s">
        <v>11</v>
      </c>
      <c r="G3" t="s">
        <v>12</v>
      </c>
      <c r="H3" t="s">
        <v>1</v>
      </c>
      <c r="I3" t="s">
        <v>2</v>
      </c>
      <c r="J3" t="s">
        <v>3</v>
      </c>
      <c r="K3" t="s">
        <v>4</v>
      </c>
      <c r="L3" t="s">
        <v>6</v>
      </c>
      <c r="M3" t="s">
        <v>7</v>
      </c>
      <c r="N3" t="s">
        <v>8</v>
      </c>
      <c r="O3" t="s">
        <v>9</v>
      </c>
      <c r="P3" t="s">
        <v>15</v>
      </c>
      <c r="Q3" t="s">
        <v>16</v>
      </c>
      <c r="R3" t="s">
        <v>18</v>
      </c>
      <c r="S3" t="s">
        <v>17</v>
      </c>
      <c r="T3" t="s">
        <v>19</v>
      </c>
    </row>
    <row r="4" spans="1:20" x14ac:dyDescent="0.25">
      <c r="A4">
        <v>1</v>
      </c>
      <c r="B4">
        <v>2</v>
      </c>
      <c r="C4">
        <v>23</v>
      </c>
      <c r="D4">
        <v>82.06</v>
      </c>
      <c r="E4">
        <f>B4/(D4*(C4+273.15))</f>
        <v>8.2297519606252463E-5</v>
      </c>
      <c r="F4">
        <f>10^(6.99515-(1202.29/(226.254+C4)))</f>
        <v>148.45557669758978</v>
      </c>
      <c r="G4">
        <f>F4/760</f>
        <v>0.19533628512840759</v>
      </c>
      <c r="H4">
        <f>G4/B4</f>
        <v>9.7668142564203794E-2</v>
      </c>
      <c r="I4">
        <v>0</v>
      </c>
      <c r="J4">
        <v>72.11</v>
      </c>
      <c r="K4">
        <v>29</v>
      </c>
      <c r="L4">
        <f>H4*J4/((1-H4)*K4+H4*J4)</f>
        <v>0.21206712796782023</v>
      </c>
      <c r="M4">
        <v>0</v>
      </c>
      <c r="N4">
        <f>H4*J4+((1-H4)*K4)</f>
        <v>33.210473625942825</v>
      </c>
      <c r="O4">
        <f>I4*J4+(1-I4)*K4</f>
        <v>29</v>
      </c>
      <c r="P4">
        <f>E4*N4</f>
        <v>2.7331396043639598E-3</v>
      </c>
      <c r="Q4">
        <f>E4*O4</f>
        <v>2.3866280685813216E-3</v>
      </c>
      <c r="R4">
        <f>P4/Q4</f>
        <v>1.1451887457221661</v>
      </c>
      <c r="S4">
        <f>(Q4-P4)/(P4*(M4-L4))</f>
        <v>0.59783663846900492</v>
      </c>
      <c r="T4">
        <f>1+S4*(A4-L4)-(S4*(L4-M4))/(LN((A4-M4)/(A4-L4)))</f>
        <v>0.93912498666953415</v>
      </c>
    </row>
    <row r="5" spans="1:20" x14ac:dyDescent="0.25">
      <c r="A5">
        <v>1</v>
      </c>
      <c r="B5">
        <v>2</v>
      </c>
      <c r="C5">
        <v>27.84</v>
      </c>
      <c r="D5">
        <v>82.06</v>
      </c>
      <c r="E5">
        <f t="shared" ref="E5:E15" si="0">B5/(D5*(C5+273.15))</f>
        <v>8.0974153398424091E-5</v>
      </c>
      <c r="F5">
        <f t="shared" ref="F5:F15" si="1">10^(6.99515-(1202.29/(226.254+C5)))</f>
        <v>183.43233529468984</v>
      </c>
      <c r="G5">
        <f t="shared" ref="G5:G15" si="2">F5/760</f>
        <v>0.24135833591406558</v>
      </c>
      <c r="H5">
        <f t="shared" ref="H5:H15" si="3">G5/B5</f>
        <v>0.12067916795703279</v>
      </c>
      <c r="I5">
        <v>0</v>
      </c>
      <c r="J5">
        <v>72.11</v>
      </c>
      <c r="K5">
        <v>29</v>
      </c>
      <c r="L5">
        <f t="shared" ref="L5:L15" si="4">H5*J5/((1-H5)*K5+H5*J5)</f>
        <v>0.2544311135760689</v>
      </c>
      <c r="M5">
        <v>0</v>
      </c>
      <c r="N5">
        <f t="shared" ref="N5:N15" si="5">H5*J5+((1-H5)*K5)</f>
        <v>34.202478930627677</v>
      </c>
      <c r="O5">
        <f t="shared" ref="O5:O15" si="6">I5*J5+(1-I5)*K5</f>
        <v>29</v>
      </c>
      <c r="P5">
        <f t="shared" ref="P5:P15" si="7">E5*N5</f>
        <v>2.7695167755350135E-3</v>
      </c>
      <c r="Q5">
        <f t="shared" ref="Q5:Q15" si="8">E5*O5</f>
        <v>2.3482504485542988E-3</v>
      </c>
      <c r="R5">
        <f t="shared" ref="R5:R15" si="9">P5/Q5</f>
        <v>1.1793958251940577</v>
      </c>
      <c r="S5">
        <f t="shared" ref="S5:S15" si="10">(Q5-P5)/(P5*(M5-L5))</f>
        <v>0.5978366384690047</v>
      </c>
      <c r="T5">
        <f t="shared" ref="T5:T15" si="11">1+S5*(A5-L5)-(S5*(L5-M5))/(LN((A5-M5)/(A5-L5)))</f>
        <v>0.92766222279800636</v>
      </c>
    </row>
    <row r="6" spans="1:20" x14ac:dyDescent="0.25">
      <c r="A6">
        <v>1</v>
      </c>
      <c r="B6">
        <v>2</v>
      </c>
      <c r="C6">
        <v>32.68</v>
      </c>
      <c r="D6">
        <v>82.06</v>
      </c>
      <c r="E6">
        <f t="shared" si="0"/>
        <v>7.969267381025951E-5</v>
      </c>
      <c r="F6">
        <f t="shared" si="1"/>
        <v>224.8642688775019</v>
      </c>
      <c r="G6">
        <f t="shared" si="2"/>
        <v>0.29587403799671302</v>
      </c>
      <c r="H6">
        <f t="shared" si="3"/>
        <v>0.14793701899835651</v>
      </c>
      <c r="I6">
        <v>0</v>
      </c>
      <c r="J6">
        <v>72.11</v>
      </c>
      <c r="K6">
        <v>29</v>
      </c>
      <c r="L6">
        <f t="shared" si="4"/>
        <v>0.30153964732837368</v>
      </c>
      <c r="M6">
        <v>0</v>
      </c>
      <c r="N6">
        <f t="shared" si="5"/>
        <v>35.377564889019148</v>
      </c>
      <c r="O6">
        <f t="shared" si="6"/>
        <v>29</v>
      </c>
      <c r="P6">
        <f t="shared" si="7"/>
        <v>2.8193327389018927E-3</v>
      </c>
      <c r="Q6">
        <f t="shared" si="8"/>
        <v>2.3110875404975259E-3</v>
      </c>
      <c r="R6">
        <f t="shared" si="9"/>
        <v>1.2199160306558325</v>
      </c>
      <c r="S6">
        <f t="shared" si="10"/>
        <v>0.59783663846900537</v>
      </c>
      <c r="T6">
        <f t="shared" si="11"/>
        <v>0.9152440092203401</v>
      </c>
    </row>
    <row r="7" spans="1:20" x14ac:dyDescent="0.25">
      <c r="A7">
        <v>1</v>
      </c>
      <c r="B7">
        <v>2</v>
      </c>
      <c r="C7">
        <v>37.520000000000003</v>
      </c>
      <c r="D7">
        <v>82.06</v>
      </c>
      <c r="E7">
        <f t="shared" si="0"/>
        <v>7.845112315766462E-5</v>
      </c>
      <c r="F7">
        <f t="shared" si="1"/>
        <v>273.60199613253252</v>
      </c>
      <c r="G7">
        <f t="shared" si="2"/>
        <v>0.36000262649017439</v>
      </c>
      <c r="H7">
        <f t="shared" si="3"/>
        <v>0.1800013132450872</v>
      </c>
      <c r="I7">
        <v>0</v>
      </c>
      <c r="J7">
        <v>72.11</v>
      </c>
      <c r="K7">
        <v>29</v>
      </c>
      <c r="L7">
        <f t="shared" si="4"/>
        <v>0.35309970967518289</v>
      </c>
      <c r="M7">
        <v>0</v>
      </c>
      <c r="N7">
        <f t="shared" si="5"/>
        <v>36.759856613995709</v>
      </c>
      <c r="O7">
        <f t="shared" si="6"/>
        <v>29</v>
      </c>
      <c r="P7">
        <f t="shared" si="7"/>
        <v>2.8838520384826699E-3</v>
      </c>
      <c r="Q7">
        <f t="shared" si="8"/>
        <v>2.2750825715722742E-3</v>
      </c>
      <c r="R7">
        <f t="shared" si="9"/>
        <v>1.2675812625515761</v>
      </c>
      <c r="S7">
        <f t="shared" si="10"/>
        <v>0.59783663846900559</v>
      </c>
      <c r="T7">
        <f t="shared" si="11"/>
        <v>0.90209004387665837</v>
      </c>
    </row>
    <row r="8" spans="1:20" x14ac:dyDescent="0.25">
      <c r="A8">
        <v>1</v>
      </c>
      <c r="B8">
        <v>2</v>
      </c>
      <c r="C8">
        <v>42.36</v>
      </c>
      <c r="D8">
        <v>82.06</v>
      </c>
      <c r="E8">
        <f t="shared" si="0"/>
        <v>7.7247663881942463E-5</v>
      </c>
      <c r="F8">
        <f t="shared" si="1"/>
        <v>330.55807899700125</v>
      </c>
      <c r="G8">
        <f t="shared" si="2"/>
        <v>0.43494484078552798</v>
      </c>
      <c r="H8">
        <f t="shared" si="3"/>
        <v>0.21747242039276399</v>
      </c>
      <c r="I8">
        <v>0</v>
      </c>
      <c r="J8">
        <v>72.11</v>
      </c>
      <c r="K8">
        <v>29</v>
      </c>
      <c r="L8">
        <f t="shared" si="4"/>
        <v>0.40864729058334426</v>
      </c>
      <c r="M8">
        <v>0</v>
      </c>
      <c r="N8">
        <f t="shared" si="5"/>
        <v>38.375236043132055</v>
      </c>
      <c r="O8">
        <f t="shared" si="6"/>
        <v>29</v>
      </c>
      <c r="P8">
        <f t="shared" si="7"/>
        <v>2.9643973352500687E-3</v>
      </c>
      <c r="Q8">
        <f t="shared" si="8"/>
        <v>2.2401822525763312E-3</v>
      </c>
      <c r="R8">
        <f t="shared" si="9"/>
        <v>1.3232840014873124</v>
      </c>
      <c r="S8">
        <f t="shared" si="10"/>
        <v>0.59783663846900581</v>
      </c>
      <c r="T8">
        <f t="shared" si="11"/>
        <v>0.88849425393635117</v>
      </c>
    </row>
    <row r="9" spans="1:20" x14ac:dyDescent="0.25">
      <c r="A9">
        <v>1</v>
      </c>
      <c r="B9">
        <v>2</v>
      </c>
      <c r="C9">
        <v>47.2</v>
      </c>
      <c r="D9">
        <v>82.06</v>
      </c>
      <c r="E9">
        <f t="shared" si="0"/>
        <v>7.6080569475235418E-5</v>
      </c>
      <c r="F9">
        <f t="shared" si="1"/>
        <v>396.70623160068089</v>
      </c>
      <c r="G9">
        <f t="shared" si="2"/>
        <v>0.52198188368510645</v>
      </c>
      <c r="H9">
        <f t="shared" si="3"/>
        <v>0.26099094184255323</v>
      </c>
      <c r="I9">
        <v>0</v>
      </c>
      <c r="J9">
        <v>72.11</v>
      </c>
      <c r="K9">
        <v>29</v>
      </c>
      <c r="L9">
        <f t="shared" si="4"/>
        <v>0.46756372334432789</v>
      </c>
      <c r="M9">
        <v>0</v>
      </c>
      <c r="N9">
        <f t="shared" si="5"/>
        <v>40.251319502832473</v>
      </c>
      <c r="O9">
        <f t="shared" si="6"/>
        <v>29</v>
      </c>
      <c r="P9">
        <f t="shared" si="7"/>
        <v>3.0623433099051444E-3</v>
      </c>
      <c r="Q9">
        <f t="shared" si="8"/>
        <v>2.2063365147818271E-3</v>
      </c>
      <c r="R9">
        <f t="shared" si="9"/>
        <v>1.3879765345804302</v>
      </c>
      <c r="S9">
        <f t="shared" si="10"/>
        <v>0.59783663846900603</v>
      </c>
      <c r="T9">
        <f t="shared" si="11"/>
        <v>0.87482229311459148</v>
      </c>
    </row>
    <row r="10" spans="1:20" x14ac:dyDescent="0.25">
      <c r="A10">
        <v>1</v>
      </c>
      <c r="B10">
        <v>2</v>
      </c>
      <c r="C10">
        <v>52.04</v>
      </c>
      <c r="D10">
        <v>82.06</v>
      </c>
      <c r="E10">
        <f t="shared" si="0"/>
        <v>7.4948216216340176E-5</v>
      </c>
      <c r="F10">
        <f t="shared" si="1"/>
        <v>473.08010892702362</v>
      </c>
      <c r="G10">
        <f t="shared" si="2"/>
        <v>0.62247382753555736</v>
      </c>
      <c r="H10">
        <f t="shared" si="3"/>
        <v>0.31123691376777868</v>
      </c>
      <c r="I10">
        <v>0</v>
      </c>
      <c r="J10">
        <v>72.11</v>
      </c>
      <c r="K10">
        <v>29</v>
      </c>
      <c r="L10">
        <f t="shared" si="4"/>
        <v>0.52910554385327713</v>
      </c>
      <c r="M10">
        <v>0</v>
      </c>
      <c r="N10">
        <f t="shared" si="5"/>
        <v>42.417423352528942</v>
      </c>
      <c r="O10">
        <f t="shared" si="6"/>
        <v>29</v>
      </c>
      <c r="P10">
        <f t="shared" si="7"/>
        <v>3.1791102167653762E-3</v>
      </c>
      <c r="Q10">
        <f t="shared" si="8"/>
        <v>2.1734982702738652E-3</v>
      </c>
      <c r="R10">
        <f t="shared" si="9"/>
        <v>1.4626697707768601</v>
      </c>
      <c r="S10">
        <f t="shared" si="10"/>
        <v>0.59783663846900581</v>
      </c>
      <c r="T10">
        <f t="shared" si="11"/>
        <v>0.86150768686847756</v>
      </c>
    </row>
    <row r="11" spans="1:20" x14ac:dyDescent="0.25">
      <c r="A11">
        <v>1</v>
      </c>
      <c r="B11">
        <v>2</v>
      </c>
      <c r="C11">
        <v>56.88</v>
      </c>
      <c r="D11">
        <v>82.06</v>
      </c>
      <c r="E11">
        <f t="shared" si="0"/>
        <v>7.3849075633705005E-5</v>
      </c>
      <c r="F11">
        <f t="shared" si="1"/>
        <v>560.77169893324833</v>
      </c>
      <c r="G11">
        <f t="shared" si="2"/>
        <v>0.73785749859637939</v>
      </c>
      <c r="H11">
        <f t="shared" si="3"/>
        <v>0.3689287492981897</v>
      </c>
      <c r="I11">
        <v>0</v>
      </c>
      <c r="J11">
        <v>72.11</v>
      </c>
      <c r="K11">
        <v>29</v>
      </c>
      <c r="L11">
        <f t="shared" si="4"/>
        <v>0.59244488239320126</v>
      </c>
      <c r="M11">
        <v>0</v>
      </c>
      <c r="N11">
        <f t="shared" si="5"/>
        <v>44.904518382244959</v>
      </c>
      <c r="O11">
        <f t="shared" si="6"/>
        <v>29</v>
      </c>
      <c r="P11">
        <f t="shared" si="7"/>
        <v>3.3161571743055046E-3</v>
      </c>
      <c r="Q11">
        <f t="shared" si="8"/>
        <v>2.1416231933774452E-3</v>
      </c>
      <c r="R11">
        <f t="shared" si="9"/>
        <v>1.5484316683532744</v>
      </c>
      <c r="S11">
        <f t="shared" si="10"/>
        <v>0.59783663846900559</v>
      </c>
      <c r="T11">
        <f t="shared" si="11"/>
        <v>0.84905077421410124</v>
      </c>
    </row>
    <row r="12" spans="1:20" x14ac:dyDescent="0.25">
      <c r="A12">
        <v>1</v>
      </c>
      <c r="B12">
        <v>2</v>
      </c>
      <c r="C12">
        <v>61.72</v>
      </c>
      <c r="D12">
        <v>82.06</v>
      </c>
      <c r="E12">
        <f t="shared" si="0"/>
        <v>7.2781707622037389E-5</v>
      </c>
      <c r="F12">
        <f t="shared" si="1"/>
        <v>660.92934557227863</v>
      </c>
      <c r="G12">
        <f t="shared" si="2"/>
        <v>0.86964387575299817</v>
      </c>
      <c r="H12">
        <f t="shared" si="3"/>
        <v>0.43482193787649909</v>
      </c>
      <c r="I12">
        <v>0</v>
      </c>
      <c r="J12">
        <v>72.11</v>
      </c>
      <c r="K12">
        <v>29</v>
      </c>
      <c r="L12">
        <f t="shared" si="4"/>
        <v>0.65671579937695213</v>
      </c>
      <c r="M12">
        <v>0</v>
      </c>
      <c r="N12">
        <f t="shared" si="5"/>
        <v>47.745173741855879</v>
      </c>
      <c r="O12">
        <f t="shared" si="6"/>
        <v>29</v>
      </c>
      <c r="P12">
        <f t="shared" si="7"/>
        <v>3.4749752756431315E-3</v>
      </c>
      <c r="Q12">
        <f t="shared" si="8"/>
        <v>2.1106695210390842E-3</v>
      </c>
      <c r="R12">
        <f t="shared" si="9"/>
        <v>1.6463853014433063</v>
      </c>
      <c r="S12">
        <f t="shared" si="10"/>
        <v>0.59783663846900592</v>
      </c>
      <c r="T12">
        <f t="shared" si="11"/>
        <v>0.83802808409727492</v>
      </c>
    </row>
    <row r="13" spans="1:20" x14ac:dyDescent="0.25">
      <c r="A13">
        <v>1</v>
      </c>
      <c r="B13">
        <v>2</v>
      </c>
      <c r="C13">
        <v>66.56</v>
      </c>
      <c r="D13">
        <v>82.06</v>
      </c>
      <c r="E13">
        <f t="shared" si="0"/>
        <v>7.1744754147336454E-5</v>
      </c>
      <c r="F13">
        <f t="shared" si="1"/>
        <v>774.75543303659572</v>
      </c>
      <c r="G13">
        <f t="shared" si="2"/>
        <v>1.0194150434692049</v>
      </c>
      <c r="H13">
        <f t="shared" si="3"/>
        <v>0.50970752173460243</v>
      </c>
      <c r="I13">
        <v>0</v>
      </c>
      <c r="J13">
        <v>72.11</v>
      </c>
      <c r="K13">
        <v>29</v>
      </c>
      <c r="L13">
        <f t="shared" si="4"/>
        <v>0.72106125129588416</v>
      </c>
      <c r="M13">
        <v>0</v>
      </c>
      <c r="N13">
        <f t="shared" si="5"/>
        <v>50.973491261978708</v>
      </c>
      <c r="O13">
        <f t="shared" si="6"/>
        <v>29</v>
      </c>
      <c r="P13">
        <f t="shared" si="7"/>
        <v>3.6570805986220656E-3</v>
      </c>
      <c r="Q13">
        <f t="shared" si="8"/>
        <v>2.0805978702727571E-3</v>
      </c>
      <c r="R13">
        <f t="shared" si="9"/>
        <v>1.7577065952406452</v>
      </c>
      <c r="S13">
        <f t="shared" si="10"/>
        <v>0.59783663846900559</v>
      </c>
      <c r="T13">
        <f t="shared" si="11"/>
        <v>0.82912720144582297</v>
      </c>
    </row>
    <row r="14" spans="1:20" x14ac:dyDescent="0.25">
      <c r="A14">
        <v>1</v>
      </c>
      <c r="B14">
        <v>2</v>
      </c>
      <c r="C14">
        <v>71.400000000000006</v>
      </c>
      <c r="D14">
        <v>82.06</v>
      </c>
      <c r="E14">
        <f t="shared" si="0"/>
        <v>7.0736933482489232E-5</v>
      </c>
      <c r="F14">
        <f t="shared" si="1"/>
        <v>903.50376364147826</v>
      </c>
      <c r="G14">
        <f t="shared" si="2"/>
        <v>1.1888207416335239</v>
      </c>
      <c r="H14">
        <f t="shared" si="3"/>
        <v>0.59441037081676196</v>
      </c>
      <c r="I14">
        <v>0</v>
      </c>
      <c r="J14">
        <v>72.11</v>
      </c>
      <c r="K14">
        <v>29</v>
      </c>
      <c r="L14">
        <f t="shared" si="4"/>
        <v>0.78467565120804683</v>
      </c>
      <c r="M14">
        <v>0</v>
      </c>
      <c r="N14">
        <f t="shared" si="5"/>
        <v>54.625031085910607</v>
      </c>
      <c r="O14">
        <f t="shared" si="6"/>
        <v>29</v>
      </c>
      <c r="P14">
        <f t="shared" si="7"/>
        <v>3.8640071904029651E-3</v>
      </c>
      <c r="Q14">
        <f t="shared" si="8"/>
        <v>2.0513710709921876E-3</v>
      </c>
      <c r="R14">
        <f t="shared" si="9"/>
        <v>1.8836217615831246</v>
      </c>
      <c r="S14">
        <f t="shared" si="10"/>
        <v>0.5978366384690057</v>
      </c>
      <c r="T14">
        <f t="shared" si="11"/>
        <v>0.82324241906494622</v>
      </c>
    </row>
    <row r="15" spans="1:20" x14ac:dyDescent="0.25">
      <c r="A15">
        <v>1</v>
      </c>
      <c r="B15">
        <v>2</v>
      </c>
      <c r="C15">
        <v>76.239999999999995</v>
      </c>
      <c r="D15">
        <v>82.06</v>
      </c>
      <c r="E15">
        <f t="shared" si="0"/>
        <v>6.9757034921983074E-5</v>
      </c>
      <c r="F15">
        <f t="shared" si="1"/>
        <v>1048.4766631416799</v>
      </c>
      <c r="G15">
        <f t="shared" si="2"/>
        <v>1.3795745567653683</v>
      </c>
      <c r="H15">
        <f t="shared" si="3"/>
        <v>0.68978727838268417</v>
      </c>
      <c r="I15">
        <v>0</v>
      </c>
      <c r="J15">
        <v>72.11</v>
      </c>
      <c r="K15">
        <v>29</v>
      </c>
      <c r="L15">
        <f t="shared" si="4"/>
        <v>0.84683912446953891</v>
      </c>
      <c r="M15">
        <v>0</v>
      </c>
      <c r="N15">
        <f t="shared" si="5"/>
        <v>58.736729571077511</v>
      </c>
      <c r="O15">
        <f t="shared" si="6"/>
        <v>29</v>
      </c>
      <c r="P15">
        <f t="shared" si="7"/>
        <v>4.0973000958927294E-3</v>
      </c>
      <c r="Q15">
        <f t="shared" si="8"/>
        <v>2.0229540127375089E-3</v>
      </c>
      <c r="R15">
        <f t="shared" si="9"/>
        <v>2.02540446796819</v>
      </c>
      <c r="S15">
        <f t="shared" si="10"/>
        <v>0.5978366384690057</v>
      </c>
      <c r="T15">
        <f t="shared" si="11"/>
        <v>0.82173599144705278</v>
      </c>
    </row>
    <row r="16" spans="1:20" x14ac:dyDescent="0.25">
      <c r="A16">
        <v>1</v>
      </c>
      <c r="B16">
        <v>2</v>
      </c>
      <c r="C16">
        <v>81.08</v>
      </c>
      <c r="D16">
        <v>82.06</v>
      </c>
      <c r="E16">
        <f t="shared" ref="E16" si="12">B16/(D16*(C16+273.15))</f>
        <v>6.8803913929909005E-5</v>
      </c>
      <c r="F16">
        <f t="shared" ref="F16" si="13">10^(6.99515-(1202.29/(226.254+C16)))</f>
        <v>1211.0218479984733</v>
      </c>
      <c r="G16">
        <f t="shared" ref="G16" si="14">F16/760</f>
        <v>1.5934497999979911</v>
      </c>
      <c r="H16">
        <f t="shared" ref="H16" si="15">G16/B16</f>
        <v>0.79672489999899554</v>
      </c>
      <c r="I16">
        <v>0</v>
      </c>
      <c r="J16">
        <v>72.11</v>
      </c>
      <c r="K16">
        <v>29</v>
      </c>
      <c r="L16">
        <f t="shared" ref="L16" si="16">H16*J16/((1-H16)*K16+H16*J16)</f>
        <v>0.9069412041556576</v>
      </c>
      <c r="M16">
        <v>0</v>
      </c>
      <c r="N16">
        <f t="shared" ref="N16" si="17">H16*J16+((1-H16)*K16)</f>
        <v>63.346810438956695</v>
      </c>
      <c r="O16">
        <f t="shared" ref="O16" si="18">I16*J16+(1-I16)*K16</f>
        <v>29</v>
      </c>
      <c r="P16">
        <f t="shared" ref="P16" si="19">E16*N16</f>
        <v>4.3585084931762373E-3</v>
      </c>
      <c r="Q16">
        <f t="shared" ref="Q16" si="20">E16*O16</f>
        <v>1.9953135039673612E-3</v>
      </c>
      <c r="R16">
        <f t="shared" ref="R16" si="21">P16/Q16</f>
        <v>2.184372773757127</v>
      </c>
      <c r="S16">
        <f t="shared" ref="S16" si="22">(Q16-P16)/(P16*(M16-L16))</f>
        <v>0.5978366384690057</v>
      </c>
      <c r="T16">
        <f t="shared" ref="T16" si="23">1+S16*(A16-L16)-(S16*(L16-M16))/(LN((A16-M16)/(A16-L16)))</f>
        <v>0.82729230572065859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"/>
  <sheetViews>
    <sheetView topLeftCell="E1" workbookViewId="0">
      <selection activeCell="M19" sqref="M19"/>
    </sheetView>
  </sheetViews>
  <sheetFormatPr defaultRowHeight="15" x14ac:dyDescent="0.25"/>
  <cols>
    <col min="4" max="4" width="17.28515625" bestFit="1" customWidth="1"/>
    <col min="5" max="8" width="12" bestFit="1" customWidth="1"/>
    <col min="12" max="12" width="12" bestFit="1" customWidth="1"/>
    <col min="14" max="14" width="12" bestFit="1" customWidth="1"/>
    <col min="16" max="16" width="13.140625" bestFit="1" customWidth="1"/>
    <col min="17" max="17" width="13.5703125" bestFit="1" customWidth="1"/>
    <col min="18" max="20" width="12" bestFit="1" customWidth="1"/>
  </cols>
  <sheetData>
    <row r="2" spans="1:20" x14ac:dyDescent="0.25">
      <c r="B2" t="s">
        <v>22</v>
      </c>
      <c r="C2" t="s">
        <v>24</v>
      </c>
      <c r="D2" t="s">
        <v>22</v>
      </c>
      <c r="E2" t="s">
        <v>23</v>
      </c>
      <c r="F2" t="s">
        <v>20</v>
      </c>
      <c r="G2" t="s">
        <v>20</v>
      </c>
      <c r="H2" t="s">
        <v>21</v>
      </c>
      <c r="I2" t="s">
        <v>22</v>
      </c>
      <c r="J2" t="s">
        <v>22</v>
      </c>
      <c r="K2" t="s">
        <v>22</v>
      </c>
      <c r="L2" t="s">
        <v>23</v>
      </c>
      <c r="M2" t="s">
        <v>22</v>
      </c>
      <c r="N2" t="s">
        <v>23</v>
      </c>
      <c r="O2" t="s">
        <v>22</v>
      </c>
      <c r="P2" t="s">
        <v>23</v>
      </c>
      <c r="Q2" t="s">
        <v>23</v>
      </c>
      <c r="R2" t="s">
        <v>23</v>
      </c>
      <c r="S2" t="s">
        <v>23</v>
      </c>
      <c r="T2" t="s">
        <v>23</v>
      </c>
    </row>
    <row r="3" spans="1:20" x14ac:dyDescent="0.25">
      <c r="A3" t="s">
        <v>0</v>
      </c>
      <c r="B3" t="s">
        <v>13</v>
      </c>
      <c r="C3" t="s">
        <v>10</v>
      </c>
      <c r="D3" t="s">
        <v>14</v>
      </c>
      <c r="E3" t="s">
        <v>5</v>
      </c>
      <c r="F3" t="s">
        <v>11</v>
      </c>
      <c r="G3" t="s">
        <v>12</v>
      </c>
      <c r="H3" t="s">
        <v>1</v>
      </c>
      <c r="I3" t="s">
        <v>2</v>
      </c>
      <c r="J3" t="s">
        <v>3</v>
      </c>
      <c r="K3" t="s">
        <v>4</v>
      </c>
      <c r="L3" t="s">
        <v>6</v>
      </c>
      <c r="M3" t="s">
        <v>7</v>
      </c>
      <c r="N3" t="s">
        <v>8</v>
      </c>
      <c r="O3" t="s">
        <v>9</v>
      </c>
      <c r="P3" t="s">
        <v>15</v>
      </c>
      <c r="Q3" t="s">
        <v>16</v>
      </c>
      <c r="R3" t="s">
        <v>18</v>
      </c>
      <c r="S3" t="s">
        <v>17</v>
      </c>
      <c r="T3" t="s">
        <v>19</v>
      </c>
    </row>
    <row r="4" spans="1:20" x14ac:dyDescent="0.25">
      <c r="A4">
        <v>1</v>
      </c>
      <c r="B4">
        <v>1</v>
      </c>
      <c r="C4">
        <v>8</v>
      </c>
      <c r="D4">
        <v>82.06</v>
      </c>
      <c r="E4">
        <f>B4/(D4*(C4+273.15))</f>
        <v>4.3344140905907287E-5</v>
      </c>
      <c r="F4">
        <f>10^(6.87987-(1196.76/(219.161+C4)))</f>
        <v>40.882372129354614</v>
      </c>
      <c r="G4">
        <f>F4/760</f>
        <v>5.3792594907045542E-2</v>
      </c>
      <c r="H4">
        <f>G4/B4</f>
        <v>5.3792594907045542E-2</v>
      </c>
      <c r="I4">
        <v>0</v>
      </c>
      <c r="J4">
        <v>78.11</v>
      </c>
      <c r="K4">
        <v>29</v>
      </c>
      <c r="L4">
        <f>H4*J4/((1-H4)*K4+H4*J4)</f>
        <v>0.13279098066392994</v>
      </c>
      <c r="M4">
        <v>0</v>
      </c>
      <c r="N4">
        <f>H4*J4+((1-H4)*K4)</f>
        <v>31.641754335885004</v>
      </c>
      <c r="O4">
        <f>I4*J4+(1-I4)*K4</f>
        <v>29</v>
      </c>
      <c r="P4">
        <f>E4*N4</f>
        <v>1.3714846584447025E-3</v>
      </c>
      <c r="Q4">
        <f>E4*O4</f>
        <v>1.2569800862713113E-3</v>
      </c>
      <c r="R4">
        <f>P4/Q4</f>
        <v>1.0910949770994829</v>
      </c>
      <c r="S4">
        <f>(Q4-P4)/(P4*(M4-L4))</f>
        <v>0.62872871591345525</v>
      </c>
      <c r="T4">
        <f>1+S4*(A4-L4)-(S4*(L4-M4))/(LN((A4-M4)/(A4-L4)))</f>
        <v>0.95924617905123233</v>
      </c>
    </row>
    <row r="5" spans="1:20" x14ac:dyDescent="0.25">
      <c r="A5">
        <v>1</v>
      </c>
      <c r="B5">
        <v>1</v>
      </c>
      <c r="C5">
        <v>12.84</v>
      </c>
      <c r="D5">
        <v>82.06</v>
      </c>
      <c r="E5">
        <f t="shared" ref="E5:E15" si="0">B5/(D5*(C5+273.15))</f>
        <v>4.2610599026874484E-5</v>
      </c>
      <c r="F5">
        <f t="shared" ref="F5:F15" si="1">10^(6.87987-(1196.76/(219.161+C5)))</f>
        <v>52.655526393115927</v>
      </c>
      <c r="G5">
        <f t="shared" ref="G5:G15" si="2">F5/760</f>
        <v>6.9283587359363061E-2</v>
      </c>
      <c r="H5">
        <f t="shared" ref="H5:H15" si="3">G5/B5</f>
        <v>6.9283587359363061E-2</v>
      </c>
      <c r="I5">
        <v>0</v>
      </c>
      <c r="J5">
        <v>78.11</v>
      </c>
      <c r="K5">
        <v>29</v>
      </c>
      <c r="L5">
        <f t="shared" ref="L5:L15" si="4">H5*J5/((1-H5)*K5+H5*J5)</f>
        <v>0.16701606893003984</v>
      </c>
      <c r="M5">
        <v>0</v>
      </c>
      <c r="N5">
        <f t="shared" ref="N5:N15" si="5">H5*J5+((1-H5)*K5)</f>
        <v>32.402516975218319</v>
      </c>
      <c r="O5">
        <f t="shared" ref="O5:O15" si="6">I5*J5+(1-I5)*K5</f>
        <v>29</v>
      </c>
      <c r="P5">
        <f t="shared" ref="P5:P15" si="7">E5*N5</f>
        <v>1.3806906582925216E-3</v>
      </c>
      <c r="Q5">
        <f t="shared" ref="Q5:Q15" si="8">E5*O5</f>
        <v>1.2357073717793601E-3</v>
      </c>
      <c r="R5">
        <f t="shared" ref="R5:R15" si="9">P5/Q5</f>
        <v>1.1173281715592522</v>
      </c>
      <c r="S5">
        <f t="shared" ref="S5:S15" si="10">(Q5-P5)/(P5*(M5-L5))</f>
        <v>0.62872871591345481</v>
      </c>
      <c r="T5">
        <f t="shared" ref="T5:T15" si="11">1+S5*(A5-L5)-(S5*(L5-M5))/(LN((A5-M5)/(A5-L5)))</f>
        <v>0.94909431329068694</v>
      </c>
    </row>
    <row r="6" spans="1:20" x14ac:dyDescent="0.25">
      <c r="A6">
        <v>1</v>
      </c>
      <c r="B6">
        <v>1</v>
      </c>
      <c r="C6">
        <v>17.68</v>
      </c>
      <c r="D6">
        <v>82.06</v>
      </c>
      <c r="E6">
        <f t="shared" si="0"/>
        <v>4.1901472391760933E-5</v>
      </c>
      <c r="F6">
        <f t="shared" si="1"/>
        <v>67.121206238587817</v>
      </c>
      <c r="G6">
        <f t="shared" si="2"/>
        <v>8.8317376629720806E-2</v>
      </c>
      <c r="H6">
        <f t="shared" si="3"/>
        <v>8.8317376629720806E-2</v>
      </c>
      <c r="I6">
        <v>0</v>
      </c>
      <c r="J6">
        <v>78.11</v>
      </c>
      <c r="K6">
        <v>29</v>
      </c>
      <c r="L6">
        <f t="shared" si="4"/>
        <v>0.20692969281740523</v>
      </c>
      <c r="M6">
        <v>0</v>
      </c>
      <c r="N6">
        <f t="shared" si="5"/>
        <v>33.33726636628559</v>
      </c>
      <c r="O6">
        <f t="shared" si="6"/>
        <v>29</v>
      </c>
      <c r="P6">
        <f t="shared" si="7"/>
        <v>1.396880546263696E-3</v>
      </c>
      <c r="Q6">
        <f t="shared" si="8"/>
        <v>1.2151426993610671E-3</v>
      </c>
      <c r="R6">
        <f t="shared" si="9"/>
        <v>1.1495609091822618</v>
      </c>
      <c r="S6">
        <f t="shared" si="10"/>
        <v>0.62872871591345558</v>
      </c>
      <c r="T6">
        <f t="shared" si="11"/>
        <v>0.93746005089644391</v>
      </c>
    </row>
    <row r="7" spans="1:20" x14ac:dyDescent="0.25">
      <c r="A7">
        <v>1</v>
      </c>
      <c r="B7">
        <v>1</v>
      </c>
      <c r="C7">
        <v>22.52</v>
      </c>
      <c r="D7">
        <v>82.06</v>
      </c>
      <c r="E7">
        <f t="shared" si="0"/>
        <v>4.1215561997144904E-5</v>
      </c>
      <c r="F7">
        <f t="shared" si="1"/>
        <v>84.733149471213366</v>
      </c>
      <c r="G7">
        <f t="shared" si="2"/>
        <v>0.11149098614633338</v>
      </c>
      <c r="H7">
        <f t="shared" si="3"/>
        <v>0.11149098614633338</v>
      </c>
      <c r="I7">
        <v>0</v>
      </c>
      <c r="J7">
        <v>78.11</v>
      </c>
      <c r="K7">
        <v>29</v>
      </c>
      <c r="L7">
        <f t="shared" si="4"/>
        <v>0.25260274130639032</v>
      </c>
      <c r="M7">
        <v>0</v>
      </c>
      <c r="N7">
        <f t="shared" si="5"/>
        <v>34.475322329646431</v>
      </c>
      <c r="O7">
        <f t="shared" si="6"/>
        <v>29</v>
      </c>
      <c r="P7">
        <f t="shared" si="7"/>
        <v>1.4209197848490966E-3</v>
      </c>
      <c r="Q7">
        <f t="shared" si="8"/>
        <v>1.1952512979172022E-3</v>
      </c>
      <c r="R7">
        <f t="shared" si="9"/>
        <v>1.18880421826367</v>
      </c>
      <c r="S7">
        <f t="shared" si="10"/>
        <v>0.62872871591345536</v>
      </c>
      <c r="T7">
        <f t="shared" si="11"/>
        <v>0.92443871567056812</v>
      </c>
    </row>
    <row r="8" spans="1:20" x14ac:dyDescent="0.25">
      <c r="A8">
        <v>1</v>
      </c>
      <c r="B8">
        <v>1</v>
      </c>
      <c r="C8">
        <v>25</v>
      </c>
      <c r="D8">
        <v>82.06</v>
      </c>
      <c r="E8">
        <f t="shared" si="0"/>
        <v>4.0872732569833419E-5</v>
      </c>
      <c r="F8">
        <f t="shared" si="1"/>
        <v>95.137142117727791</v>
      </c>
      <c r="G8">
        <f t="shared" si="2"/>
        <v>0.12518045015490498</v>
      </c>
      <c r="H8">
        <f t="shared" si="3"/>
        <v>0.12518045015490498</v>
      </c>
      <c r="I8">
        <v>0</v>
      </c>
      <c r="J8">
        <v>78.11</v>
      </c>
      <c r="K8">
        <v>29</v>
      </c>
      <c r="L8">
        <f t="shared" si="4"/>
        <v>0.2781937215945644</v>
      </c>
      <c r="M8">
        <v>0</v>
      </c>
      <c r="N8">
        <f t="shared" si="5"/>
        <v>35.147611907107382</v>
      </c>
      <c r="O8">
        <f t="shared" si="6"/>
        <v>29</v>
      </c>
      <c r="P8">
        <f t="shared" si="7"/>
        <v>1.4365789419474929E-3</v>
      </c>
      <c r="Q8">
        <f t="shared" si="8"/>
        <v>1.1853092445251691E-3</v>
      </c>
      <c r="R8">
        <f t="shared" si="9"/>
        <v>1.2119866174864615</v>
      </c>
      <c r="S8">
        <f t="shared" si="10"/>
        <v>0.62872871591345569</v>
      </c>
      <c r="T8">
        <f t="shared" si="11"/>
        <v>0.91728906985506908</v>
      </c>
    </row>
    <row r="9" spans="1:20" x14ac:dyDescent="0.25">
      <c r="A9">
        <v>1</v>
      </c>
      <c r="B9">
        <v>1</v>
      </c>
      <c r="C9">
        <v>27.36</v>
      </c>
      <c r="D9">
        <v>82.06</v>
      </c>
      <c r="E9">
        <f t="shared" si="0"/>
        <v>4.0551746083976675E-5</v>
      </c>
      <c r="F9">
        <f t="shared" si="1"/>
        <v>105.99208471280133</v>
      </c>
      <c r="G9">
        <f t="shared" si="2"/>
        <v>0.13946326935894912</v>
      </c>
      <c r="H9">
        <f t="shared" si="3"/>
        <v>0.13946326935894912</v>
      </c>
      <c r="I9">
        <v>0</v>
      </c>
      <c r="J9">
        <v>78.11</v>
      </c>
      <c r="K9">
        <v>29</v>
      </c>
      <c r="L9">
        <f t="shared" si="4"/>
        <v>0.30387077639119259</v>
      </c>
      <c r="M9">
        <v>0</v>
      </c>
      <c r="N9">
        <f t="shared" si="5"/>
        <v>35.849041158217986</v>
      </c>
      <c r="O9">
        <f t="shared" si="6"/>
        <v>29</v>
      </c>
      <c r="P9">
        <f t="shared" si="7"/>
        <v>1.4537412144020848E-3</v>
      </c>
      <c r="Q9">
        <f t="shared" si="8"/>
        <v>1.1760006364353237E-3</v>
      </c>
      <c r="R9">
        <f t="shared" si="9"/>
        <v>1.2361738330419993</v>
      </c>
      <c r="S9">
        <f t="shared" si="10"/>
        <v>0.62872871591345447</v>
      </c>
      <c r="T9">
        <f t="shared" si="11"/>
        <v>0.9102281997923557</v>
      </c>
    </row>
    <row r="10" spans="1:20" x14ac:dyDescent="0.25">
      <c r="A10">
        <v>1</v>
      </c>
      <c r="B10">
        <v>1</v>
      </c>
      <c r="C10">
        <v>32.200000000000003</v>
      </c>
      <c r="D10">
        <v>82.06</v>
      </c>
      <c r="E10">
        <f t="shared" si="0"/>
        <v>3.9908974015706019E-5</v>
      </c>
      <c r="F10">
        <f t="shared" si="1"/>
        <v>131.44665528704857</v>
      </c>
      <c r="G10">
        <f t="shared" si="2"/>
        <v>0.1729561253776955</v>
      </c>
      <c r="H10">
        <f t="shared" si="3"/>
        <v>0.1729561253776955</v>
      </c>
      <c r="I10">
        <v>0</v>
      </c>
      <c r="J10">
        <v>78.11</v>
      </c>
      <c r="K10">
        <v>29</v>
      </c>
      <c r="L10">
        <f t="shared" si="4"/>
        <v>0.36031492714274971</v>
      </c>
      <c r="M10">
        <v>0</v>
      </c>
      <c r="N10">
        <f t="shared" si="5"/>
        <v>37.493875317298624</v>
      </c>
      <c r="O10">
        <f t="shared" si="6"/>
        <v>29</v>
      </c>
      <c r="P10">
        <f t="shared" si="7"/>
        <v>1.496342095786192E-3</v>
      </c>
      <c r="Q10">
        <f t="shared" si="8"/>
        <v>1.1573602464554746E-3</v>
      </c>
      <c r="R10">
        <f t="shared" si="9"/>
        <v>1.2928922523206421</v>
      </c>
      <c r="S10">
        <f t="shared" si="10"/>
        <v>0.62872871591345503</v>
      </c>
      <c r="T10">
        <f t="shared" si="11"/>
        <v>0.89513636289006027</v>
      </c>
    </row>
    <row r="11" spans="1:20" x14ac:dyDescent="0.25">
      <c r="A11">
        <v>1</v>
      </c>
      <c r="B11">
        <v>1</v>
      </c>
      <c r="C11">
        <v>37.04</v>
      </c>
      <c r="D11">
        <v>82.06</v>
      </c>
      <c r="E11">
        <f t="shared" si="0"/>
        <v>3.9286260729539422E-5</v>
      </c>
      <c r="F11">
        <f t="shared" si="1"/>
        <v>161.6939807745199</v>
      </c>
      <c r="G11">
        <f t="shared" si="2"/>
        <v>0.21275523786121039</v>
      </c>
      <c r="H11">
        <f t="shared" si="3"/>
        <v>0.21275523786121039</v>
      </c>
      <c r="I11">
        <v>0</v>
      </c>
      <c r="J11">
        <v>78.11</v>
      </c>
      <c r="K11">
        <v>29</v>
      </c>
      <c r="L11">
        <f t="shared" si="4"/>
        <v>0.42126695961907207</v>
      </c>
      <c r="M11">
        <v>0</v>
      </c>
      <c r="N11">
        <f t="shared" si="5"/>
        <v>39.448409731364038</v>
      </c>
      <c r="O11">
        <f t="shared" si="6"/>
        <v>29</v>
      </c>
      <c r="P11">
        <f t="shared" si="7"/>
        <v>1.5497805100720679E-3</v>
      </c>
      <c r="Q11">
        <f t="shared" si="8"/>
        <v>1.1393015611566432E-3</v>
      </c>
      <c r="R11">
        <f t="shared" si="9"/>
        <v>1.360289990736691</v>
      </c>
      <c r="S11">
        <f t="shared" si="10"/>
        <v>0.62872871591345525</v>
      </c>
      <c r="T11">
        <f t="shared" si="11"/>
        <v>0.87958035215978858</v>
      </c>
    </row>
    <row r="12" spans="1:20" x14ac:dyDescent="0.25">
      <c r="A12">
        <v>1</v>
      </c>
      <c r="B12">
        <v>1</v>
      </c>
      <c r="C12">
        <v>46.72</v>
      </c>
      <c r="D12">
        <v>82.06</v>
      </c>
      <c r="E12">
        <f t="shared" si="0"/>
        <v>3.8097368354943672E-5</v>
      </c>
      <c r="F12">
        <f t="shared" si="1"/>
        <v>239.19858187274633</v>
      </c>
      <c r="G12">
        <f t="shared" si="2"/>
        <v>0.31473497614835044</v>
      </c>
      <c r="H12">
        <f t="shared" si="3"/>
        <v>0.31473497614835044</v>
      </c>
      <c r="I12">
        <v>0</v>
      </c>
      <c r="J12">
        <v>78.11</v>
      </c>
      <c r="K12">
        <v>29</v>
      </c>
      <c r="L12">
        <f t="shared" si="4"/>
        <v>0.55298717873389602</v>
      </c>
      <c r="M12">
        <v>0</v>
      </c>
      <c r="N12">
        <f t="shared" si="5"/>
        <v>44.456634678645486</v>
      </c>
      <c r="O12">
        <f t="shared" si="6"/>
        <v>29</v>
      </c>
      <c r="P12">
        <f t="shared" si="7"/>
        <v>1.6936807871735201E-3</v>
      </c>
      <c r="Q12">
        <f t="shared" si="8"/>
        <v>1.1048236822933666E-3</v>
      </c>
      <c r="R12">
        <f t="shared" si="9"/>
        <v>1.5329874027119132</v>
      </c>
      <c r="S12">
        <f t="shared" si="10"/>
        <v>0.62872871591345525</v>
      </c>
      <c r="T12">
        <f t="shared" si="11"/>
        <v>0.84924063678758965</v>
      </c>
    </row>
    <row r="13" spans="1:20" x14ac:dyDescent="0.25">
      <c r="A13">
        <v>1</v>
      </c>
      <c r="B13">
        <v>1</v>
      </c>
      <c r="C13">
        <v>56.4</v>
      </c>
      <c r="D13">
        <v>82.06</v>
      </c>
      <c r="E13">
        <f t="shared" si="0"/>
        <v>3.6978319574255301E-5</v>
      </c>
      <c r="F13">
        <f t="shared" si="1"/>
        <v>344.25096315415146</v>
      </c>
      <c r="G13">
        <f t="shared" si="2"/>
        <v>0.4529617936238835</v>
      </c>
      <c r="H13">
        <f t="shared" si="3"/>
        <v>0.4529617936238835</v>
      </c>
      <c r="I13">
        <v>0</v>
      </c>
      <c r="J13">
        <v>78.11</v>
      </c>
      <c r="K13">
        <v>29</v>
      </c>
      <c r="L13">
        <f t="shared" si="4"/>
        <v>0.69042594745106445</v>
      </c>
      <c r="M13">
        <v>0</v>
      </c>
      <c r="N13">
        <f t="shared" si="5"/>
        <v>51.244953684868918</v>
      </c>
      <c r="O13">
        <f t="shared" si="6"/>
        <v>29</v>
      </c>
      <c r="P13">
        <f t="shared" si="7"/>
        <v>1.8949522739269947E-3</v>
      </c>
      <c r="Q13">
        <f t="shared" si="8"/>
        <v>1.0723712676534037E-3</v>
      </c>
      <c r="R13">
        <f t="shared" si="9"/>
        <v>1.7670673684437559</v>
      </c>
      <c r="S13">
        <f t="shared" si="10"/>
        <v>0.62872871591345547</v>
      </c>
      <c r="T13">
        <f t="shared" si="11"/>
        <v>0.82442985289947257</v>
      </c>
    </row>
    <row r="14" spans="1:20" x14ac:dyDescent="0.25">
      <c r="A14">
        <v>1</v>
      </c>
      <c r="B14">
        <v>1</v>
      </c>
      <c r="C14">
        <v>66.08</v>
      </c>
      <c r="D14">
        <v>82.06</v>
      </c>
      <c r="E14">
        <f t="shared" si="0"/>
        <v>3.5923135382176791E-5</v>
      </c>
      <c r="F14">
        <f t="shared" si="1"/>
        <v>483.34805128702516</v>
      </c>
      <c r="G14">
        <f t="shared" si="2"/>
        <v>0.63598427800924362</v>
      </c>
      <c r="H14">
        <f t="shared" si="3"/>
        <v>0.63598427800924362</v>
      </c>
      <c r="I14">
        <v>0</v>
      </c>
      <c r="J14">
        <v>78.11</v>
      </c>
      <c r="K14">
        <v>29</v>
      </c>
      <c r="L14">
        <f t="shared" si="4"/>
        <v>0.82474020872880283</v>
      </c>
      <c r="M14">
        <v>0</v>
      </c>
      <c r="N14">
        <f t="shared" si="5"/>
        <v>60.23318789303395</v>
      </c>
      <c r="O14">
        <f t="shared" si="6"/>
        <v>29</v>
      </c>
      <c r="P14">
        <f t="shared" si="7"/>
        <v>2.1637649631815505E-3</v>
      </c>
      <c r="Q14">
        <f t="shared" si="8"/>
        <v>1.0417709260831269E-3</v>
      </c>
      <c r="R14">
        <f t="shared" si="9"/>
        <v>2.0770064790701364</v>
      </c>
      <c r="S14">
        <f t="shared" si="10"/>
        <v>0.62872871591345525</v>
      </c>
      <c r="T14">
        <f t="shared" si="11"/>
        <v>0.81243487418386318</v>
      </c>
    </row>
    <row r="15" spans="1:20" x14ac:dyDescent="0.25">
      <c r="A15">
        <v>1</v>
      </c>
      <c r="B15">
        <v>1</v>
      </c>
      <c r="C15">
        <v>76.760000000000005</v>
      </c>
      <c r="D15">
        <v>82.06</v>
      </c>
      <c r="E15">
        <f t="shared" si="0"/>
        <v>3.4826684620890613E-5</v>
      </c>
      <c r="F15">
        <f t="shared" si="1"/>
        <v>684.9873181579153</v>
      </c>
      <c r="G15">
        <f t="shared" si="2"/>
        <v>0.90129910283936221</v>
      </c>
      <c r="H15">
        <f t="shared" si="3"/>
        <v>0.90129910283936221</v>
      </c>
      <c r="I15">
        <v>0</v>
      </c>
      <c r="J15">
        <v>78.11</v>
      </c>
      <c r="K15">
        <v>29</v>
      </c>
      <c r="L15">
        <f t="shared" si="4"/>
        <v>0.9609307034531207</v>
      </c>
      <c r="M15">
        <v>0</v>
      </c>
      <c r="N15">
        <f t="shared" si="5"/>
        <v>73.262798940441073</v>
      </c>
      <c r="O15">
        <f t="shared" si="6"/>
        <v>29</v>
      </c>
      <c r="P15">
        <f t="shared" si="7"/>
        <v>2.5515003931424604E-3</v>
      </c>
      <c r="Q15">
        <f t="shared" si="8"/>
        <v>1.0099738540058278E-3</v>
      </c>
      <c r="R15">
        <f t="shared" si="9"/>
        <v>2.5263034117393475</v>
      </c>
      <c r="S15">
        <f t="shared" si="10"/>
        <v>0.62872871591345525</v>
      </c>
      <c r="T15">
        <f t="shared" si="11"/>
        <v>0.83823247390167466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"/>
  <sheetViews>
    <sheetView topLeftCell="F1" workbookViewId="0">
      <selection activeCell="O32" sqref="O32"/>
    </sheetView>
  </sheetViews>
  <sheetFormatPr defaultRowHeight="15" x14ac:dyDescent="0.25"/>
  <cols>
    <col min="4" max="4" width="17.28515625" bestFit="1" customWidth="1"/>
    <col min="5" max="8" width="12" bestFit="1" customWidth="1"/>
    <col min="12" max="12" width="12" bestFit="1" customWidth="1"/>
    <col min="14" max="14" width="12" bestFit="1" customWidth="1"/>
    <col min="16" max="16" width="13.140625" bestFit="1" customWidth="1"/>
    <col min="17" max="17" width="13.5703125" bestFit="1" customWidth="1"/>
    <col min="18" max="20" width="12" bestFit="1" customWidth="1"/>
  </cols>
  <sheetData>
    <row r="2" spans="1:20" x14ac:dyDescent="0.25">
      <c r="B2" t="s">
        <v>22</v>
      </c>
      <c r="C2" t="s">
        <v>24</v>
      </c>
      <c r="D2" t="s">
        <v>22</v>
      </c>
      <c r="E2" t="s">
        <v>23</v>
      </c>
      <c r="F2" t="s">
        <v>20</v>
      </c>
      <c r="G2" t="s">
        <v>20</v>
      </c>
      <c r="H2" t="s">
        <v>21</v>
      </c>
      <c r="I2" t="s">
        <v>22</v>
      </c>
      <c r="J2" t="s">
        <v>22</v>
      </c>
      <c r="K2" t="s">
        <v>22</v>
      </c>
      <c r="L2" t="s">
        <v>23</v>
      </c>
      <c r="M2" t="s">
        <v>22</v>
      </c>
      <c r="N2" t="s">
        <v>23</v>
      </c>
      <c r="O2" t="s">
        <v>22</v>
      </c>
      <c r="P2" t="s">
        <v>23</v>
      </c>
      <c r="Q2" t="s">
        <v>23</v>
      </c>
      <c r="R2" t="s">
        <v>23</v>
      </c>
      <c r="S2" t="s">
        <v>23</v>
      </c>
      <c r="T2" t="s">
        <v>23</v>
      </c>
    </row>
    <row r="3" spans="1:20" x14ac:dyDescent="0.25">
      <c r="A3" t="s">
        <v>0</v>
      </c>
      <c r="B3" t="s">
        <v>13</v>
      </c>
      <c r="C3" t="s">
        <v>10</v>
      </c>
      <c r="D3" t="s">
        <v>14</v>
      </c>
      <c r="E3" t="s">
        <v>5</v>
      </c>
      <c r="F3" t="s">
        <v>11</v>
      </c>
      <c r="G3" t="s">
        <v>12</v>
      </c>
      <c r="H3" t="s">
        <v>1</v>
      </c>
      <c r="I3" t="s">
        <v>2</v>
      </c>
      <c r="J3" t="s">
        <v>3</v>
      </c>
      <c r="K3" t="s">
        <v>4</v>
      </c>
      <c r="L3" t="s">
        <v>6</v>
      </c>
      <c r="M3" t="s">
        <v>7</v>
      </c>
      <c r="N3" t="s">
        <v>8</v>
      </c>
      <c r="O3" t="s">
        <v>9</v>
      </c>
      <c r="P3" t="s">
        <v>15</v>
      </c>
      <c r="Q3" t="s">
        <v>16</v>
      </c>
      <c r="R3" t="s">
        <v>18</v>
      </c>
      <c r="S3" t="s">
        <v>17</v>
      </c>
      <c r="T3" t="s">
        <v>19</v>
      </c>
    </row>
    <row r="4" spans="1:20" x14ac:dyDescent="0.25">
      <c r="A4">
        <v>1</v>
      </c>
      <c r="B4">
        <v>1</v>
      </c>
      <c r="C4">
        <v>10</v>
      </c>
      <c r="D4">
        <v>82.06</v>
      </c>
      <c r="E4">
        <f>B4/(D4*(C4+273.15))</f>
        <v>4.303798416279652E-5</v>
      </c>
      <c r="F4">
        <f>10^(7.54826-( 1979.68/(222.2+C4)))</f>
        <v>0.10531890603359337</v>
      </c>
      <c r="G4">
        <f>F4/760</f>
        <v>1.3857750793893863E-4</v>
      </c>
      <c r="H4">
        <f>G4/B4</f>
        <v>1.3857750793893863E-4</v>
      </c>
      <c r="I4">
        <v>0</v>
      </c>
      <c r="J4">
        <v>99.13</v>
      </c>
      <c r="K4">
        <v>29</v>
      </c>
      <c r="L4">
        <f>H4*J4/((1-H4)*K4+H4*J4)</f>
        <v>4.735374591828622E-4</v>
      </c>
      <c r="M4">
        <v>0</v>
      </c>
      <c r="N4">
        <f>H4*J4+((1-H4)*K4)</f>
        <v>29.009718440631758</v>
      </c>
      <c r="O4">
        <f>I4*J4+(1-I4)*K4</f>
        <v>29</v>
      </c>
      <c r="P4">
        <f>E4*N4</f>
        <v>1.2485198028150957E-3</v>
      </c>
      <c r="Q4">
        <f>E4*O4</f>
        <v>1.2481015407210991E-3</v>
      </c>
      <c r="R4">
        <f>P4/Q4</f>
        <v>1.0003351186424743</v>
      </c>
      <c r="S4">
        <f>(Q4-P4)/(P4*(M4-L4))</f>
        <v>0.70745485725792578</v>
      </c>
      <c r="T4">
        <f>1+S4*(A4-L4)-(S4*(L4-M4))/(LN((A4-M4)/(A4-L4)))</f>
        <v>0.99983251003520579</v>
      </c>
    </row>
    <row r="5" spans="1:20" x14ac:dyDescent="0.25">
      <c r="A5">
        <v>1</v>
      </c>
      <c r="B5">
        <v>1</v>
      </c>
      <c r="C5">
        <v>46</v>
      </c>
      <c r="D5">
        <v>82.06</v>
      </c>
      <c r="E5">
        <f t="shared" ref="E5:E15" si="0">B5/(D5*(C5+273.15))</f>
        <v>3.8183315731461168E-5</v>
      </c>
      <c r="F5">
        <f t="shared" ref="F5:F15" si="1">10^(7.54826-( 1979.68/(222.2+C5)))</f>
        <v>1.4685975652869354</v>
      </c>
      <c r="G5">
        <f t="shared" ref="G5:G15" si="2">F5/760</f>
        <v>1.9323652174828097E-3</v>
      </c>
      <c r="H5">
        <f t="shared" ref="H5:H15" si="3">G5/B5</f>
        <v>1.9323652174828097E-3</v>
      </c>
      <c r="I5">
        <v>0</v>
      </c>
      <c r="J5">
        <v>99.13</v>
      </c>
      <c r="K5">
        <v>29</v>
      </c>
      <c r="L5">
        <f t="shared" ref="L5:L15" si="4">H5*J5/((1-H5)*K5+H5*J5)</f>
        <v>6.5746341656978896E-3</v>
      </c>
      <c r="M5">
        <v>0</v>
      </c>
      <c r="N5">
        <f t="shared" ref="N5:N15" si="5">H5*J5+((1-H5)*K5)</f>
        <v>29.135516772702065</v>
      </c>
      <c r="O5">
        <f t="shared" ref="O5:O15" si="6">I5*J5+(1-I5)*K5</f>
        <v>29</v>
      </c>
      <c r="P5">
        <f t="shared" ref="P5:P15" si="7">E5*N5</f>
        <v>1.1124906359313656E-3</v>
      </c>
      <c r="Q5">
        <f t="shared" ref="Q5:Q15" si="8">E5*O5</f>
        <v>1.1073161562123739E-3</v>
      </c>
      <c r="R5">
        <f t="shared" ref="R5:R15" si="9">P5/Q5</f>
        <v>1.0046729921621402</v>
      </c>
      <c r="S5">
        <f t="shared" ref="S5:S15" si="10">(Q5-P5)/(P5*(M5-L5))</f>
        <v>0.70745485725813251</v>
      </c>
      <c r="T5">
        <f t="shared" ref="T5:T15" si="11">1+S5*(A5-L5)-(S5*(L5-M5))/(LN((A5-M5)/(A5-L5)))</f>
        <v>0.99767692833406563</v>
      </c>
    </row>
    <row r="6" spans="1:20" x14ac:dyDescent="0.25">
      <c r="A6">
        <v>1</v>
      </c>
      <c r="B6">
        <v>1</v>
      </c>
      <c r="C6">
        <v>62</v>
      </c>
      <c r="D6">
        <v>82.06</v>
      </c>
      <c r="E6">
        <f t="shared" si="0"/>
        <v>3.6360451188112287E-5</v>
      </c>
      <c r="F6">
        <f t="shared" si="1"/>
        <v>3.8235015159376751</v>
      </c>
      <c r="G6">
        <f t="shared" si="2"/>
        <v>5.0309230472864149E-3</v>
      </c>
      <c r="H6">
        <f t="shared" si="3"/>
        <v>5.0309230472864149E-3</v>
      </c>
      <c r="I6">
        <v>0</v>
      </c>
      <c r="J6">
        <v>99.13</v>
      </c>
      <c r="K6">
        <v>29</v>
      </c>
      <c r="L6">
        <f t="shared" si="4"/>
        <v>1.6990375197277221E-2</v>
      </c>
      <c r="M6">
        <v>0</v>
      </c>
      <c r="N6">
        <f t="shared" si="5"/>
        <v>29.352818633306196</v>
      </c>
      <c r="O6">
        <f t="shared" si="6"/>
        <v>29</v>
      </c>
      <c r="P6">
        <f t="shared" si="7"/>
        <v>1.0672817291498427E-3</v>
      </c>
      <c r="Q6">
        <f t="shared" si="8"/>
        <v>1.0544530844552563E-3</v>
      </c>
      <c r="R6">
        <f t="shared" si="9"/>
        <v>1.0121661597691791</v>
      </c>
      <c r="S6">
        <f t="shared" si="10"/>
        <v>0.70745485725814639</v>
      </c>
      <c r="T6">
        <f t="shared" si="11"/>
        <v>0.9940072030049546</v>
      </c>
    </row>
    <row r="7" spans="1:20" x14ac:dyDescent="0.25">
      <c r="A7">
        <v>1</v>
      </c>
      <c r="B7">
        <v>1</v>
      </c>
      <c r="C7">
        <v>74</v>
      </c>
      <c r="D7">
        <v>82.06</v>
      </c>
      <c r="E7">
        <f t="shared" si="0"/>
        <v>3.5103572564297372E-5</v>
      </c>
      <c r="F7">
        <f t="shared" si="1"/>
        <v>7.3226425110848306</v>
      </c>
      <c r="G7">
        <f t="shared" si="2"/>
        <v>9.6350559356379352E-3</v>
      </c>
      <c r="H7">
        <f t="shared" si="3"/>
        <v>9.6350559356379352E-3</v>
      </c>
      <c r="I7">
        <v>0</v>
      </c>
      <c r="J7">
        <v>99.13</v>
      </c>
      <c r="K7">
        <v>29</v>
      </c>
      <c r="L7">
        <f t="shared" si="4"/>
        <v>3.2185353220699736E-2</v>
      </c>
      <c r="M7">
        <v>0</v>
      </c>
      <c r="N7">
        <f t="shared" si="5"/>
        <v>29.67570647276629</v>
      </c>
      <c r="O7">
        <f t="shared" si="6"/>
        <v>29</v>
      </c>
      <c r="P7">
        <f t="shared" si="7"/>
        <v>1.0417233155635406E-3</v>
      </c>
      <c r="Q7">
        <f t="shared" si="8"/>
        <v>1.0180036043646238E-3</v>
      </c>
      <c r="R7">
        <f t="shared" si="9"/>
        <v>1.0233002231988375</v>
      </c>
      <c r="S7">
        <f t="shared" si="10"/>
        <v>0.70745485725814417</v>
      </c>
      <c r="T7">
        <f t="shared" si="11"/>
        <v>0.988677231923762</v>
      </c>
    </row>
    <row r="8" spans="1:20" x14ac:dyDescent="0.25">
      <c r="A8">
        <v>1</v>
      </c>
      <c r="B8">
        <v>1</v>
      </c>
      <c r="C8">
        <v>90</v>
      </c>
      <c r="D8">
        <v>82.06</v>
      </c>
      <c r="E8">
        <f t="shared" si="0"/>
        <v>3.3556946759454311E-5</v>
      </c>
      <c r="F8">
        <f t="shared" si="1"/>
        <v>16.113748430691913</v>
      </c>
      <c r="G8">
        <f t="shared" si="2"/>
        <v>2.1202300566699885E-2</v>
      </c>
      <c r="H8">
        <f t="shared" si="3"/>
        <v>2.1202300566699885E-2</v>
      </c>
      <c r="I8">
        <v>0</v>
      </c>
      <c r="J8">
        <v>99.13</v>
      </c>
      <c r="K8">
        <v>29</v>
      </c>
      <c r="L8">
        <f t="shared" si="4"/>
        <v>6.8940523957337588E-2</v>
      </c>
      <c r="M8">
        <v>0</v>
      </c>
      <c r="N8">
        <f t="shared" si="5"/>
        <v>30.486917338742664</v>
      </c>
      <c r="O8">
        <f t="shared" si="6"/>
        <v>29</v>
      </c>
      <c r="P8">
        <f t="shared" si="7"/>
        <v>1.023047861996072E-3</v>
      </c>
      <c r="Q8">
        <f t="shared" si="8"/>
        <v>9.7315145602417503E-4</v>
      </c>
      <c r="R8">
        <f t="shared" si="9"/>
        <v>1.0512730116807814</v>
      </c>
      <c r="S8">
        <f t="shared" si="10"/>
        <v>0.70745485725814494</v>
      </c>
      <c r="T8">
        <f t="shared" si="11"/>
        <v>0.97590414682700677</v>
      </c>
    </row>
    <row r="9" spans="1:20" x14ac:dyDescent="0.25">
      <c r="A9">
        <v>1</v>
      </c>
      <c r="B9">
        <v>1</v>
      </c>
      <c r="C9">
        <v>102</v>
      </c>
      <c r="D9">
        <v>82.06</v>
      </c>
      <c r="E9">
        <f t="shared" si="0"/>
        <v>3.2483553820327421E-5</v>
      </c>
      <c r="F9">
        <f t="shared" si="1"/>
        <v>27.66342172773011</v>
      </c>
      <c r="G9">
        <f t="shared" si="2"/>
        <v>3.6399239115434356E-2</v>
      </c>
      <c r="H9">
        <f t="shared" si="3"/>
        <v>3.6399239115434356E-2</v>
      </c>
      <c r="I9">
        <v>0</v>
      </c>
      <c r="J9">
        <v>99.13</v>
      </c>
      <c r="K9">
        <v>29</v>
      </c>
      <c r="L9">
        <f t="shared" si="4"/>
        <v>0.11435658489654139</v>
      </c>
      <c r="M9">
        <v>0</v>
      </c>
      <c r="N9">
        <f t="shared" si="5"/>
        <v>31.552678639165411</v>
      </c>
      <c r="O9">
        <f t="shared" si="6"/>
        <v>29</v>
      </c>
      <c r="P9">
        <f t="shared" si="7"/>
        <v>1.024943134750825E-3</v>
      </c>
      <c r="Q9">
        <f t="shared" si="8"/>
        <v>9.4202306078949524E-4</v>
      </c>
      <c r="R9">
        <f t="shared" si="9"/>
        <v>1.0880234013505314</v>
      </c>
      <c r="S9">
        <f t="shared" si="10"/>
        <v>0.70745485725814572</v>
      </c>
      <c r="T9">
        <f t="shared" si="11"/>
        <v>0.96036747347568674</v>
      </c>
    </row>
    <row r="10" spans="1:20" x14ac:dyDescent="0.25">
      <c r="A10">
        <v>1</v>
      </c>
      <c r="B10">
        <v>1</v>
      </c>
      <c r="C10">
        <v>130</v>
      </c>
      <c r="D10">
        <v>82.06</v>
      </c>
      <c r="E10">
        <f t="shared" si="0"/>
        <v>3.0227471699605188E-5</v>
      </c>
      <c r="F10">
        <f t="shared" si="1"/>
        <v>84.598523335684774</v>
      </c>
      <c r="G10">
        <f t="shared" si="2"/>
        <v>0.11131384649432208</v>
      </c>
      <c r="H10">
        <f t="shared" si="3"/>
        <v>0.11131384649432208</v>
      </c>
      <c r="I10">
        <v>0</v>
      </c>
      <c r="J10">
        <v>99.13</v>
      </c>
      <c r="K10">
        <v>29</v>
      </c>
      <c r="L10">
        <f t="shared" si="4"/>
        <v>0.2997992086873677</v>
      </c>
      <c r="M10">
        <v>0</v>
      </c>
      <c r="N10">
        <f t="shared" si="5"/>
        <v>36.806440054646806</v>
      </c>
      <c r="O10">
        <f t="shared" si="6"/>
        <v>29</v>
      </c>
      <c r="P10">
        <f t="shared" si="7"/>
        <v>1.1125656251150511E-3</v>
      </c>
      <c r="Q10">
        <f t="shared" si="8"/>
        <v>8.7659667928855043E-4</v>
      </c>
      <c r="R10">
        <f t="shared" si="9"/>
        <v>1.2691875880912691</v>
      </c>
      <c r="S10">
        <f t="shared" si="10"/>
        <v>0.70745485725814583</v>
      </c>
      <c r="T10">
        <f t="shared" si="11"/>
        <v>0.90023849707393866</v>
      </c>
    </row>
    <row r="11" spans="1:20" x14ac:dyDescent="0.25">
      <c r="A11">
        <v>1</v>
      </c>
      <c r="B11">
        <v>1</v>
      </c>
      <c r="C11">
        <v>150</v>
      </c>
      <c r="D11">
        <v>82.06</v>
      </c>
      <c r="E11">
        <f t="shared" si="0"/>
        <v>2.8798783447231082E-5</v>
      </c>
      <c r="F11">
        <f t="shared" si="1"/>
        <v>169.58958307174163</v>
      </c>
      <c r="G11">
        <f t="shared" si="2"/>
        <v>0.22314418825229163</v>
      </c>
      <c r="H11">
        <f t="shared" si="3"/>
        <v>0.22314418825229163</v>
      </c>
      <c r="I11">
        <v>0</v>
      </c>
      <c r="J11">
        <v>99.13</v>
      </c>
      <c r="K11">
        <v>29</v>
      </c>
      <c r="L11">
        <f t="shared" si="4"/>
        <v>0.49542504617510164</v>
      </c>
      <c r="M11">
        <v>0</v>
      </c>
      <c r="N11">
        <f t="shared" si="5"/>
        <v>44.649101922133212</v>
      </c>
      <c r="O11">
        <f t="shared" si="6"/>
        <v>29</v>
      </c>
      <c r="P11">
        <f t="shared" si="7"/>
        <v>1.2858398173688633E-3</v>
      </c>
      <c r="Q11">
        <f t="shared" si="8"/>
        <v>8.3516471996970137E-4</v>
      </c>
      <c r="R11">
        <f t="shared" si="9"/>
        <v>1.53962420421149</v>
      </c>
      <c r="S11">
        <f t="shared" si="10"/>
        <v>0.70745485725814594</v>
      </c>
      <c r="T11">
        <f t="shared" si="11"/>
        <v>0.8445795955491513</v>
      </c>
    </row>
    <row r="12" spans="1:20" x14ac:dyDescent="0.25">
      <c r="A12">
        <v>1</v>
      </c>
      <c r="B12">
        <v>1</v>
      </c>
      <c r="C12">
        <v>170</v>
      </c>
      <c r="D12">
        <v>82.06</v>
      </c>
      <c r="E12">
        <f t="shared" si="0"/>
        <v>2.7499052726381213E-5</v>
      </c>
      <c r="F12">
        <f t="shared" si="1"/>
        <v>316.68773154216535</v>
      </c>
      <c r="G12">
        <f t="shared" si="2"/>
        <v>0.41669438360811228</v>
      </c>
      <c r="H12">
        <f t="shared" si="3"/>
        <v>0.41669438360811228</v>
      </c>
      <c r="I12">
        <v>0</v>
      </c>
      <c r="J12">
        <v>99.13</v>
      </c>
      <c r="K12">
        <v>29</v>
      </c>
      <c r="L12">
        <f t="shared" si="4"/>
        <v>0.70946313948933926</v>
      </c>
      <c r="M12">
        <v>0</v>
      </c>
      <c r="N12">
        <f t="shared" si="5"/>
        <v>58.222777122436916</v>
      </c>
      <c r="O12">
        <f t="shared" si="6"/>
        <v>29</v>
      </c>
      <c r="P12">
        <f t="shared" si="7"/>
        <v>1.6010712179662346E-3</v>
      </c>
      <c r="Q12">
        <f t="shared" si="8"/>
        <v>7.9747252906505514E-4</v>
      </c>
      <c r="R12">
        <f t="shared" si="9"/>
        <v>2.0076819697392043</v>
      </c>
      <c r="S12">
        <f t="shared" si="10"/>
        <v>0.70745485725814583</v>
      </c>
      <c r="T12">
        <f t="shared" si="11"/>
        <v>0.79947127332410295</v>
      </c>
    </row>
    <row r="13" spans="1:20" x14ac:dyDescent="0.25">
      <c r="A13">
        <v>1</v>
      </c>
      <c r="B13">
        <v>1</v>
      </c>
      <c r="C13">
        <v>182</v>
      </c>
      <c r="D13">
        <v>82.06</v>
      </c>
      <c r="E13">
        <f t="shared" si="0"/>
        <v>2.6774041998672597E-5</v>
      </c>
      <c r="F13">
        <f t="shared" si="1"/>
        <v>447.18437495642581</v>
      </c>
      <c r="G13">
        <f t="shared" si="2"/>
        <v>0.58840049336371814</v>
      </c>
      <c r="H13">
        <f t="shared" si="3"/>
        <v>0.58840049336371814</v>
      </c>
      <c r="I13">
        <v>0</v>
      </c>
      <c r="J13">
        <v>99.13</v>
      </c>
      <c r="K13">
        <v>29</v>
      </c>
      <c r="L13">
        <f t="shared" si="4"/>
        <v>0.830122164481778</v>
      </c>
      <c r="M13">
        <v>0</v>
      </c>
      <c r="N13">
        <f t="shared" si="5"/>
        <v>70.264526599597545</v>
      </c>
      <c r="O13">
        <f t="shared" si="6"/>
        <v>29</v>
      </c>
      <c r="P13">
        <f t="shared" si="7"/>
        <v>1.8812653861944725E-3</v>
      </c>
      <c r="Q13">
        <f t="shared" si="8"/>
        <v>7.7644721796150528E-4</v>
      </c>
      <c r="R13">
        <f t="shared" si="9"/>
        <v>2.4229147103309501</v>
      </c>
      <c r="S13">
        <f t="shared" si="10"/>
        <v>0.70745485725814572</v>
      </c>
      <c r="T13">
        <f t="shared" si="11"/>
        <v>0.78888851940579174</v>
      </c>
    </row>
    <row r="14" spans="1:20" x14ac:dyDescent="0.25">
      <c r="A14">
        <v>1</v>
      </c>
      <c r="B14">
        <v>1</v>
      </c>
      <c r="C14">
        <v>190</v>
      </c>
      <c r="D14">
        <v>82.06</v>
      </c>
      <c r="E14">
        <f t="shared" si="0"/>
        <v>2.6311573390253334E-5</v>
      </c>
      <c r="F14">
        <f t="shared" si="1"/>
        <v>556.5995775709174</v>
      </c>
      <c r="G14">
        <f t="shared" si="2"/>
        <v>0.73236786522489128</v>
      </c>
      <c r="H14">
        <f t="shared" si="3"/>
        <v>0.73236786522489128</v>
      </c>
      <c r="I14">
        <v>0</v>
      </c>
      <c r="J14">
        <v>99.13</v>
      </c>
      <c r="K14">
        <v>29</v>
      </c>
      <c r="L14">
        <f t="shared" si="4"/>
        <v>0.90341912211918418</v>
      </c>
      <c r="M14">
        <v>0</v>
      </c>
      <c r="N14">
        <f t="shared" si="5"/>
        <v>80.360958388221619</v>
      </c>
      <c r="O14">
        <f t="shared" si="6"/>
        <v>29</v>
      </c>
      <c r="P14">
        <f t="shared" si="7"/>
        <v>2.1144232543427875E-3</v>
      </c>
      <c r="Q14">
        <f t="shared" si="8"/>
        <v>7.6303562831734673E-4</v>
      </c>
      <c r="R14">
        <f t="shared" si="9"/>
        <v>2.7710675306283319</v>
      </c>
      <c r="S14">
        <f t="shared" si="10"/>
        <v>0.70745485725814583</v>
      </c>
      <c r="T14">
        <f t="shared" si="11"/>
        <v>0.79488808275407696</v>
      </c>
    </row>
    <row r="15" spans="1:20" x14ac:dyDescent="0.25">
      <c r="A15">
        <v>1</v>
      </c>
      <c r="B15">
        <v>1</v>
      </c>
      <c r="C15">
        <v>198</v>
      </c>
      <c r="D15">
        <v>82.06</v>
      </c>
      <c r="E15">
        <f t="shared" si="0"/>
        <v>2.5864809966456188E-5</v>
      </c>
      <c r="F15">
        <f t="shared" si="1"/>
        <v>687.03625794366417</v>
      </c>
      <c r="G15">
        <f t="shared" si="2"/>
        <v>0.90399507624166342</v>
      </c>
      <c r="H15">
        <f t="shared" si="3"/>
        <v>0.90399507624166342</v>
      </c>
      <c r="I15">
        <v>0</v>
      </c>
      <c r="J15">
        <v>99.13</v>
      </c>
      <c r="K15">
        <v>29</v>
      </c>
      <c r="L15">
        <f t="shared" si="4"/>
        <v>0.96986766318205031</v>
      </c>
      <c r="M15">
        <v>0</v>
      </c>
      <c r="N15">
        <f t="shared" si="5"/>
        <v>92.397174696827847</v>
      </c>
      <c r="O15">
        <f t="shared" si="6"/>
        <v>29</v>
      </c>
      <c r="P15">
        <f t="shared" si="7"/>
        <v>2.3898353649709062E-3</v>
      </c>
      <c r="Q15">
        <f t="shared" si="8"/>
        <v>7.5007948902722948E-4</v>
      </c>
      <c r="R15">
        <f t="shared" si="9"/>
        <v>3.1861094723044081</v>
      </c>
      <c r="S15">
        <f t="shared" si="10"/>
        <v>0.70745485725814572</v>
      </c>
      <c r="T15">
        <f t="shared" si="11"/>
        <v>0.8253986634656737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6"/>
  <sheetViews>
    <sheetView topLeftCell="E1" workbookViewId="0">
      <selection activeCell="P33" sqref="P33"/>
    </sheetView>
  </sheetViews>
  <sheetFormatPr defaultRowHeight="15" x14ac:dyDescent="0.25"/>
  <cols>
    <col min="4" max="4" width="17.28515625" bestFit="1" customWidth="1"/>
    <col min="5" max="8" width="12" bestFit="1" customWidth="1"/>
    <col min="12" max="12" width="12" bestFit="1" customWidth="1"/>
    <col min="14" max="14" width="12" bestFit="1" customWidth="1"/>
    <col min="16" max="16" width="13.140625" bestFit="1" customWidth="1"/>
    <col min="17" max="17" width="13.5703125" bestFit="1" customWidth="1"/>
    <col min="18" max="20" width="12" bestFit="1" customWidth="1"/>
  </cols>
  <sheetData>
    <row r="2" spans="1:20" x14ac:dyDescent="0.25">
      <c r="B2" t="s">
        <v>22</v>
      </c>
      <c r="C2" t="s">
        <v>24</v>
      </c>
      <c r="D2" t="s">
        <v>22</v>
      </c>
      <c r="E2" t="s">
        <v>23</v>
      </c>
      <c r="F2" t="s">
        <v>20</v>
      </c>
      <c r="G2" t="s">
        <v>20</v>
      </c>
      <c r="H2" t="s">
        <v>21</v>
      </c>
      <c r="I2" t="s">
        <v>22</v>
      </c>
      <c r="J2" t="s">
        <v>22</v>
      </c>
      <c r="K2" t="s">
        <v>22</v>
      </c>
      <c r="L2" t="s">
        <v>23</v>
      </c>
      <c r="M2" t="s">
        <v>22</v>
      </c>
      <c r="N2" t="s">
        <v>23</v>
      </c>
      <c r="O2" t="s">
        <v>22</v>
      </c>
      <c r="P2" t="s">
        <v>23</v>
      </c>
      <c r="Q2" t="s">
        <v>23</v>
      </c>
      <c r="R2" t="s">
        <v>23</v>
      </c>
      <c r="S2" t="s">
        <v>23</v>
      </c>
      <c r="T2" t="s">
        <v>23</v>
      </c>
    </row>
    <row r="3" spans="1:20" x14ac:dyDescent="0.25">
      <c r="A3" t="s">
        <v>0</v>
      </c>
      <c r="B3" t="s">
        <v>13</v>
      </c>
      <c r="C3" t="s">
        <v>10</v>
      </c>
      <c r="D3" t="s">
        <v>14</v>
      </c>
      <c r="E3" t="s">
        <v>5</v>
      </c>
      <c r="F3" t="s">
        <v>11</v>
      </c>
      <c r="G3" t="s">
        <v>12</v>
      </c>
      <c r="H3" t="s">
        <v>1</v>
      </c>
      <c r="I3" t="s">
        <v>2</v>
      </c>
      <c r="J3" t="s">
        <v>3</v>
      </c>
      <c r="K3" t="s">
        <v>4</v>
      </c>
      <c r="L3" t="s">
        <v>6</v>
      </c>
      <c r="M3" t="s">
        <v>7</v>
      </c>
      <c r="N3" t="s">
        <v>8</v>
      </c>
      <c r="O3" t="s">
        <v>9</v>
      </c>
      <c r="P3" t="s">
        <v>15</v>
      </c>
      <c r="Q3" t="s">
        <v>16</v>
      </c>
      <c r="R3" t="s">
        <v>18</v>
      </c>
      <c r="S3" t="s">
        <v>17</v>
      </c>
      <c r="T3" t="s">
        <v>19</v>
      </c>
    </row>
    <row r="4" spans="1:20" x14ac:dyDescent="0.25">
      <c r="A4">
        <v>1</v>
      </c>
      <c r="B4">
        <v>1</v>
      </c>
      <c r="C4">
        <v>3.62</v>
      </c>
      <c r="D4">
        <v>82.06</v>
      </c>
      <c r="E4">
        <f>B4/(D4*(C4+273.15))</f>
        <v>4.4030079906405437E-5</v>
      </c>
      <c r="F4">
        <f>10^(6.95465-( 1170.97/(226.232+C4)))</f>
        <v>72.47661771190495</v>
      </c>
      <c r="G4">
        <f>F4/760</f>
        <v>9.5363970673559145E-2</v>
      </c>
      <c r="H4">
        <f>G4/B4</f>
        <v>9.5363970673559145E-2</v>
      </c>
      <c r="I4">
        <v>0</v>
      </c>
      <c r="J4">
        <v>119.38</v>
      </c>
      <c r="K4">
        <v>29</v>
      </c>
      <c r="L4">
        <f>H4*J4/((1-H4)*K4+H4*J4)</f>
        <v>0.30262771816225853</v>
      </c>
      <c r="M4">
        <v>0</v>
      </c>
      <c r="N4">
        <f>H4*J4+((1-H4)*K4)</f>
        <v>37.618995669476277</v>
      </c>
      <c r="O4">
        <f>I4*J4+(1-I4)*K4</f>
        <v>29</v>
      </c>
      <c r="P4">
        <f>E4*N4</f>
        <v>1.6563673853257606E-3</v>
      </c>
      <c r="Q4">
        <f>E4*O4</f>
        <v>1.2768723172857576E-3</v>
      </c>
      <c r="R4">
        <f>P4/Q4</f>
        <v>1.29720674722332</v>
      </c>
      <c r="S4">
        <f>(Q4-P4)/(P4*(M4-L4))</f>
        <v>0.75707823756073067</v>
      </c>
      <c r="T4">
        <f>1+S4*(A4-L4)-(S4*(L4-M4))/(LN((A4-M4)/(A4-L4)))</f>
        <v>0.89231042381075343</v>
      </c>
    </row>
    <row r="5" spans="1:20" x14ac:dyDescent="0.25">
      <c r="A5">
        <v>1</v>
      </c>
      <c r="B5">
        <v>1</v>
      </c>
      <c r="C5">
        <v>8.16</v>
      </c>
      <c r="D5">
        <v>82.06</v>
      </c>
      <c r="E5">
        <f t="shared" ref="E5:E15" si="0">B5/(D5*(C5+273.15))</f>
        <v>4.3319488164998865E-5</v>
      </c>
      <c r="F5">
        <f t="shared" ref="F5:F16" si="1">10^(6.95465-( 1170.97/(226.232+C5)))</f>
        <v>90.964867999706783</v>
      </c>
      <c r="G5">
        <f t="shared" ref="G5:G16" si="2">F5/760</f>
        <v>0.11969061578908788</v>
      </c>
      <c r="H5">
        <f t="shared" ref="H5:H15" si="3">G5/B5</f>
        <v>0.11969061578908788</v>
      </c>
      <c r="I5">
        <v>0</v>
      </c>
      <c r="J5">
        <v>119.38</v>
      </c>
      <c r="K5">
        <v>29</v>
      </c>
      <c r="L5">
        <f t="shared" ref="L5:L15" si="4">H5*J5/((1-H5)*K5+H5*J5)</f>
        <v>0.35885267139473653</v>
      </c>
      <c r="M5">
        <v>0</v>
      </c>
      <c r="N5">
        <f t="shared" ref="N5:N15" si="5">H5*J5+((1-H5)*K5)</f>
        <v>39.817637855017765</v>
      </c>
      <c r="O5">
        <f t="shared" ref="O5:O15" si="6">I5*J5+(1-I5)*K5</f>
        <v>29</v>
      </c>
      <c r="P5">
        <f t="shared" ref="P5:P15" si="7">E5*N5</f>
        <v>1.7248796918186528E-3</v>
      </c>
      <c r="Q5">
        <f t="shared" ref="Q5:Q15" si="8">E5*O5</f>
        <v>1.2562651567849671E-3</v>
      </c>
      <c r="R5">
        <f t="shared" ref="R5:R15" si="9">P5/Q5</f>
        <v>1.3730219950006126</v>
      </c>
      <c r="S5">
        <f t="shared" ref="S5:S15" si="10">(Q5-P5)/(P5*(M5-L5))</f>
        <v>0.75707823756073056</v>
      </c>
      <c r="T5">
        <f t="shared" ref="T5:T15" si="11">1+S5*(A5-L5)-(S5*(L5-M5))/(LN((A5-M5)/(A5-L5)))</f>
        <v>0.87419061583550539</v>
      </c>
    </row>
    <row r="6" spans="1:20" x14ac:dyDescent="0.25">
      <c r="A6">
        <v>1</v>
      </c>
      <c r="B6">
        <v>1</v>
      </c>
      <c r="C6">
        <v>12.7</v>
      </c>
      <c r="D6">
        <v>82.06</v>
      </c>
      <c r="E6">
        <f t="shared" si="0"/>
        <v>4.2631468307489358E-5</v>
      </c>
      <c r="F6">
        <f t="shared" si="1"/>
        <v>113.18778177838043</v>
      </c>
      <c r="G6">
        <f t="shared" si="2"/>
        <v>0.14893129181365847</v>
      </c>
      <c r="H6">
        <f t="shared" si="3"/>
        <v>0.14893129181365847</v>
      </c>
      <c r="I6">
        <v>0</v>
      </c>
      <c r="J6">
        <v>119.38</v>
      </c>
      <c r="K6">
        <v>29</v>
      </c>
      <c r="L6">
        <f t="shared" si="4"/>
        <v>0.41872929517592122</v>
      </c>
      <c r="M6">
        <v>0</v>
      </c>
      <c r="N6">
        <f t="shared" si="5"/>
        <v>42.460410154118449</v>
      </c>
      <c r="O6">
        <f t="shared" si="6"/>
        <v>29</v>
      </c>
      <c r="P6">
        <f t="shared" si="7"/>
        <v>1.8101496298083E-3</v>
      </c>
      <c r="Q6">
        <f t="shared" si="8"/>
        <v>1.2363125809171913E-3</v>
      </c>
      <c r="R6">
        <f t="shared" si="9"/>
        <v>1.4641520742799465</v>
      </c>
      <c r="S6">
        <f t="shared" si="10"/>
        <v>0.75707823756073034</v>
      </c>
      <c r="T6">
        <f t="shared" si="11"/>
        <v>0.85575731204834316</v>
      </c>
    </row>
    <row r="7" spans="1:20" x14ac:dyDescent="0.25">
      <c r="A7">
        <v>1</v>
      </c>
      <c r="B7">
        <v>1</v>
      </c>
      <c r="C7">
        <v>17.239999999999998</v>
      </c>
      <c r="D7">
        <v>82.06</v>
      </c>
      <c r="E7">
        <f t="shared" si="0"/>
        <v>4.1964961657411871E-5</v>
      </c>
      <c r="F7">
        <f t="shared" si="1"/>
        <v>139.69641357584533</v>
      </c>
      <c r="G7">
        <f t="shared" si="2"/>
        <v>0.18381107049453332</v>
      </c>
      <c r="H7">
        <f t="shared" si="3"/>
        <v>0.18381107049453332</v>
      </c>
      <c r="I7">
        <v>0</v>
      </c>
      <c r="J7">
        <v>119.38</v>
      </c>
      <c r="K7">
        <v>29</v>
      </c>
      <c r="L7">
        <f t="shared" si="4"/>
        <v>0.48107864816367713</v>
      </c>
      <c r="M7">
        <v>0</v>
      </c>
      <c r="N7">
        <f t="shared" si="5"/>
        <v>45.612844551295922</v>
      </c>
      <c r="O7">
        <f t="shared" si="6"/>
        <v>29</v>
      </c>
      <c r="P7">
        <f t="shared" si="7"/>
        <v>1.9141412726806214E-3</v>
      </c>
      <c r="Q7">
        <f t="shared" si="8"/>
        <v>1.2169838880649443E-3</v>
      </c>
      <c r="R7">
        <f t="shared" si="9"/>
        <v>1.5728567086653766</v>
      </c>
      <c r="S7">
        <f t="shared" si="10"/>
        <v>0.75707823756073045</v>
      </c>
      <c r="T7">
        <f t="shared" si="11"/>
        <v>0.83766201994112854</v>
      </c>
    </row>
    <row r="8" spans="1:20" x14ac:dyDescent="0.25">
      <c r="A8">
        <v>1</v>
      </c>
      <c r="B8">
        <v>1</v>
      </c>
      <c r="C8">
        <v>21.78</v>
      </c>
      <c r="D8">
        <v>82.06</v>
      </c>
      <c r="E8">
        <f t="shared" si="0"/>
        <v>4.1318974725174902E-5</v>
      </c>
      <c r="F8">
        <f t="shared" si="1"/>
        <v>171.09023791639123</v>
      </c>
      <c r="G8">
        <f t="shared" si="2"/>
        <v>0.22511873410051478</v>
      </c>
      <c r="H8">
        <f t="shared" si="3"/>
        <v>0.22511873410051478</v>
      </c>
      <c r="I8">
        <v>0</v>
      </c>
      <c r="J8">
        <v>119.38</v>
      </c>
      <c r="K8">
        <v>29</v>
      </c>
      <c r="L8">
        <f t="shared" si="4"/>
        <v>0.54461452941622746</v>
      </c>
      <c r="M8">
        <v>0</v>
      </c>
      <c r="N8">
        <f t="shared" si="5"/>
        <v>49.346231188004523</v>
      </c>
      <c r="O8">
        <f t="shared" si="6"/>
        <v>29</v>
      </c>
      <c r="P8">
        <f t="shared" si="7"/>
        <v>2.0389356792397963E-3</v>
      </c>
      <c r="Q8">
        <f t="shared" si="8"/>
        <v>1.1982502670300722E-3</v>
      </c>
      <c r="R8">
        <f t="shared" si="9"/>
        <v>1.7015941788967075</v>
      </c>
      <c r="S8">
        <f t="shared" si="10"/>
        <v>0.75707823756073045</v>
      </c>
      <c r="T8">
        <f t="shared" si="11"/>
        <v>0.82059509385592999</v>
      </c>
    </row>
    <row r="9" spans="1:20" x14ac:dyDescent="0.25">
      <c r="A9">
        <v>1</v>
      </c>
      <c r="B9">
        <v>1</v>
      </c>
      <c r="C9">
        <v>26.32</v>
      </c>
      <c r="D9">
        <v>82.06</v>
      </c>
      <c r="E9">
        <f t="shared" si="0"/>
        <v>4.069257426685756E-5</v>
      </c>
      <c r="F9">
        <f t="shared" si="1"/>
        <v>208.01751473398306</v>
      </c>
      <c r="G9">
        <f t="shared" si="2"/>
        <v>0.27370725622892506</v>
      </c>
      <c r="H9">
        <f t="shared" si="3"/>
        <v>0.27370725622892506</v>
      </c>
      <c r="I9">
        <v>0</v>
      </c>
      <c r="J9">
        <v>119.38</v>
      </c>
      <c r="K9">
        <v>29</v>
      </c>
      <c r="L9">
        <f t="shared" si="4"/>
        <v>0.60804975771540304</v>
      </c>
      <c r="M9">
        <v>0</v>
      </c>
      <c r="N9">
        <f t="shared" si="5"/>
        <v>53.737661817970249</v>
      </c>
      <c r="O9">
        <f t="shared" si="6"/>
        <v>29</v>
      </c>
      <c r="P9">
        <f t="shared" si="7"/>
        <v>2.1867237944550302E-3</v>
      </c>
      <c r="Q9">
        <f t="shared" si="8"/>
        <v>1.1800846537388693E-3</v>
      </c>
      <c r="R9">
        <f t="shared" si="9"/>
        <v>1.8530228213093187</v>
      </c>
      <c r="S9">
        <f t="shared" si="10"/>
        <v>0.75707823756073045</v>
      </c>
      <c r="T9">
        <f t="shared" si="11"/>
        <v>0.80524519614060397</v>
      </c>
    </row>
    <row r="10" spans="1:20" x14ac:dyDescent="0.25">
      <c r="A10">
        <v>1</v>
      </c>
      <c r="B10">
        <v>1</v>
      </c>
      <c r="C10">
        <v>30.86</v>
      </c>
      <c r="D10">
        <v>82.06</v>
      </c>
      <c r="E10">
        <f t="shared" si="0"/>
        <v>4.0084882785749914E-5</v>
      </c>
      <c r="F10">
        <f t="shared" si="1"/>
        <v>251.1753202537158</v>
      </c>
      <c r="G10">
        <f t="shared" si="2"/>
        <v>0.33049384243909974</v>
      </c>
      <c r="H10">
        <f t="shared" si="3"/>
        <v>0.33049384243909974</v>
      </c>
      <c r="I10">
        <v>0</v>
      </c>
      <c r="J10">
        <v>119.38</v>
      </c>
      <c r="K10">
        <v>29</v>
      </c>
      <c r="L10">
        <f t="shared" si="4"/>
        <v>0.67019419861585383</v>
      </c>
      <c r="M10">
        <v>0</v>
      </c>
      <c r="N10">
        <f t="shared" si="5"/>
        <v>58.870033479645834</v>
      </c>
      <c r="O10">
        <f t="shared" si="6"/>
        <v>29</v>
      </c>
      <c r="P10">
        <f t="shared" si="7"/>
        <v>2.3597983916247762E-3</v>
      </c>
      <c r="Q10">
        <f t="shared" si="8"/>
        <v>1.1624616007867474E-3</v>
      </c>
      <c r="R10">
        <f t="shared" si="9"/>
        <v>2.0300011544705461</v>
      </c>
      <c r="S10">
        <f t="shared" si="10"/>
        <v>0.75707823756073045</v>
      </c>
      <c r="T10">
        <f t="shared" si="11"/>
        <v>0.79227265065138408</v>
      </c>
    </row>
    <row r="11" spans="1:20" x14ac:dyDescent="0.25">
      <c r="A11">
        <v>1</v>
      </c>
      <c r="B11">
        <v>1</v>
      </c>
      <c r="C11">
        <v>35.4</v>
      </c>
      <c r="D11">
        <v>82.06</v>
      </c>
      <c r="E11">
        <f t="shared" si="0"/>
        <v>3.9495074431034951E-5</v>
      </c>
      <c r="F11">
        <f t="shared" si="1"/>
        <v>301.30924921478356</v>
      </c>
      <c r="G11">
        <f t="shared" si="2"/>
        <v>0.39645953844050469</v>
      </c>
      <c r="H11">
        <f t="shared" si="3"/>
        <v>0.39645953844050469</v>
      </c>
      <c r="I11">
        <v>0</v>
      </c>
      <c r="J11">
        <v>119.38</v>
      </c>
      <c r="K11">
        <v>29</v>
      </c>
      <c r="L11">
        <f t="shared" si="4"/>
        <v>0.73003038849835389</v>
      </c>
      <c r="M11">
        <v>0</v>
      </c>
      <c r="N11">
        <f t="shared" si="5"/>
        <v>64.832013084252821</v>
      </c>
      <c r="O11">
        <f t="shared" si="6"/>
        <v>29</v>
      </c>
      <c r="P11">
        <f t="shared" si="7"/>
        <v>2.5605451822763971E-3</v>
      </c>
      <c r="Q11">
        <f t="shared" si="8"/>
        <v>1.1453571585000135E-3</v>
      </c>
      <c r="R11">
        <f t="shared" si="9"/>
        <v>2.2355866580776835</v>
      </c>
      <c r="S11">
        <f t="shared" si="10"/>
        <v>0.75707823756073067</v>
      </c>
      <c r="T11">
        <f t="shared" si="11"/>
        <v>0.78230872524335759</v>
      </c>
    </row>
    <row r="12" spans="1:20" x14ac:dyDescent="0.25">
      <c r="A12">
        <v>1</v>
      </c>
      <c r="B12">
        <v>1</v>
      </c>
      <c r="C12">
        <v>39.94</v>
      </c>
      <c r="D12">
        <v>82.06</v>
      </c>
      <c r="E12">
        <f t="shared" si="0"/>
        <v>3.8922371253300438E-5</v>
      </c>
      <c r="F12">
        <f t="shared" si="1"/>
        <v>359.21279847004445</v>
      </c>
      <c r="G12">
        <f t="shared" si="2"/>
        <v>0.47264841903953214</v>
      </c>
      <c r="H12">
        <f t="shared" si="3"/>
        <v>0.47264841903953214</v>
      </c>
      <c r="I12">
        <v>0</v>
      </c>
      <c r="J12">
        <v>119.38</v>
      </c>
      <c r="K12">
        <v>29</v>
      </c>
      <c r="L12">
        <f t="shared" si="4"/>
        <v>0.78675920270406008</v>
      </c>
      <c r="M12">
        <v>0</v>
      </c>
      <c r="N12">
        <f t="shared" si="5"/>
        <v>71.717964112792913</v>
      </c>
      <c r="O12">
        <f t="shared" si="6"/>
        <v>29</v>
      </c>
      <c r="P12">
        <f t="shared" si="7"/>
        <v>2.7914332247290035E-3</v>
      </c>
      <c r="Q12">
        <f t="shared" si="8"/>
        <v>1.1287487663457127E-3</v>
      </c>
      <c r="R12">
        <f t="shared" si="9"/>
        <v>2.4730332452687214</v>
      </c>
      <c r="S12">
        <f t="shared" si="10"/>
        <v>0.75707823756073045</v>
      </c>
      <c r="T12">
        <f t="shared" si="11"/>
        <v>0.77599671628287503</v>
      </c>
    </row>
    <row r="13" spans="1:20" x14ac:dyDescent="0.25">
      <c r="A13">
        <v>1</v>
      </c>
      <c r="B13">
        <v>1</v>
      </c>
      <c r="C13">
        <v>44.48</v>
      </c>
      <c r="D13">
        <v>82.06</v>
      </c>
      <c r="E13">
        <f t="shared" si="0"/>
        <v>3.8366039781178831E-5</v>
      </c>
      <c r="F13">
        <f t="shared" si="1"/>
        <v>425.7264456091084</v>
      </c>
      <c r="G13">
        <f t="shared" si="2"/>
        <v>0.56016637580145845</v>
      </c>
      <c r="H13">
        <f t="shared" si="3"/>
        <v>0.56016637580145845</v>
      </c>
      <c r="I13">
        <v>0</v>
      </c>
      <c r="J13">
        <v>119.38</v>
      </c>
      <c r="K13">
        <v>29</v>
      </c>
      <c r="L13">
        <f t="shared" si="4"/>
        <v>0.83981512527384528</v>
      </c>
      <c r="M13">
        <v>0</v>
      </c>
      <c r="N13">
        <f t="shared" si="5"/>
        <v>79.627837044935802</v>
      </c>
      <c r="O13">
        <f t="shared" si="6"/>
        <v>29</v>
      </c>
      <c r="P13">
        <f t="shared" si="7"/>
        <v>3.0550047637552323E-3</v>
      </c>
      <c r="Q13">
        <f t="shared" si="8"/>
        <v>1.1126151536541861E-3</v>
      </c>
      <c r="R13">
        <f t="shared" si="9"/>
        <v>2.7457874843081309</v>
      </c>
      <c r="S13">
        <f t="shared" si="10"/>
        <v>0.75707823756073034</v>
      </c>
      <c r="T13">
        <f t="shared" si="11"/>
        <v>0.77410829228410805</v>
      </c>
    </row>
    <row r="14" spans="1:20" x14ac:dyDescent="0.25">
      <c r="A14">
        <v>1</v>
      </c>
      <c r="B14">
        <v>1</v>
      </c>
      <c r="C14">
        <v>49.02</v>
      </c>
      <c r="D14">
        <v>82.06</v>
      </c>
      <c r="E14">
        <f t="shared" si="0"/>
        <v>3.7825387887437791E-5</v>
      </c>
      <c r="F14">
        <f t="shared" si="1"/>
        <v>501.7364393026383</v>
      </c>
      <c r="G14">
        <f t="shared" si="2"/>
        <v>0.66017952539820834</v>
      </c>
      <c r="H14">
        <f t="shared" si="3"/>
        <v>0.66017952539820834</v>
      </c>
      <c r="I14">
        <v>0</v>
      </c>
      <c r="J14">
        <v>119.38</v>
      </c>
      <c r="K14">
        <v>29</v>
      </c>
      <c r="L14">
        <f t="shared" si="4"/>
        <v>0.88885615923992201</v>
      </c>
      <c r="M14">
        <v>0</v>
      </c>
      <c r="N14">
        <f t="shared" si="5"/>
        <v>88.667025505490074</v>
      </c>
      <c r="O14">
        <f t="shared" si="6"/>
        <v>29</v>
      </c>
      <c r="P14">
        <f t="shared" si="7"/>
        <v>3.3538646325705019E-3</v>
      </c>
      <c r="Q14">
        <f t="shared" si="8"/>
        <v>1.0969362487356958E-3</v>
      </c>
      <c r="R14">
        <f t="shared" si="9"/>
        <v>3.0574836381203476</v>
      </c>
      <c r="S14">
        <f t="shared" si="10"/>
        <v>0.75707823756073045</v>
      </c>
      <c r="T14">
        <f t="shared" si="11"/>
        <v>0.7778382201168369</v>
      </c>
    </row>
    <row r="15" spans="1:20" x14ac:dyDescent="0.25">
      <c r="A15">
        <v>1</v>
      </c>
      <c r="B15">
        <v>1</v>
      </c>
      <c r="C15">
        <v>53.56</v>
      </c>
      <c r="D15">
        <v>82.06</v>
      </c>
      <c r="E15">
        <f t="shared" si="0"/>
        <v>3.7299761916365682E-5</v>
      </c>
      <c r="F15">
        <f t="shared" si="1"/>
        <v>588.17332056049895</v>
      </c>
      <c r="G15">
        <f t="shared" si="2"/>
        <v>0.77391226389539336</v>
      </c>
      <c r="H15">
        <f t="shared" si="3"/>
        <v>0.77391226389539336</v>
      </c>
      <c r="I15">
        <v>0</v>
      </c>
      <c r="J15">
        <v>119.38</v>
      </c>
      <c r="K15">
        <v>29</v>
      </c>
      <c r="L15">
        <f t="shared" si="4"/>
        <v>0.93373626291413447</v>
      </c>
      <c r="M15">
        <v>0</v>
      </c>
      <c r="N15">
        <f t="shared" si="5"/>
        <v>98.946190410865654</v>
      </c>
      <c r="O15">
        <f t="shared" si="6"/>
        <v>29</v>
      </c>
      <c r="P15">
        <f t="shared" si="7"/>
        <v>3.6906693448566738E-3</v>
      </c>
      <c r="Q15">
        <f t="shared" si="8"/>
        <v>1.0816930955746048E-3</v>
      </c>
      <c r="R15">
        <f t="shared" si="9"/>
        <v>3.4119376003746775</v>
      </c>
      <c r="S15">
        <f t="shared" si="10"/>
        <v>0.75707823756073045</v>
      </c>
      <c r="T15">
        <f t="shared" si="11"/>
        <v>0.78970916670009528</v>
      </c>
    </row>
    <row r="16" spans="1:20" x14ac:dyDescent="0.25">
      <c r="C16">
        <v>58.1</v>
      </c>
      <c r="F16">
        <f t="shared" si="1"/>
        <v>686.01019605417082</v>
      </c>
      <c r="G16">
        <f t="shared" si="2"/>
        <v>0.90264499480811955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6"/>
  <sheetViews>
    <sheetView topLeftCell="E1" workbookViewId="0">
      <selection activeCell="R33" sqref="R33"/>
    </sheetView>
  </sheetViews>
  <sheetFormatPr defaultRowHeight="15" x14ac:dyDescent="0.25"/>
  <cols>
    <col min="4" max="4" width="17.28515625" bestFit="1" customWidth="1"/>
    <col min="5" max="8" width="12" bestFit="1" customWidth="1"/>
    <col min="12" max="12" width="12" bestFit="1" customWidth="1"/>
    <col min="14" max="14" width="12" bestFit="1" customWidth="1"/>
    <col min="16" max="16" width="13.140625" bestFit="1" customWidth="1"/>
    <col min="17" max="17" width="13.5703125" bestFit="1" customWidth="1"/>
    <col min="18" max="20" width="12" bestFit="1" customWidth="1"/>
  </cols>
  <sheetData>
    <row r="2" spans="1:20" x14ac:dyDescent="0.25">
      <c r="B2" t="s">
        <v>22</v>
      </c>
      <c r="C2" t="s">
        <v>24</v>
      </c>
      <c r="D2" t="s">
        <v>22</v>
      </c>
      <c r="E2" t="s">
        <v>23</v>
      </c>
      <c r="F2" t="s">
        <v>20</v>
      </c>
      <c r="G2" t="s">
        <v>20</v>
      </c>
      <c r="H2" t="s">
        <v>21</v>
      </c>
      <c r="I2" t="s">
        <v>22</v>
      </c>
      <c r="J2" t="s">
        <v>22</v>
      </c>
      <c r="K2" t="s">
        <v>22</v>
      </c>
      <c r="L2" t="s">
        <v>23</v>
      </c>
      <c r="M2" t="s">
        <v>22</v>
      </c>
      <c r="N2" t="s">
        <v>23</v>
      </c>
      <c r="O2" t="s">
        <v>22</v>
      </c>
      <c r="P2" t="s">
        <v>23</v>
      </c>
      <c r="Q2" t="s">
        <v>23</v>
      </c>
      <c r="R2" t="s">
        <v>23</v>
      </c>
      <c r="S2" t="s">
        <v>23</v>
      </c>
      <c r="T2" t="s">
        <v>23</v>
      </c>
    </row>
    <row r="3" spans="1:20" x14ac:dyDescent="0.25">
      <c r="A3" t="s">
        <v>0</v>
      </c>
      <c r="B3" t="s">
        <v>13</v>
      </c>
      <c r="C3" t="s">
        <v>10</v>
      </c>
      <c r="D3" t="s">
        <v>14</v>
      </c>
      <c r="E3" t="s">
        <v>5</v>
      </c>
      <c r="F3" t="s">
        <v>11</v>
      </c>
      <c r="G3" t="s">
        <v>12</v>
      </c>
      <c r="H3" t="s">
        <v>1</v>
      </c>
      <c r="I3" t="s">
        <v>2</v>
      </c>
      <c r="J3" t="s">
        <v>3</v>
      </c>
      <c r="K3" t="s">
        <v>4</v>
      </c>
      <c r="L3" t="s">
        <v>6</v>
      </c>
      <c r="M3" t="s">
        <v>7</v>
      </c>
      <c r="N3" t="s">
        <v>8</v>
      </c>
      <c r="O3" t="s">
        <v>9</v>
      </c>
      <c r="P3" t="s">
        <v>15</v>
      </c>
      <c r="Q3" t="s">
        <v>16</v>
      </c>
      <c r="R3" t="s">
        <v>18</v>
      </c>
      <c r="S3" t="s">
        <v>17</v>
      </c>
      <c r="T3" t="s">
        <v>19</v>
      </c>
    </row>
    <row r="4" spans="1:20" x14ac:dyDescent="0.25">
      <c r="A4">
        <v>1</v>
      </c>
      <c r="B4">
        <v>1</v>
      </c>
      <c r="C4">
        <v>150</v>
      </c>
      <c r="D4">
        <v>82.06</v>
      </c>
      <c r="E4">
        <f>B4/(D4*(C4+273.15))</f>
        <v>2.8798783447231082E-5</v>
      </c>
      <c r="F4">
        <f>10^(7.0287-( 1830.51/(154.45+C4)))</f>
        <v>10.379719797865905</v>
      </c>
      <c r="G4">
        <f>F4/760</f>
        <v>1.3657526049823558E-2</v>
      </c>
      <c r="H4">
        <f>G4/B4</f>
        <v>1.3657526049823558E-2</v>
      </c>
      <c r="I4">
        <v>0</v>
      </c>
      <c r="J4">
        <v>226.41</v>
      </c>
      <c r="K4">
        <v>29</v>
      </c>
      <c r="L4">
        <f>H4*J4/((1-H4)*K4+H4*J4)</f>
        <v>9.7557659455803095E-2</v>
      </c>
      <c r="M4">
        <v>0</v>
      </c>
      <c r="N4">
        <f>H4*J4+((1-H4)*K4)</f>
        <v>31.69613221749567</v>
      </c>
      <c r="O4">
        <f>I4*J4+(1-I4)*K4</f>
        <v>29</v>
      </c>
      <c r="P4">
        <f>E4*N4</f>
        <v>9.1281004784646205E-4</v>
      </c>
      <c r="Q4">
        <f>E4*O4</f>
        <v>8.3516471996970137E-4</v>
      </c>
      <c r="R4">
        <f>P4/Q4</f>
        <v>1.0929700764653678</v>
      </c>
      <c r="S4">
        <f>(Q4-P4)/(P4*(M4-L4))</f>
        <v>0.8719137847268229</v>
      </c>
      <c r="T4">
        <f>1+S4*(A4-L4)-(S4*(L4-M4))/(LN((A4-M4)/(A4-L4)))</f>
        <v>0.95819657499770494</v>
      </c>
    </row>
    <row r="5" spans="1:20" x14ac:dyDescent="0.25">
      <c r="A5">
        <v>1</v>
      </c>
      <c r="B5">
        <v>1</v>
      </c>
      <c r="C5">
        <v>153.41999999999999</v>
      </c>
      <c r="D5">
        <v>82.06</v>
      </c>
      <c r="E5">
        <f t="shared" ref="E5:E15" si="0">B5/(D5*(C5+273.15))</f>
        <v>2.8567890887066209E-5</v>
      </c>
      <c r="F5">
        <f t="shared" ref="F5:F15" si="1">10^(7.0287-( 1830.51/(154.45+C5)))</f>
        <v>12.105316687632399</v>
      </c>
      <c r="G5">
        <f t="shared" ref="G5:G16" si="2">F5/760</f>
        <v>1.5928048273200525E-2</v>
      </c>
      <c r="H5">
        <f t="shared" ref="H5:H15" si="3">G5/B5</f>
        <v>1.5928048273200525E-2</v>
      </c>
      <c r="I5">
        <v>0</v>
      </c>
      <c r="J5">
        <v>226.41</v>
      </c>
      <c r="K5">
        <v>29</v>
      </c>
      <c r="L5">
        <f t="shared" ref="L5:L15" si="4">H5*J5/((1-H5)*K5+H5*J5)</f>
        <v>0.11218981672729435</v>
      </c>
      <c r="M5">
        <v>0</v>
      </c>
      <c r="N5">
        <f t="shared" ref="N5:N15" si="5">H5*J5+((1-H5)*K5)</f>
        <v>32.144356009612515</v>
      </c>
      <c r="O5">
        <f t="shared" ref="O5:O15" si="6">I5*J5+(1-I5)*K5</f>
        <v>29</v>
      </c>
      <c r="P5">
        <f t="shared" ref="P5:P15" si="7">E5*N5</f>
        <v>9.182964551176213E-4</v>
      </c>
      <c r="Q5">
        <f t="shared" ref="Q5:Q15" si="8">E5*O5</f>
        <v>8.2846883572492E-4</v>
      </c>
      <c r="R5">
        <f t="shared" ref="R5:R15" si="9">P5/Q5</f>
        <v>1.1084260692969834</v>
      </c>
      <c r="S5">
        <f t="shared" ref="S5:S16" si="10">(Q5-P5)/(P5*(M5-L5))</f>
        <v>0.87191378472682346</v>
      </c>
      <c r="T5">
        <f t="shared" ref="T5:T16" si="11">1+S5*(A5-L5)-(S5*(L5-M5))/(LN((A5-M5)/(A5-L5)))</f>
        <v>0.9520598722376501</v>
      </c>
    </row>
    <row r="6" spans="1:20" x14ac:dyDescent="0.25">
      <c r="A6">
        <v>1</v>
      </c>
      <c r="B6">
        <v>1</v>
      </c>
      <c r="C6">
        <v>156.84</v>
      </c>
      <c r="D6">
        <v>82.06</v>
      </c>
      <c r="E6">
        <f t="shared" si="0"/>
        <v>2.8340671214902279E-5</v>
      </c>
      <c r="F6">
        <f t="shared" si="1"/>
        <v>14.070161671355329</v>
      </c>
      <c r="G6">
        <f t="shared" si="2"/>
        <v>1.8513370620204382E-2</v>
      </c>
      <c r="H6">
        <f t="shared" si="3"/>
        <v>1.8513370620204382E-2</v>
      </c>
      <c r="I6">
        <v>0</v>
      </c>
      <c r="J6">
        <v>226.41</v>
      </c>
      <c r="K6">
        <v>29</v>
      </c>
      <c r="L6">
        <f t="shared" si="4"/>
        <v>0.12836158647957277</v>
      </c>
      <c r="M6">
        <v>0</v>
      </c>
      <c r="N6">
        <f t="shared" si="5"/>
        <v>32.654724494134541</v>
      </c>
      <c r="O6">
        <f t="shared" si="6"/>
        <v>29</v>
      </c>
      <c r="P6">
        <f t="shared" si="7"/>
        <v>9.2545681050148316E-4</v>
      </c>
      <c r="Q6">
        <f t="shared" si="8"/>
        <v>8.2187946523216613E-4</v>
      </c>
      <c r="R6">
        <f t="shared" si="9"/>
        <v>1.1260249825563635</v>
      </c>
      <c r="S6">
        <f t="shared" si="10"/>
        <v>0.87191378472682124</v>
      </c>
      <c r="T6">
        <f t="shared" si="11"/>
        <v>0.94532078461053415</v>
      </c>
    </row>
    <row r="7" spans="1:20" x14ac:dyDescent="0.25">
      <c r="A7">
        <v>1</v>
      </c>
      <c r="B7">
        <v>1</v>
      </c>
      <c r="C7">
        <v>160.26</v>
      </c>
      <c r="D7">
        <v>82.06</v>
      </c>
      <c r="E7">
        <f t="shared" si="0"/>
        <v>2.8117037483435625E-5</v>
      </c>
      <c r="F7">
        <f t="shared" si="1"/>
        <v>16.30055051300182</v>
      </c>
      <c r="G7">
        <f t="shared" si="2"/>
        <v>2.1448092780265552E-2</v>
      </c>
      <c r="H7">
        <f t="shared" si="3"/>
        <v>2.1448092780265552E-2</v>
      </c>
      <c r="I7">
        <v>0</v>
      </c>
      <c r="J7">
        <v>226.41</v>
      </c>
      <c r="K7">
        <v>29</v>
      </c>
      <c r="L7">
        <f t="shared" si="4"/>
        <v>0.14611701122476478</v>
      </c>
      <c r="M7">
        <v>0</v>
      </c>
      <c r="N7">
        <f t="shared" si="5"/>
        <v>33.23406799575222</v>
      </c>
      <c r="O7">
        <f t="shared" si="6"/>
        <v>29</v>
      </c>
      <c r="P7">
        <f t="shared" si="7"/>
        <v>9.3444353556361339E-4</v>
      </c>
      <c r="Q7">
        <f t="shared" si="8"/>
        <v>8.1539408701963314E-4</v>
      </c>
      <c r="R7">
        <f t="shared" si="9"/>
        <v>1.146002344681111</v>
      </c>
      <c r="S7">
        <f t="shared" si="10"/>
        <v>0.87191378472682213</v>
      </c>
      <c r="T7">
        <f t="shared" si="11"/>
        <v>0.93797562422047276</v>
      </c>
    </row>
    <row r="8" spans="1:20" x14ac:dyDescent="0.25">
      <c r="A8">
        <v>1</v>
      </c>
      <c r="B8">
        <v>1</v>
      </c>
      <c r="C8">
        <v>163.68</v>
      </c>
      <c r="D8">
        <v>82.06</v>
      </c>
      <c r="E8">
        <f t="shared" si="0"/>
        <v>2.7896905468250422E-5</v>
      </c>
      <c r="F8">
        <f t="shared" si="1"/>
        <v>18.824848795543687</v>
      </c>
      <c r="G8">
        <f t="shared" si="2"/>
        <v>2.4769537888873271E-2</v>
      </c>
      <c r="H8">
        <f t="shared" si="3"/>
        <v>2.4769537888873271E-2</v>
      </c>
      <c r="I8">
        <v>0</v>
      </c>
      <c r="J8">
        <v>226.41</v>
      </c>
      <c r="K8">
        <v>29</v>
      </c>
      <c r="L8">
        <f t="shared" si="4"/>
        <v>0.16547983779628608</v>
      </c>
      <c r="M8">
        <v>0</v>
      </c>
      <c r="N8">
        <f t="shared" si="5"/>
        <v>33.889754474642473</v>
      </c>
      <c r="O8">
        <f t="shared" si="6"/>
        <v>29</v>
      </c>
      <c r="P8">
        <f t="shared" si="7"/>
        <v>9.4541927692131777E-4</v>
      </c>
      <c r="Q8">
        <f t="shared" si="8"/>
        <v>8.0901025857926226E-4</v>
      </c>
      <c r="R8">
        <f t="shared" si="9"/>
        <v>1.1686122232635334</v>
      </c>
      <c r="S8">
        <f t="shared" si="10"/>
        <v>0.87191378472682279</v>
      </c>
      <c r="T8">
        <f t="shared" si="11"/>
        <v>0.93003180285325138</v>
      </c>
    </row>
    <row r="9" spans="1:20" x14ac:dyDescent="0.25">
      <c r="A9">
        <v>1</v>
      </c>
      <c r="B9">
        <v>1</v>
      </c>
      <c r="C9">
        <v>167.1</v>
      </c>
      <c r="D9">
        <v>82.06</v>
      </c>
      <c r="E9">
        <f t="shared" si="0"/>
        <v>2.7680193562057539E-5</v>
      </c>
      <c r="F9">
        <f t="shared" si="1"/>
        <v>21.673577435146711</v>
      </c>
      <c r="G9">
        <f t="shared" si="2"/>
        <v>2.8517865046245674E-2</v>
      </c>
      <c r="H9">
        <f t="shared" si="3"/>
        <v>2.8517865046245674E-2</v>
      </c>
      <c r="I9">
        <v>0</v>
      </c>
      <c r="J9">
        <v>226.41</v>
      </c>
      <c r="K9">
        <v>29</v>
      </c>
      <c r="L9">
        <f t="shared" si="4"/>
        <v>0.18645057960127484</v>
      </c>
      <c r="M9">
        <v>0</v>
      </c>
      <c r="N9">
        <f t="shared" si="5"/>
        <v>34.629711738779363</v>
      </c>
      <c r="O9">
        <f t="shared" si="6"/>
        <v>29</v>
      </c>
      <c r="P9">
        <f t="shared" si="7"/>
        <v>9.5855712392766887E-4</v>
      </c>
      <c r="Q9">
        <f t="shared" si="8"/>
        <v>8.0272561329966866E-4</v>
      </c>
      <c r="R9">
        <f t="shared" si="9"/>
        <v>1.1941279909923916</v>
      </c>
      <c r="S9">
        <f t="shared" si="10"/>
        <v>0.87191378472682335</v>
      </c>
      <c r="T9">
        <f t="shared" si="11"/>
        <v>0.92150909049466678</v>
      </c>
    </row>
    <row r="10" spans="1:20" x14ac:dyDescent="0.25">
      <c r="A10">
        <v>1</v>
      </c>
      <c r="B10">
        <v>1</v>
      </c>
      <c r="C10">
        <v>180.78</v>
      </c>
      <c r="D10">
        <v>82.06</v>
      </c>
      <c r="E10">
        <f t="shared" si="0"/>
        <v>2.6846000959830445E-5</v>
      </c>
      <c r="F10">
        <f t="shared" si="1"/>
        <v>37.003262560782659</v>
      </c>
      <c r="G10">
        <f t="shared" si="2"/>
        <v>4.8688503369450867E-2</v>
      </c>
      <c r="H10">
        <f t="shared" si="3"/>
        <v>4.8688503369450867E-2</v>
      </c>
      <c r="I10">
        <v>0</v>
      </c>
      <c r="J10">
        <v>226.41</v>
      </c>
      <c r="K10">
        <v>29</v>
      </c>
      <c r="L10">
        <f t="shared" si="4"/>
        <v>0.28549878212383439</v>
      </c>
      <c r="M10">
        <v>0</v>
      </c>
      <c r="N10">
        <f t="shared" si="5"/>
        <v>38.611597450163295</v>
      </c>
      <c r="O10">
        <f t="shared" si="6"/>
        <v>29</v>
      </c>
      <c r="P10">
        <f t="shared" si="7"/>
        <v>1.0365669822076705E-3</v>
      </c>
      <c r="Q10">
        <f t="shared" si="8"/>
        <v>7.7853402783508287E-4</v>
      </c>
      <c r="R10">
        <f t="shared" si="9"/>
        <v>1.331434394833217</v>
      </c>
      <c r="S10">
        <f t="shared" si="10"/>
        <v>0.8719137847268229</v>
      </c>
      <c r="T10">
        <f t="shared" si="11"/>
        <v>0.88249532613270998</v>
      </c>
    </row>
    <row r="11" spans="1:20" x14ac:dyDescent="0.25">
      <c r="A11">
        <v>1</v>
      </c>
      <c r="B11">
        <v>1</v>
      </c>
      <c r="C11">
        <v>191.04</v>
      </c>
      <c r="D11">
        <v>82.06</v>
      </c>
      <c r="E11">
        <f t="shared" si="0"/>
        <v>2.6252623313074029E-5</v>
      </c>
      <c r="F11">
        <f t="shared" si="1"/>
        <v>53.752545583202796</v>
      </c>
      <c r="G11">
        <f t="shared" si="2"/>
        <v>7.0727033662108946E-2</v>
      </c>
      <c r="H11">
        <f t="shared" si="3"/>
        <v>7.0727033662108946E-2</v>
      </c>
      <c r="I11">
        <v>0</v>
      </c>
      <c r="J11">
        <v>226.41</v>
      </c>
      <c r="K11">
        <v>29</v>
      </c>
      <c r="L11">
        <f t="shared" si="4"/>
        <v>0.37272995451952889</v>
      </c>
      <c r="M11">
        <v>0</v>
      </c>
      <c r="N11">
        <f t="shared" si="5"/>
        <v>42.962223715236931</v>
      </c>
      <c r="O11">
        <f t="shared" si="6"/>
        <v>29</v>
      </c>
      <c r="P11">
        <f t="shared" si="7"/>
        <v>1.127871075888131E-3</v>
      </c>
      <c r="Q11">
        <f t="shared" si="8"/>
        <v>7.6132607607914688E-4</v>
      </c>
      <c r="R11">
        <f t="shared" si="9"/>
        <v>1.4814559901805837</v>
      </c>
      <c r="S11">
        <f t="shared" si="10"/>
        <v>0.87191378472682313</v>
      </c>
      <c r="T11">
        <f t="shared" si="11"/>
        <v>0.8500908784956096</v>
      </c>
    </row>
    <row r="12" spans="1:20" x14ac:dyDescent="0.25">
      <c r="A12">
        <v>1</v>
      </c>
      <c r="B12">
        <v>1</v>
      </c>
      <c r="C12">
        <v>201.3</v>
      </c>
      <c r="D12">
        <v>82.06</v>
      </c>
      <c r="E12">
        <f t="shared" si="0"/>
        <v>2.5684909296439736E-5</v>
      </c>
      <c r="F12">
        <f t="shared" si="1"/>
        <v>76.419566156420672</v>
      </c>
      <c r="G12">
        <f t="shared" si="2"/>
        <v>0.10055206073213246</v>
      </c>
      <c r="H12">
        <f t="shared" si="3"/>
        <v>0.10055206073213246</v>
      </c>
      <c r="I12">
        <v>0</v>
      </c>
      <c r="J12">
        <v>226.41</v>
      </c>
      <c r="K12">
        <v>29</v>
      </c>
      <c r="L12">
        <f t="shared" si="4"/>
        <v>0.4660389010234513</v>
      </c>
      <c r="M12">
        <v>0</v>
      </c>
      <c r="N12">
        <f t="shared" si="5"/>
        <v>48.849982309130269</v>
      </c>
      <c r="O12">
        <f t="shared" si="6"/>
        <v>29</v>
      </c>
      <c r="P12">
        <f t="shared" si="7"/>
        <v>1.2547073647426966E-3</v>
      </c>
      <c r="Q12">
        <f t="shared" si="8"/>
        <v>7.4486236959675229E-4</v>
      </c>
      <c r="R12">
        <f t="shared" si="9"/>
        <v>1.6844821485906989</v>
      </c>
      <c r="S12">
        <f t="shared" si="10"/>
        <v>0.87191378472682324</v>
      </c>
      <c r="T12">
        <f t="shared" si="11"/>
        <v>0.81793522586148903</v>
      </c>
    </row>
    <row r="13" spans="1:20" x14ac:dyDescent="0.25">
      <c r="A13">
        <v>1</v>
      </c>
      <c r="B13">
        <v>1</v>
      </c>
      <c r="C13">
        <v>218.4</v>
      </c>
      <c r="D13">
        <v>82.06</v>
      </c>
      <c r="E13">
        <f t="shared" si="0"/>
        <v>2.4791384835104939E-5</v>
      </c>
      <c r="F13">
        <f t="shared" si="1"/>
        <v>131.58068865020914</v>
      </c>
      <c r="G13">
        <f t="shared" si="2"/>
        <v>0.17313248506606466</v>
      </c>
      <c r="H13">
        <f t="shared" si="3"/>
        <v>0.17313248506606466</v>
      </c>
      <c r="I13">
        <v>0</v>
      </c>
      <c r="J13">
        <v>226.41</v>
      </c>
      <c r="K13">
        <v>29</v>
      </c>
      <c r="L13">
        <f t="shared" si="4"/>
        <v>0.62045132644716372</v>
      </c>
      <c r="M13">
        <v>0</v>
      </c>
      <c r="N13">
        <f t="shared" si="5"/>
        <v>63.178083876891826</v>
      </c>
      <c r="O13">
        <f t="shared" si="6"/>
        <v>29</v>
      </c>
      <c r="P13">
        <f t="shared" si="7"/>
        <v>1.5662721905365638E-3</v>
      </c>
      <c r="Q13">
        <f t="shared" si="8"/>
        <v>7.1895016021804325E-4</v>
      </c>
      <c r="R13">
        <f t="shared" si="9"/>
        <v>2.1785546164445457</v>
      </c>
      <c r="S13">
        <f t="shared" si="10"/>
        <v>0.87191378472682302</v>
      </c>
      <c r="T13">
        <f t="shared" si="11"/>
        <v>0.77251561761977372</v>
      </c>
    </row>
    <row r="14" spans="1:20" x14ac:dyDescent="0.25">
      <c r="A14">
        <v>1</v>
      </c>
      <c r="B14">
        <v>1</v>
      </c>
      <c r="C14">
        <v>238.92</v>
      </c>
      <c r="D14">
        <v>82.06</v>
      </c>
      <c r="E14">
        <f t="shared" si="0"/>
        <v>2.3797928438877173E-5</v>
      </c>
      <c r="F14">
        <f t="shared" si="1"/>
        <v>237.29839944827708</v>
      </c>
      <c r="G14">
        <f t="shared" si="2"/>
        <v>0.31223473611615404</v>
      </c>
      <c r="H14">
        <f t="shared" si="3"/>
        <v>0.31223473611615404</v>
      </c>
      <c r="I14">
        <v>0</v>
      </c>
      <c r="J14">
        <v>226.41</v>
      </c>
      <c r="K14">
        <v>29</v>
      </c>
      <c r="L14">
        <f t="shared" si="4"/>
        <v>0.77994731125466321</v>
      </c>
      <c r="M14">
        <v>0</v>
      </c>
      <c r="N14">
        <f t="shared" si="5"/>
        <v>90.638259256689963</v>
      </c>
      <c r="O14">
        <f t="shared" si="6"/>
        <v>29</v>
      </c>
      <c r="P14">
        <f t="shared" si="7"/>
        <v>2.1570028076151044E-3</v>
      </c>
      <c r="Q14">
        <f t="shared" si="8"/>
        <v>6.9013992472743806E-4</v>
      </c>
      <c r="R14">
        <f t="shared" si="9"/>
        <v>3.1254572157479297</v>
      </c>
      <c r="S14">
        <f t="shared" si="10"/>
        <v>0.87191378472682302</v>
      </c>
      <c r="T14">
        <f t="shared" si="11"/>
        <v>0.74266155451323401</v>
      </c>
    </row>
    <row r="15" spans="1:20" x14ac:dyDescent="0.25">
      <c r="A15">
        <v>1</v>
      </c>
      <c r="B15">
        <v>1</v>
      </c>
      <c r="C15">
        <v>262.86</v>
      </c>
      <c r="D15">
        <v>82.06</v>
      </c>
      <c r="E15">
        <f t="shared" si="0"/>
        <v>2.273503333090023E-5</v>
      </c>
      <c r="F15">
        <f t="shared" si="1"/>
        <v>438.78187621283615</v>
      </c>
      <c r="G15">
        <f t="shared" si="2"/>
        <v>0.57734457396425809</v>
      </c>
      <c r="H15">
        <f t="shared" si="3"/>
        <v>0.57734457396425809</v>
      </c>
      <c r="I15">
        <v>0</v>
      </c>
      <c r="J15">
        <v>226.41</v>
      </c>
      <c r="K15">
        <v>29</v>
      </c>
      <c r="L15">
        <f t="shared" si="4"/>
        <v>0.91427083034082368</v>
      </c>
      <c r="M15">
        <v>0</v>
      </c>
      <c r="N15">
        <f t="shared" si="5"/>
        <v>142.97359234628419</v>
      </c>
      <c r="O15">
        <f t="shared" si="6"/>
        <v>29</v>
      </c>
      <c r="P15">
        <f t="shared" si="7"/>
        <v>3.2505093874313131E-3</v>
      </c>
      <c r="Q15">
        <f t="shared" si="8"/>
        <v>6.593159665961067E-4</v>
      </c>
      <c r="R15">
        <f t="shared" si="9"/>
        <v>4.9301238740097997</v>
      </c>
      <c r="S15">
        <f t="shared" si="10"/>
        <v>0.87191378472682302</v>
      </c>
      <c r="T15">
        <f t="shared" si="11"/>
        <v>0.75024399754357152</v>
      </c>
    </row>
    <row r="16" spans="1:20" x14ac:dyDescent="0.25">
      <c r="A16">
        <v>1</v>
      </c>
      <c r="B16">
        <v>1</v>
      </c>
      <c r="C16">
        <v>273.12</v>
      </c>
      <c r="D16">
        <v>82.06</v>
      </c>
      <c r="E16">
        <f t="shared" ref="E16" si="12">B16/(D16*(C16+273.15))</f>
        <v>2.2308025730308882E-5</v>
      </c>
      <c r="F16">
        <f t="shared" ref="F16" si="13">10^(7.0287-( 1830.51/(154.45+C16)))</f>
        <v>559.12160911030378</v>
      </c>
      <c r="G16">
        <f t="shared" si="2"/>
        <v>0.7356863277767155</v>
      </c>
      <c r="H16">
        <f t="shared" ref="H16" si="14">G16/B16</f>
        <v>0.7356863277767155</v>
      </c>
      <c r="I16">
        <v>0</v>
      </c>
      <c r="J16">
        <v>226.41</v>
      </c>
      <c r="K16">
        <v>29</v>
      </c>
      <c r="L16">
        <f t="shared" ref="L16" si="15">H16*J16/((1-H16)*K16+H16*J16)</f>
        <v>0.9560063385432841</v>
      </c>
      <c r="M16">
        <v>0</v>
      </c>
      <c r="N16">
        <f t="shared" ref="N16" si="16">H16*J16+((1-H16)*K16)</f>
        <v>174.2318379664014</v>
      </c>
      <c r="O16">
        <f t="shared" ref="O16" si="17">I16*J16+(1-I16)*K16</f>
        <v>29</v>
      </c>
      <c r="P16">
        <f t="shared" ref="P16" si="18">E16*N16</f>
        <v>3.8867683243934904E-3</v>
      </c>
      <c r="Q16">
        <f t="shared" ref="Q16" si="19">E16*O16</f>
        <v>6.4693274617895762E-4</v>
      </c>
      <c r="R16">
        <f t="shared" ref="R16" si="20">P16/Q16</f>
        <v>6.007994412634531</v>
      </c>
      <c r="S16">
        <f t="shared" si="10"/>
        <v>0.8719137847268229</v>
      </c>
      <c r="T16">
        <f t="shared" si="11"/>
        <v>0.7715108670451658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H2O</vt:lpstr>
      <vt:lpstr>methanol</vt:lpstr>
      <vt:lpstr>Ethanol</vt:lpstr>
      <vt:lpstr>Ethylene Glycol</vt:lpstr>
      <vt:lpstr>THF</vt:lpstr>
      <vt:lpstr>Benzene</vt:lpstr>
      <vt:lpstr>NMP</vt:lpstr>
      <vt:lpstr>Chloroform</vt:lpstr>
      <vt:lpstr>Hexadecane</vt:lpstr>
      <vt:lpstr>Rn-wA1</vt:lpstr>
      <vt:lpstr>Rn-rho1rho2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2019-08-12T08:46:22Z</dcterms:created>
  <dcterms:modified xsi:type="dcterms:W3CDTF">2019-08-14T00:00:46Z</dcterms:modified>
</cp:coreProperties>
</file>