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rust-cpp\red_pandas\"/>
    </mc:Choice>
  </mc:AlternateContent>
  <bookViews>
    <workbookView xWindow="0" yWindow="0" windowWidth="30720" windowHeight="13512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N24" i="1"/>
  <c r="M21" i="1"/>
  <c r="G30" i="1"/>
  <c r="N34" i="1"/>
  <c r="M23" i="1"/>
  <c r="H29" i="1"/>
  <c r="N29" i="1"/>
  <c r="H38" i="1"/>
  <c r="N38" i="1"/>
  <c r="N18" i="1"/>
  <c r="H10" i="1"/>
  <c r="H9" i="1"/>
  <c r="N17" i="1"/>
  <c r="G15" i="1"/>
  <c r="M13" i="1"/>
  <c r="N3" i="1"/>
  <c r="N15" i="1"/>
  <c r="G28" i="1"/>
  <c r="G38" i="1"/>
  <c r="Q38" i="1" s="1"/>
  <c r="M31" i="1"/>
  <c r="G14" i="1"/>
  <c r="M16" i="1"/>
  <c r="G36" i="1"/>
  <c r="N39" i="1"/>
  <c r="M37" i="1"/>
  <c r="H26" i="1"/>
  <c r="M35" i="1"/>
  <c r="M39" i="1"/>
  <c r="G24" i="1"/>
  <c r="M24" i="1"/>
  <c r="H23" i="1"/>
  <c r="R38" i="1"/>
  <c r="H12" i="1"/>
  <c r="G7" i="1"/>
  <c r="H5" i="1"/>
  <c r="H3" i="1"/>
  <c r="G9" i="1"/>
  <c r="O9" i="1" s="1"/>
  <c r="H17" i="1"/>
  <c r="M6" i="1"/>
  <c r="N16" i="1"/>
  <c r="N6" i="1"/>
  <c r="M29" i="1"/>
  <c r="H11" i="1"/>
  <c r="W9" i="1"/>
  <c r="H24" i="1"/>
  <c r="T24" i="1" s="1"/>
  <c r="G21" i="1"/>
  <c r="N25" i="1"/>
  <c r="H34" i="1"/>
  <c r="G23" i="1"/>
  <c r="N27" i="1"/>
  <c r="G32" i="1"/>
  <c r="M32" i="1"/>
  <c r="W24" i="1"/>
  <c r="J38" i="1"/>
  <c r="G18" i="1"/>
  <c r="G5" i="1"/>
  <c r="H2" i="1"/>
  <c r="G2" i="1"/>
  <c r="G10" i="1"/>
  <c r="X10" i="1"/>
  <c r="T9" i="1"/>
  <c r="J9" i="1"/>
  <c r="Y10" i="1"/>
  <c r="M3" i="1"/>
  <c r="M14" i="1"/>
  <c r="N4" i="1"/>
  <c r="N14" i="1"/>
  <c r="Q5" i="1"/>
  <c r="X5" i="1"/>
  <c r="T2" i="1"/>
  <c r="R24" i="1"/>
  <c r="O23" i="1"/>
  <c r="G4" i="1"/>
  <c r="N10" i="1"/>
  <c r="H32" i="1"/>
  <c r="J32" i="1" s="1"/>
  <c r="G29" i="1"/>
  <c r="N33" i="1"/>
  <c r="M22" i="1"/>
  <c r="G31" i="1"/>
  <c r="N35" i="1"/>
  <c r="H20" i="1"/>
  <c r="N20" i="1"/>
  <c r="Q24" i="1"/>
  <c r="W32" i="1"/>
  <c r="V29" i="1"/>
  <c r="G26" i="1"/>
  <c r="M26" i="1"/>
  <c r="V38" i="1"/>
  <c r="G27" i="1"/>
  <c r="M18" i="1"/>
  <c r="H19" i="1"/>
  <c r="H13" i="1"/>
  <c r="Y2" i="1"/>
  <c r="G11" i="1"/>
  <c r="U10" i="1"/>
  <c r="O10" i="1"/>
  <c r="X9" i="1"/>
  <c r="Y9" i="1"/>
  <c r="M11" i="1"/>
  <c r="M10" i="1"/>
  <c r="N12" i="1"/>
  <c r="N8" i="1"/>
  <c r="P5" i="1"/>
  <c r="U5" i="1"/>
  <c r="X2" i="1"/>
  <c r="P24" i="1"/>
  <c r="Y20" i="1"/>
  <c r="X26" i="1"/>
  <c r="Y38" i="1"/>
  <c r="N37" i="1"/>
  <c r="G17" i="1"/>
  <c r="Q17" i="1"/>
  <c r="R5" i="1"/>
  <c r="Q2" i="1"/>
  <c r="S23" i="1"/>
  <c r="M20" i="1"/>
  <c r="G37" i="1"/>
  <c r="H31" i="1"/>
  <c r="M30" i="1"/>
  <c r="G39" i="1"/>
  <c r="O31" i="1"/>
  <c r="W31" i="1"/>
  <c r="H28" i="1"/>
  <c r="N28" i="1"/>
  <c r="Q32" i="1"/>
  <c r="X20" i="1"/>
  <c r="G25" i="1"/>
  <c r="M25" i="1"/>
  <c r="P29" i="1"/>
  <c r="G35" i="1"/>
  <c r="G34" i="1"/>
  <c r="M34" i="1"/>
  <c r="P38" i="1"/>
  <c r="W26" i="1"/>
  <c r="J23" i="1"/>
  <c r="G19" i="1"/>
  <c r="N19" i="1"/>
  <c r="O19" i="1"/>
  <c r="H8" i="1"/>
  <c r="G12" i="1"/>
  <c r="J11" i="1"/>
  <c r="V9" i="1"/>
  <c r="U9" i="1"/>
  <c r="Q9" i="1"/>
  <c r="R10" i="1"/>
  <c r="J12" i="1"/>
  <c r="R9" i="1"/>
  <c r="V17" i="1"/>
  <c r="M4" i="1"/>
  <c r="M7" i="1"/>
  <c r="N9" i="1"/>
  <c r="N7" i="1"/>
  <c r="S5" i="1"/>
  <c r="T5" i="1"/>
  <c r="R2" i="1"/>
  <c r="P2" i="1"/>
  <c r="Y19" i="1"/>
  <c r="V31" i="1"/>
  <c r="J24" i="1"/>
  <c r="W20" i="1"/>
  <c r="S28" i="1"/>
  <c r="V26" i="1"/>
  <c r="R34" i="1"/>
  <c r="W38" i="1"/>
  <c r="P20" i="1"/>
  <c r="X29" i="1"/>
  <c r="H15" i="1"/>
  <c r="P23" i="1"/>
  <c r="M5" i="1"/>
  <c r="M28" i="1"/>
  <c r="H25" i="1"/>
  <c r="V25" i="1" s="1"/>
  <c r="M27" i="1"/>
  <c r="M38" i="1"/>
  <c r="H27" i="1"/>
  <c r="H36" i="1"/>
  <c r="N36" i="1"/>
  <c r="R20" i="1"/>
  <c r="U24" i="1"/>
  <c r="X28" i="1"/>
  <c r="G33" i="1"/>
  <c r="M33" i="1"/>
  <c r="W25" i="1"/>
  <c r="J31" i="1"/>
  <c r="H22" i="1"/>
  <c r="N22" i="1"/>
  <c r="Q26" i="1"/>
  <c r="W34" i="1"/>
  <c r="N31" i="1"/>
  <c r="M19" i="1"/>
  <c r="R19" i="1"/>
  <c r="S19" i="1"/>
  <c r="G8" i="1"/>
  <c r="H14" i="1"/>
  <c r="H16" i="1"/>
  <c r="G3" i="1"/>
  <c r="O5" i="1"/>
  <c r="G16" i="1"/>
  <c r="W15" i="1"/>
  <c r="Y11" i="1"/>
  <c r="O11" i="1"/>
  <c r="J10" i="1"/>
  <c r="O12" i="1"/>
  <c r="R11" i="1"/>
  <c r="T10" i="1"/>
  <c r="V10" i="1"/>
  <c r="U16" i="1"/>
  <c r="V16" i="1"/>
  <c r="W17" i="1"/>
  <c r="M12" i="1"/>
  <c r="M8" i="1"/>
  <c r="N5" i="1"/>
  <c r="N2" i="1"/>
  <c r="Y3" i="1"/>
  <c r="V5" i="1"/>
  <c r="S2" i="1"/>
  <c r="V2" i="1"/>
  <c r="U19" i="1"/>
  <c r="X32" i="1"/>
  <c r="U20" i="1"/>
  <c r="Q28" i="1"/>
  <c r="Y23" i="1"/>
  <c r="T25" i="1"/>
  <c r="Y29" i="1"/>
  <c r="T26" i="1"/>
  <c r="P34" i="1"/>
  <c r="U38" i="1"/>
  <c r="V27" i="1"/>
  <c r="S24" i="1"/>
  <c r="H7" i="1"/>
  <c r="W10" i="1"/>
  <c r="Q16" i="1"/>
  <c r="Q7" i="1"/>
  <c r="J25" i="1"/>
  <c r="O38" i="1"/>
  <c r="M9" i="1"/>
  <c r="M36" i="1"/>
  <c r="H33" i="1"/>
  <c r="P33" i="1" s="1"/>
  <c r="G22" i="1"/>
  <c r="N26" i="1"/>
  <c r="H35" i="1"/>
  <c r="Q31" i="1"/>
  <c r="Y31" i="1"/>
  <c r="J20" i="1"/>
  <c r="O24" i="1"/>
  <c r="R28" i="1"/>
  <c r="U32" i="1"/>
  <c r="X36" i="1"/>
  <c r="H21" i="1"/>
  <c r="N21" i="1"/>
  <c r="Q25" i="1"/>
  <c r="T29" i="1"/>
  <c r="W33" i="1"/>
  <c r="N23" i="1"/>
  <c r="H30" i="1"/>
  <c r="N30" i="1"/>
  <c r="Q34" i="1"/>
  <c r="T38" i="1"/>
  <c r="X22" i="1"/>
  <c r="Q27" i="1"/>
  <c r="H18" i="1"/>
  <c r="V19" i="1"/>
  <c r="W19" i="1"/>
  <c r="Q8" i="1"/>
  <c r="H4" i="1"/>
  <c r="G6" i="1"/>
  <c r="V8" i="1"/>
  <c r="M17" i="1"/>
  <c r="G13" i="1"/>
  <c r="P9" i="1"/>
  <c r="P12" i="1"/>
  <c r="T11" i="1"/>
  <c r="Y15" i="1"/>
  <c r="Q10" i="1"/>
  <c r="U11" i="1"/>
  <c r="T12" i="1"/>
  <c r="R15" i="1"/>
  <c r="S14" i="1"/>
  <c r="V11" i="1"/>
  <c r="X16" i="1"/>
  <c r="S16" i="1"/>
  <c r="P17" i="1"/>
  <c r="M15" i="1"/>
  <c r="M2" i="1"/>
  <c r="N13" i="1"/>
  <c r="Y17" i="1"/>
  <c r="J7" i="1"/>
  <c r="T4" i="1"/>
  <c r="O4" i="1"/>
  <c r="Q3" i="1"/>
  <c r="Y5" i="1"/>
  <c r="O2" i="1"/>
  <c r="U2" i="1"/>
  <c r="Q19" i="1"/>
  <c r="V32" i="1"/>
  <c r="S20" i="1"/>
  <c r="O28" i="1"/>
  <c r="W23" i="1"/>
  <c r="R25" i="1"/>
  <c r="J33" i="1"/>
  <c r="W29" i="1"/>
  <c r="T35" i="1"/>
  <c r="R26" i="1"/>
  <c r="J34" i="1"/>
  <c r="W30" i="1"/>
  <c r="S38" i="1"/>
  <c r="T27" i="1"/>
  <c r="N32" i="1"/>
  <c r="H39" i="1"/>
  <c r="V39" i="1"/>
  <c r="H37" i="1"/>
  <c r="J22" i="1"/>
  <c r="X38" i="1"/>
  <c r="H6" i="1"/>
  <c r="W11" i="1"/>
  <c r="S9" i="1"/>
  <c r="N11" i="1"/>
  <c r="V3" i="1"/>
  <c r="O20" i="1"/>
  <c r="P35" i="1"/>
  <c r="Y36" i="1"/>
  <c r="R36" i="1"/>
  <c r="V24" i="1"/>
  <c r="X24" i="1"/>
  <c r="Y24" i="1"/>
  <c r="Y7" i="1"/>
  <c r="W7" i="1"/>
  <c r="U21" i="1"/>
  <c r="J21" i="1"/>
  <c r="Y21" i="1"/>
  <c r="X21" i="1"/>
  <c r="Q23" i="1"/>
  <c r="R23" i="1"/>
  <c r="V23" i="1"/>
  <c r="U23" i="1"/>
  <c r="X23" i="1"/>
  <c r="T23" i="1"/>
  <c r="R32" i="1"/>
  <c r="Y32" i="1"/>
  <c r="P32" i="1"/>
  <c r="S32" i="1"/>
  <c r="T32" i="1"/>
  <c r="O32" i="1"/>
  <c r="Y18" i="1"/>
  <c r="S18" i="1"/>
  <c r="V18" i="1"/>
  <c r="J18" i="1"/>
  <c r="T18" i="1"/>
  <c r="W5" i="1"/>
  <c r="J5" i="1"/>
  <c r="I17" i="1"/>
  <c r="I38" i="1"/>
  <c r="I21" i="1"/>
  <c r="I4" i="1"/>
  <c r="I26" i="1"/>
  <c r="J2" i="1"/>
  <c r="I9" i="1"/>
  <c r="I30" i="1"/>
  <c r="I13" i="1"/>
  <c r="I16" i="1"/>
  <c r="I18" i="1"/>
  <c r="I10" i="1"/>
  <c r="W2" i="1"/>
  <c r="P10" i="1"/>
  <c r="S10" i="1"/>
  <c r="Y4" i="1"/>
  <c r="W4" i="1"/>
  <c r="P4" i="1"/>
  <c r="J4" i="1"/>
  <c r="Q4" i="1"/>
  <c r="O29" i="1"/>
  <c r="J29" i="1"/>
  <c r="Q29" i="1"/>
  <c r="R29" i="1"/>
  <c r="S29" i="1"/>
  <c r="U29" i="1"/>
  <c r="R31" i="1"/>
  <c r="U31" i="1"/>
  <c r="X31" i="1"/>
  <c r="T20" i="1"/>
  <c r="Q20" i="1"/>
  <c r="V20" i="1"/>
  <c r="S26" i="1"/>
  <c r="J26" i="1"/>
  <c r="O26" i="1"/>
  <c r="Y26" i="1"/>
  <c r="P26" i="1"/>
  <c r="U26" i="1"/>
  <c r="U27" i="1"/>
  <c r="S27" i="1"/>
  <c r="J27" i="1"/>
  <c r="W27" i="1"/>
  <c r="P27" i="1"/>
  <c r="R27" i="1"/>
  <c r="P11" i="1"/>
  <c r="S11" i="1"/>
  <c r="Q11" i="1"/>
  <c r="X11" i="1"/>
  <c r="U17" i="1"/>
  <c r="T17" i="1"/>
  <c r="R17" i="1"/>
  <c r="J17" i="1"/>
  <c r="S17" i="1"/>
  <c r="X17" i="1"/>
  <c r="Y37" i="1"/>
  <c r="J37" i="1"/>
  <c r="O37" i="1"/>
  <c r="R37" i="1"/>
  <c r="X37" i="1"/>
  <c r="Q37" i="1"/>
  <c r="T37" i="1"/>
  <c r="S31" i="1"/>
  <c r="P31" i="1"/>
  <c r="T31" i="1"/>
  <c r="U39" i="1"/>
  <c r="X39" i="1"/>
  <c r="J39" i="1"/>
  <c r="S39" i="1"/>
  <c r="P39" i="1"/>
  <c r="Y39" i="1"/>
  <c r="Q39" i="1"/>
  <c r="U28" i="1"/>
  <c r="T28" i="1"/>
  <c r="W28" i="1"/>
  <c r="Y28" i="1"/>
  <c r="P28" i="1"/>
  <c r="V28" i="1"/>
  <c r="J28" i="1"/>
  <c r="X25" i="1"/>
  <c r="S25" i="1"/>
  <c r="Y25" i="1"/>
  <c r="O25" i="1"/>
  <c r="U25" i="1"/>
  <c r="P25" i="1"/>
  <c r="Y35" i="1"/>
  <c r="W35" i="1"/>
  <c r="O35" i="1"/>
  <c r="J35" i="1"/>
  <c r="Q35" i="1"/>
  <c r="U35" i="1"/>
  <c r="R35" i="1"/>
  <c r="T34" i="1"/>
  <c r="S34" i="1"/>
  <c r="U34" i="1"/>
  <c r="V34" i="1"/>
  <c r="Y34" i="1"/>
  <c r="X34" i="1"/>
  <c r="O34" i="1"/>
  <c r="J19" i="1"/>
  <c r="X19" i="1"/>
  <c r="T19" i="1"/>
  <c r="P19" i="1"/>
  <c r="Y12" i="1"/>
  <c r="V12" i="1"/>
  <c r="U12" i="1"/>
  <c r="S12" i="1"/>
  <c r="R12" i="1"/>
  <c r="Q12" i="1"/>
  <c r="W12" i="1"/>
  <c r="X12" i="1"/>
  <c r="U15" i="1"/>
  <c r="S15" i="1"/>
  <c r="X15" i="1"/>
  <c r="O15" i="1"/>
  <c r="J15" i="1"/>
  <c r="V15" i="1"/>
  <c r="P15" i="1"/>
  <c r="Q15" i="1"/>
  <c r="T15" i="1"/>
  <c r="X27" i="1"/>
  <c r="Y27" i="1"/>
  <c r="O27" i="1"/>
  <c r="O36" i="1"/>
  <c r="T36" i="1"/>
  <c r="Q36" i="1"/>
  <c r="W36" i="1"/>
  <c r="J36" i="1"/>
  <c r="S36" i="1"/>
  <c r="P36" i="1"/>
  <c r="U36" i="1"/>
  <c r="V36" i="1"/>
  <c r="R33" i="1"/>
  <c r="S33" i="1"/>
  <c r="T33" i="1"/>
  <c r="Y33" i="1"/>
  <c r="V33" i="1"/>
  <c r="O33" i="1"/>
  <c r="X33" i="1"/>
  <c r="U33" i="1"/>
  <c r="Q33" i="1"/>
  <c r="U8" i="1"/>
  <c r="T8" i="1"/>
  <c r="R8" i="1"/>
  <c r="X8" i="1"/>
  <c r="Y8" i="1"/>
  <c r="W8" i="1"/>
  <c r="O8" i="1"/>
  <c r="J8" i="1"/>
  <c r="S8" i="1"/>
  <c r="P8" i="1"/>
  <c r="R14" i="1"/>
  <c r="O14" i="1"/>
  <c r="P14" i="1"/>
  <c r="T14" i="1"/>
  <c r="J14" i="1"/>
  <c r="Y14" i="1"/>
  <c r="W14" i="1"/>
  <c r="X14" i="1"/>
  <c r="V14" i="1"/>
  <c r="U14" i="1"/>
  <c r="Q14" i="1"/>
  <c r="I15" i="1"/>
  <c r="I32" i="1"/>
  <c r="I28" i="1"/>
  <c r="I11" i="1"/>
  <c r="I35" i="1"/>
  <c r="P3" i="1"/>
  <c r="I33" i="1"/>
  <c r="I7" i="1"/>
  <c r="I37" i="1"/>
  <c r="I20" i="1"/>
  <c r="I3" i="1"/>
  <c r="I39" i="1"/>
  <c r="J3" i="1"/>
  <c r="R3" i="1"/>
  <c r="I25" i="1"/>
  <c r="I8" i="1"/>
  <c r="I29" i="1"/>
  <c r="I12" i="1"/>
  <c r="I34" i="1"/>
  <c r="I5" i="1"/>
  <c r="O3" i="1"/>
  <c r="U3" i="1"/>
  <c r="S3" i="1"/>
  <c r="X3" i="1"/>
  <c r="W3" i="1"/>
  <c r="T3" i="1"/>
  <c r="P16" i="1"/>
  <c r="J16" i="1"/>
  <c r="R16" i="1"/>
  <c r="Y16" i="1"/>
  <c r="W16" i="1"/>
  <c r="T16" i="1"/>
  <c r="O16" i="1"/>
  <c r="V7" i="1"/>
  <c r="U7" i="1"/>
  <c r="O7" i="1"/>
  <c r="R7" i="1"/>
  <c r="T7" i="1"/>
  <c r="S7" i="1"/>
  <c r="P7" i="1"/>
  <c r="X7" i="1"/>
  <c r="O22" i="1"/>
  <c r="T22" i="1"/>
  <c r="W22" i="1"/>
  <c r="Q22" i="1"/>
  <c r="S22" i="1"/>
  <c r="P22" i="1"/>
  <c r="U22" i="1"/>
  <c r="V22" i="1"/>
  <c r="Y22" i="1"/>
  <c r="R22" i="1"/>
  <c r="S35" i="1"/>
  <c r="V35" i="1"/>
  <c r="X35" i="1"/>
  <c r="T21" i="1"/>
  <c r="W21" i="1"/>
  <c r="O21" i="1"/>
  <c r="Q21" i="1"/>
  <c r="P21" i="1"/>
  <c r="R21" i="1"/>
  <c r="S21" i="1"/>
  <c r="V21" i="1"/>
  <c r="Y30" i="1"/>
  <c r="T30" i="1"/>
  <c r="S30" i="1"/>
  <c r="R30" i="1"/>
  <c r="P30" i="1"/>
  <c r="O30" i="1"/>
  <c r="V30" i="1"/>
  <c r="Q30" i="1"/>
  <c r="J30" i="1"/>
  <c r="U30" i="1"/>
  <c r="X30" i="1"/>
  <c r="R18" i="1"/>
  <c r="O18" i="1"/>
  <c r="Q18" i="1"/>
  <c r="P18" i="1"/>
  <c r="U18" i="1"/>
  <c r="W18" i="1"/>
  <c r="X18" i="1"/>
  <c r="R4" i="1"/>
  <c r="X4" i="1"/>
  <c r="S4" i="1"/>
  <c r="V4" i="1"/>
  <c r="U4" i="1"/>
  <c r="I23" i="1"/>
  <c r="I6" i="1"/>
  <c r="I36" i="1"/>
  <c r="I19" i="1"/>
  <c r="I22" i="1"/>
  <c r="W6" i="1"/>
  <c r="V6" i="1"/>
  <c r="U6" i="1"/>
  <c r="P6" i="1"/>
  <c r="Y6" i="1"/>
  <c r="O6" i="1"/>
  <c r="R6" i="1"/>
  <c r="J6" i="1"/>
  <c r="Q6" i="1"/>
  <c r="T6" i="1"/>
  <c r="O13" i="1"/>
  <c r="Y13" i="1"/>
  <c r="U13" i="1"/>
  <c r="V13" i="1"/>
  <c r="T13" i="1"/>
  <c r="S13" i="1"/>
  <c r="Q13" i="1"/>
  <c r="X13" i="1"/>
  <c r="W13" i="1"/>
  <c r="J13" i="1"/>
  <c r="P13" i="1"/>
  <c r="R13" i="1"/>
  <c r="R39" i="1"/>
  <c r="T39" i="1"/>
  <c r="W39" i="1"/>
  <c r="O39" i="1"/>
  <c r="S37" i="1"/>
  <c r="U37" i="1"/>
  <c r="P37" i="1"/>
  <c r="W37" i="1"/>
  <c r="V37" i="1"/>
  <c r="X6" i="1"/>
  <c r="S6" i="1"/>
  <c r="O17" i="1"/>
  <c r="I2" i="1"/>
  <c r="I27" i="1"/>
  <c r="I24" i="1"/>
  <c r="I14" i="1"/>
  <c r="I31" i="1"/>
</calcChain>
</file>

<file path=xl/sharedStrings.xml><?xml version="1.0" encoding="utf-8"?>
<sst xmlns="http://schemas.openxmlformats.org/spreadsheetml/2006/main" count="25" uniqueCount="25">
  <si>
    <t>S</t>
  </si>
  <si>
    <t>K</t>
  </si>
  <si>
    <t>r</t>
  </si>
  <si>
    <t>q</t>
  </si>
  <si>
    <t>T</t>
  </si>
  <si>
    <t>Vol</t>
  </si>
  <si>
    <t>d1</t>
  </si>
  <si>
    <t>d2</t>
  </si>
  <si>
    <t>CallPrice</t>
  </si>
  <si>
    <t>PutPrice</t>
  </si>
  <si>
    <t>Call Delta</t>
  </si>
  <si>
    <t>Call Gamma</t>
  </si>
  <si>
    <t>Call Theta</t>
  </si>
  <si>
    <t>Call Vega</t>
  </si>
  <si>
    <t>Call Rho</t>
  </si>
  <si>
    <t>Put Delta</t>
  </si>
  <si>
    <t>Put Gamma</t>
  </si>
  <si>
    <t>Put Theta</t>
  </si>
  <si>
    <t>Put Vega</t>
  </si>
  <si>
    <t>Put Rho</t>
  </si>
  <si>
    <t>Put VI</t>
  </si>
  <si>
    <t>Call VI</t>
  </si>
  <si>
    <t>Call Market</t>
  </si>
  <si>
    <t>Put Market</t>
  </si>
  <si>
    <t>Volga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</si>
</sst>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0" fontId="0" fillId="0" borderId="0" xfId="2" applyNumberFormat="1" applyFont="1"/>
    <xf numFmtId="0" fontId="2" fillId="0" borderId="0" xfId="0" applyFont="1"/>
    <xf numFmtId="10" fontId="2" fillId="0" borderId="0" xfId="2" applyNumberFormat="1" applyFont="1"/>
    <xf numFmtId="165" fontId="3" fillId="0" borderId="0" xfId="1" applyNumberFormat="1" applyFont="1"/>
    <xf numFmtId="164" fontId="3" fillId="0" borderId="0" xfId="1" applyNumberFormat="1" applyFont="1"/>
    <xf numFmtId="167" fontId="3" fillId="0" borderId="0" xfId="1" applyNumberFormat="1" applyFont="1"/>
    <xf numFmtId="166" fontId="3" fillId="0" borderId="0" xfId="1" applyNumberFormat="1" applyFont="1"/>
    <xf numFmtId="165" fontId="4" fillId="0" borderId="0" xfId="1" applyNumberFormat="1" applyFont="1"/>
    <xf numFmtId="164" fontId="4" fillId="0" borderId="0" xfId="1" applyNumberFormat="1" applyFont="1"/>
    <xf numFmtId="167" fontId="4" fillId="0" borderId="0" xfId="1" applyNumberFormat="1" applyFont="1"/>
    <xf numFmtId="166" fontId="4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Y39" totalsRowShown="0" dataDxfId="14" dataCellStyle="Comma">
  <autoFilter ref="A1:Y39"/>
  <tableColumns count="25">
    <tableColumn id="1" name="S"/>
    <tableColumn id="2" name="K"/>
    <tableColumn id="3" name="r"/>
    <tableColumn id="4" name="q"/>
    <tableColumn id="5" name="T"/>
    <tableColumn id="6" name="Vol"/>
    <tableColumn id="7" name="d1">
      <calculatedColumnFormula>_xll.rp.d1_(A2,B2,C2,D2,E2,F2)</calculatedColumnFormula>
    </tableColumn>
    <tableColumn id="8" name="d2">
      <calculatedColumnFormula>_xll.rp.d2_(A2,B2,C2,D2,E2,F2)</calculatedColumnFormula>
    </tableColumn>
    <tableColumn id="10" name="CallPrice" dataDxfId="13">
      <calculatedColumnFormula>_xll.rp.CallPrice_(Table2[S],Table2[K],Table2[r],Table2[q],Table2[T],Table2[Vol],Table2[d1],Table2[d2])</calculatedColumnFormula>
    </tableColumn>
    <tableColumn id="11" name="PutPrice">
      <calculatedColumnFormula>_xll.rp.PutPrice_(A2,B2,C2,D2,E2,F2,G2,H2)</calculatedColumnFormula>
    </tableColumn>
    <tableColumn id="12" name="Call Market"/>
    <tableColumn id="13" name="Put Market"/>
    <tableColumn id="15" name="Call VI" dataDxfId="12" dataCellStyle="Percent">
      <calculatedColumnFormula>_xll.rp.CallImpliedvolatility_(A2,B2,C2,D2,E2,F2,K2)</calculatedColumnFormula>
    </tableColumn>
    <tableColumn id="16" name="Put VI" dataDxfId="11" dataCellStyle="Percent">
      <calculatedColumnFormula>_xll.rp.PutImpliedvolatility_(A2,B2,C2,D2,E2,F2,L2)</calculatedColumnFormula>
    </tableColumn>
    <tableColumn id="18" name="Call Delta" dataDxfId="10" dataCellStyle="Comma">
      <calculatedColumnFormula>_xll.rp.CallGreeksDelta_(A2,B2,C2,D2,E2,F2,G2,H2)</calculatedColumnFormula>
    </tableColumn>
    <tableColumn id="19" name="Call Gamma" dataDxfId="9" dataCellStyle="Comma">
      <calculatedColumnFormula>_xll.rp.CallGreeksGamma_(A2,B2,C2,D2,E2,F2,G2,H2)</calculatedColumnFormula>
    </tableColumn>
    <tableColumn id="20" name="Call Theta" dataDxfId="8" dataCellStyle="Comma">
      <calculatedColumnFormula>_xll.rp.CallGreeksTheta_(A2,B2,C2,D2,E2,F2,G2,H2)</calculatedColumnFormula>
    </tableColumn>
    <tableColumn id="21" name="Call Vega" dataDxfId="7" dataCellStyle="Comma">
      <calculatedColumnFormula>_xll.rp.CallGreeksVega_(A2,B2,C2,D2,E2,F2,G2,H2)</calculatedColumnFormula>
    </tableColumn>
    <tableColumn id="22" name="Call Rho" dataDxfId="6" dataCellStyle="Comma">
      <calculatedColumnFormula>_xll.rp.CallGreeksRho_(A2,B2,C2,D2,E2,F2,G2,H2)</calculatedColumnFormula>
    </tableColumn>
    <tableColumn id="24" name="Put Delta" dataDxfId="5" dataCellStyle="Comma">
      <calculatedColumnFormula>_xll.rp.PutGreeksDelta_(A2,B2,C2,D2,E2,F2,G2,H2)</calculatedColumnFormula>
    </tableColumn>
    <tableColumn id="25" name="Put Gamma" dataDxfId="4" dataCellStyle="Comma">
      <calculatedColumnFormula>_xll.rp.PutGreeksGamma_(A2,B2,C2,D2,E2,F2,G2,H2)</calculatedColumnFormula>
    </tableColumn>
    <tableColumn id="26" name="Put Theta" dataDxfId="3" dataCellStyle="Comma">
      <calculatedColumnFormula>_xll.rp.PutGreeksTheta_(A2,B2,C2,D2,E2,F2,G2,H2)</calculatedColumnFormula>
    </tableColumn>
    <tableColumn id="27" name="Put Vega" dataDxfId="2" dataCellStyle="Comma">
      <calculatedColumnFormula>_xll.rp.PutGreeksVega_(A2,B2,C2,D2,E2,F2,G2,H2)</calculatedColumnFormula>
    </tableColumn>
    <tableColumn id="28" name="Put Rho" dataDxfId="1" dataCellStyle="Comma">
      <calculatedColumnFormula>_xll.rp.PutGreeksRho_(A2,B2,C2,D2,E2,F2,G2,H2)</calculatedColumnFormula>
    </tableColumn>
    <tableColumn id="30" name="Volga" dataDxfId="0" dataCellStyle="Comma">
      <calculatedColumnFormula>_xll.rp.GreeksVolga(A2,B2,C2,D2,E2,F2,G2,H2)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workbookViewId="0">
      <selection activeCell="M12" sqref="M12"/>
    </sheetView>
  </sheetViews>
  <sheetFormatPr defaultRowHeight="14.4" x14ac:dyDescent="0.3"/>
  <cols>
    <col min="3" max="3" width="4.77734375" customWidth="1"/>
    <col min="4" max="4" width="6.44140625" customWidth="1"/>
    <col min="5" max="5" width="6.77734375" customWidth="1"/>
    <col min="6" max="6" width="7" customWidth="1"/>
    <col min="9" max="9" width="14.44140625" customWidth="1"/>
    <col min="10" max="12" width="15.88671875" customWidth="1"/>
    <col min="13" max="13" width="16" style="6" customWidth="1"/>
    <col min="14" max="14" width="12.44140625" style="6" customWidth="1"/>
    <col min="15" max="15" width="6.88671875" style="2" customWidth="1"/>
    <col min="16" max="16" width="12.109375" style="1" customWidth="1"/>
    <col min="17" max="17" width="13.109375" style="4" customWidth="1"/>
    <col min="18" max="18" width="12.109375" style="3" customWidth="1"/>
    <col min="19" max="19" width="10.5546875" style="3" customWidth="1"/>
    <col min="20" max="20" width="11.44140625" style="2" customWidth="1"/>
    <col min="21" max="21" width="13.77734375" style="1" customWidth="1"/>
    <col min="22" max="22" width="11.88671875" style="4" customWidth="1"/>
    <col min="23" max="23" width="11.33203125" style="4" customWidth="1"/>
    <col min="24" max="24" width="10.44140625" style="3" customWidth="1"/>
  </cols>
  <sheetData>
    <row r="1" spans="1:25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22</v>
      </c>
      <c r="L1" s="7" t="s">
        <v>23</v>
      </c>
      <c r="M1" s="8" t="s">
        <v>21</v>
      </c>
      <c r="N1" s="8" t="s">
        <v>20</v>
      </c>
      <c r="O1" s="13" t="s">
        <v>10</v>
      </c>
      <c r="P1" s="14" t="s">
        <v>11</v>
      </c>
      <c r="Q1" s="15" t="s">
        <v>12</v>
      </c>
      <c r="R1" s="16" t="s">
        <v>13</v>
      </c>
      <c r="S1" s="16" t="s">
        <v>14</v>
      </c>
      <c r="T1" s="9" t="s">
        <v>15</v>
      </c>
      <c r="U1" s="10" t="s">
        <v>16</v>
      </c>
      <c r="V1" s="11" t="s">
        <v>17</v>
      </c>
      <c r="W1" s="11" t="s">
        <v>18</v>
      </c>
      <c r="X1" s="12" t="s">
        <v>19</v>
      </c>
      <c r="Y1" s="7" t="s">
        <v>24</v>
      </c>
    </row>
    <row r="2" spans="1:25" x14ac:dyDescent="0.3">
      <c r="A2">
        <v>120</v>
      </c>
      <c r="B2">
        <v>105</v>
      </c>
      <c r="C2">
        <v>0</v>
      </c>
      <c r="D2">
        <v>0</v>
      </c>
      <c r="E2">
        <v>0.33</v>
      </c>
      <c r="F2">
        <v>0.15</v>
      </c>
      <c r="G2">
        <f>_xll.rp.d1_(A2,B2,C2,D2,E2,F2)</f>
        <v>1.5927396748208253</v>
      </c>
      <c r="H2">
        <f>_xll.rp.d2_(A2,B2,C2,D2,E2,F2)</f>
        <v>1.5065712351227549</v>
      </c>
      <c r="I2">
        <f>_xll.rp.CallPrice_(Table2[S],Table2[K],Table2[r],Table2[q],Table2[T],Table2[Vol],Table2[d1],Table2[d2])</f>
        <v>15.252715055628585</v>
      </c>
      <c r="J2">
        <f>_xll.rp.PutPrice_(A2,B2,C2,D2,E2,F2,G2,H2)</f>
        <v>0.25271505562858909</v>
      </c>
      <c r="K2">
        <v>18.221332467549473</v>
      </c>
      <c r="L2">
        <v>1.3121334402426612</v>
      </c>
      <c r="M2" s="6">
        <f>_xll.rp.CallImpliedvolatility_(A2,B2,C2,D2,E2,F2,K2)</f>
        <v>0.34048430623404635</v>
      </c>
      <c r="N2" s="6">
        <f>_xll.rp.PutImpliedvolatility_(A2,B2,C2,D2,E2,F2,L2)</f>
        <v>0.23658797164346515</v>
      </c>
      <c r="O2" s="2">
        <f>_xll.rp.CallGreeksDelta_(A2,B2,C2,D2,E2,F2,G2,H2)</f>
        <v>94.439069842780256</v>
      </c>
      <c r="P2" s="1">
        <f>_xll.rp.CallGreeksGamma_(A2,B2,C2,D2,E2,F2,G2,H2)</f>
        <v>1.0852185239482925</v>
      </c>
      <c r="Q2" s="4">
        <f>_xll.rp.CallGreeksTheta_(A2,B2,C2,D2,E2,F2,G2,H2)</f>
        <v>-4.8165863254691346E-3</v>
      </c>
      <c r="R2" s="3">
        <f>_xll.rp.CallGreeksVega_(A2,B2,C2,D2,E2,F2,G2,H2)</f>
        <v>7.7354376387034296E-2</v>
      </c>
      <c r="S2" s="3">
        <f>_xll.rp.CallGreeksRho_(A2,B2,C2,D2,E2,F2,G2,H2)</f>
        <v>0.32364475689383548</v>
      </c>
      <c r="T2" s="2">
        <f>_xll.rp.PutGreeksDelta_(A2,B2,C2,D2,E2,F2,G2,H2)</f>
        <v>-5.5609301572197456</v>
      </c>
      <c r="U2" s="1">
        <f>_xll.rp.PutGreeksGamma_(A2,B2,C2,D2,E2,F2,G2,H2)</f>
        <v>1.0852185239482925</v>
      </c>
      <c r="V2" s="4">
        <f>_xll.rp.PutGreeksTheta_(A2,B2,C2,D2,E2,F2,G2,H2)</f>
        <v>-4.8165863254691346E-3</v>
      </c>
      <c r="W2" s="4">
        <f>_xll.rp.PutGreeksVega_(A2,B2,C2,D2,E2,F2,G2,H2)</f>
        <v>7.7354376387034296E-2</v>
      </c>
      <c r="X2" s="3">
        <f>_xll.rp.PutGreeksRho_(A2,B2,C2,D2,E2,F2,G2,H2)</f>
        <v>-2.2855243106164512E-2</v>
      </c>
      <c r="Y2" s="5">
        <f>_xll.rp.GreeksVolga(A2,B2,C2,D2,E2,F2,G2,H2)</f>
        <v>1.2374512532503701</v>
      </c>
    </row>
    <row r="3" spans="1:25" x14ac:dyDescent="0.3">
      <c r="A3">
        <v>120</v>
      </c>
      <c r="B3">
        <v>106</v>
      </c>
      <c r="C3">
        <v>0</v>
      </c>
      <c r="D3">
        <v>0</v>
      </c>
      <c r="E3">
        <v>0.33</v>
      </c>
      <c r="F3">
        <v>0.15</v>
      </c>
      <c r="G3">
        <f>_xll.rp.d1_(A3,B3,C3,D3,E3,F3)</f>
        <v>1.482737172886744</v>
      </c>
      <c r="H3">
        <f>_xll.rp.d2_(A3,B3,C3,D3,E3,F3)</f>
        <v>1.3965687331886736</v>
      </c>
      <c r="I3">
        <f>_xll.rp.CallPrice_(Table2[S],Table2[K],Table2[r],Table2[q],Table2[T],Table2[Vol],Table2[d1],Table2[d2])</f>
        <v>15.252715055628585</v>
      </c>
      <c r="J3">
        <f>_xll.rp.PutPrice_(A3,B3,C3,D3,E3,F3,G3,H3)</f>
        <v>0.3261395511225178</v>
      </c>
      <c r="K3">
        <v>17.425216126808934</v>
      </c>
      <c r="L3">
        <v>1.4864626330506212</v>
      </c>
      <c r="M3" s="6">
        <f>_xll.rp.CallImpliedvolatility_(A3,B3,C3,D3,E3,F3,K3)</f>
        <v>0.33649754679919636</v>
      </c>
      <c r="N3" s="6">
        <f>_xll.rp.PutImpliedvolatility_(A3,B3,C3,D3,E3,F3,L3)</f>
        <v>0.23568879852464333</v>
      </c>
      <c r="O3" s="2">
        <f>_xll.rp.CallGreeksDelta_(A3,B3,C3,D3,E3,F3,G3,H3)</f>
        <v>93.092787291865349</v>
      </c>
      <c r="P3" s="1">
        <f>_xll.rp.CallGreeksGamma_(A3,B3,C3,D3,E3,F3,G3,H3)</f>
        <v>1.285228399324712</v>
      </c>
      <c r="Q3" s="4">
        <f>_xll.rp.CallGreeksTheta_(A3,B3,C3,D3,E3,F3,G3,H3)</f>
        <v>-5.7043013887836521E-3</v>
      </c>
      <c r="R3" s="3">
        <f>_xll.rp.CallGreeksVega_(A3,B3,C3,D3,E3,F3,G3,H3)</f>
        <v>9.1611080303865458E-2</v>
      </c>
      <c r="S3" s="3">
        <f>_xll.rp.CallGreeksRho_(A3,B3,C3,D3,E3,F3,G3,H3)</f>
        <v>0.32137117715708252</v>
      </c>
      <c r="T3" s="2">
        <f>_xll.rp.PutGreeksDelta_(A3,B3,C3,D3,E3,F3,G3,H3)</f>
        <v>-6.9072127081346473</v>
      </c>
      <c r="U3" s="1">
        <f>_xll.rp.PutGreeksGamma_(A3,B3,C3,D3,E3,F3,G3,H3)</f>
        <v>1.285228399324712</v>
      </c>
      <c r="V3" s="4">
        <f>_xll.rp.PutGreeksTheta_(A3,B3,C3,D3,E3,F3,G3,H3)</f>
        <v>-5.7043013887836521E-3</v>
      </c>
      <c r="W3" s="4">
        <f>_xll.rp.PutGreeksVega_(A3,B3,C3,D3,E3,F3,G3,H3)</f>
        <v>9.1611080303865458E-2</v>
      </c>
      <c r="X3" s="3">
        <f>_xll.rp.PutGreeksRho_(A3,B3,C3,D3,E3,F3,G3,H3)</f>
        <v>-2.842882284291751E-2</v>
      </c>
      <c r="Y3" s="5">
        <f>_xll.rp.GreeksVolga(A3,B3,C3,D3,E3,F3,G3,H3)</f>
        <v>1.2646875282955112</v>
      </c>
    </row>
    <row r="4" spans="1:25" x14ac:dyDescent="0.3">
      <c r="A4">
        <v>120</v>
      </c>
      <c r="B4">
        <v>107</v>
      </c>
      <c r="C4">
        <v>0</v>
      </c>
      <c r="D4">
        <v>0</v>
      </c>
      <c r="E4">
        <v>0.33</v>
      </c>
      <c r="F4">
        <v>0.15</v>
      </c>
      <c r="G4">
        <f>_xll.rp.d1_(A4,B4,C4,D4,E4,F4)</f>
        <v>1.3737675735445691</v>
      </c>
      <c r="H4">
        <f>_xll.rp.d2_(A4,B4,C4,D4,E4,F4)</f>
        <v>1.2875991338464987</v>
      </c>
      <c r="I4">
        <f>_xll.rp.CallPrice_(Table2[S],Table2[K],Table2[r],Table2[q],Table2[T],Table2[Vol],Table2[d1],Table2[d2])</f>
        <v>15.252715055628585</v>
      </c>
      <c r="J4">
        <f>_xll.rp.PutPrice_(A4,B4,C4,D4,E4,F4,G4,H4)</f>
        <v>0.41604538674425307</v>
      </c>
      <c r="K4">
        <v>16.645550794098739</v>
      </c>
      <c r="L4">
        <v>1.677242833888922</v>
      </c>
      <c r="M4" s="6">
        <f>_xll.rp.CallImpliedvolatility_(A4,B4,C4,D4,E4,F4,K4)</f>
        <v>0.33275738879671313</v>
      </c>
      <c r="N4" s="6">
        <f>_xll.rp.PutImpliedvolatility_(A4,B4,C4,D4,E4,F4,L4)</f>
        <v>0.23474173724233011</v>
      </c>
      <c r="O4" s="2">
        <f>_xll.rp.CallGreeksDelta_(A4,B4,C4,D4,E4,F4,G4,H4)</f>
        <v>91.524307452082638</v>
      </c>
      <c r="P4" s="1">
        <f>_xll.rp.CallGreeksGamma_(A4,B4,C4,D4,E4,F4,G4,H4)</f>
        <v>1.5016620591017957</v>
      </c>
      <c r="Q4" s="4">
        <f>_xll.rp.CallGreeksTheta_(A4,B4,C4,D4,E4,F4,G4,H4)</f>
        <v>-6.6649110568353653E-3</v>
      </c>
      <c r="R4" s="3">
        <f>_xll.rp.CallGreeksVega_(A4,B4,C4,D4,E4,F4,G4,H4)</f>
        <v>0.10703847157277596</v>
      </c>
      <c r="S4" s="3">
        <f>_xll.rp.CallGreeksRho_(A4,B4,C4,D4,E4,F4,G4,H4)</f>
        <v>0.31816330773399126</v>
      </c>
      <c r="T4" s="2">
        <f>_xll.rp.PutGreeksDelta_(A4,B4,C4,D4,E4,F4,G4,H4)</f>
        <v>-8.4756925479173582</v>
      </c>
      <c r="U4" s="1">
        <f>_xll.rp.PutGreeksGamma_(A4,B4,C4,D4,E4,F4,G4,H4)</f>
        <v>1.5016620591017957</v>
      </c>
      <c r="V4" s="4">
        <f>_xll.rp.PutGreeksTheta_(A4,B4,C4,D4,E4,F4,G4,H4)</f>
        <v>-6.6649110568353653E-3</v>
      </c>
      <c r="W4" s="4">
        <f>_xll.rp.PutGreeksVega_(A4,B4,C4,D4,E4,F4,G4,H4)</f>
        <v>0.10703847157277596</v>
      </c>
      <c r="X4" s="3">
        <f>_xll.rp.PutGreeksRho_(A4,B4,C4,D4,E4,F4,G4,H4)</f>
        <v>-3.4936692266008748E-2</v>
      </c>
      <c r="Y4" s="5">
        <f>_xll.rp.GreeksVolga(A4,B4,C4,D4,E4,F4,G4,H4)</f>
        <v>1.2622418549708461</v>
      </c>
    </row>
    <row r="5" spans="1:25" x14ac:dyDescent="0.3">
      <c r="A5">
        <v>120</v>
      </c>
      <c r="B5">
        <v>108</v>
      </c>
      <c r="C5">
        <v>0</v>
      </c>
      <c r="D5">
        <v>0</v>
      </c>
      <c r="E5">
        <v>0.33</v>
      </c>
      <c r="F5">
        <v>0.15</v>
      </c>
      <c r="G5">
        <f>_xll.rp.d1_(A5,B5,C5,D5,E5,F5)</f>
        <v>1.265811659582236</v>
      </c>
      <c r="H5">
        <f>_xll.rp.d2_(A5,B5,C5,D5,E5,F5)</f>
        <v>1.1796432198841655</v>
      </c>
      <c r="I5">
        <f>_xll.rp.CallPrice_(Table2[S],Table2[K],Table2[r],Table2[q],Table2[T],Table2[Vol],Table2[d1],Table2[d2])</f>
        <v>15.252715055628585</v>
      </c>
      <c r="J5">
        <f>_xll.rp.PutPrice_(A5,B5,C5,D5,E5,F5,G5,H5)</f>
        <v>0.52484467819006042</v>
      </c>
      <c r="K5">
        <v>15.883077341818932</v>
      </c>
      <c r="L5">
        <v>1.8852149151576469</v>
      </c>
      <c r="M5" s="6">
        <f>_xll.rp.CallImpliedvolatility_(A5,B5,C5,D5,E5,F5,K5)</f>
        <v>0.32924916466963955</v>
      </c>
      <c r="N5" s="6">
        <f>_xll.rp.PutImpliedvolatility_(A5,B5,C5,D5,E5,F5,L5)</f>
        <v>0.23373908492280507</v>
      </c>
      <c r="O5" s="2">
        <f>_xll.rp.CallGreeksDelta_(A5,B5,C5,D5,E5,F5,G5,H5)</f>
        <v>89.720974013370707</v>
      </c>
      <c r="P5" s="1">
        <f>_xll.rp.CallGreeksGamma_(A5,B5,C5,D5,E5,F5,G5,H5)</f>
        <v>1.7316100291016183</v>
      </c>
      <c r="Q5" s="4">
        <f>_xll.rp.CallGreeksTheta_(A5,B5,C5,D5,E5,F5,G5,H5)</f>
        <v>-7.6855020469715676E-3</v>
      </c>
      <c r="R5" s="3">
        <f>_xll.rp.CallGreeksVega_(A5,B5,C5,D5,E5,F5,G5,H5)</f>
        <v>0.12342916287436335</v>
      </c>
      <c r="S5" s="3">
        <f>_xll.rp.CallGreeksRho_(A5,B5,C5,D5,E5,F5,G5,H5)</f>
        <v>0.31396306965492077</v>
      </c>
      <c r="T5" s="2">
        <f>_xll.rp.PutGreeksDelta_(A5,B5,C5,D5,E5,F5,G5,H5)</f>
        <v>-10.279025986629298</v>
      </c>
      <c r="U5" s="1">
        <f>_xll.rp.PutGreeksGamma_(A5,B5,C5,D5,E5,F5,G5,H5)</f>
        <v>1.7316100291016183</v>
      </c>
      <c r="V5" s="4">
        <f>_xll.rp.PutGreeksTheta_(A5,B5,C5,D5,E5,F5,G5,H5)</f>
        <v>-7.6855020469715676E-3</v>
      </c>
      <c r="W5" s="4">
        <f>_xll.rp.PutGreeksVega_(A5,B5,C5,D5,E5,F5,G5,H5)</f>
        <v>0.12342916287436335</v>
      </c>
      <c r="X5" s="3">
        <f>_xll.rp.PutGreeksRho_(A5,B5,C5,D5,E5,F5,G5,H5)</f>
        <v>-4.2436930345079213E-2</v>
      </c>
      <c r="Y5" s="5">
        <f>_xll.rp.GreeksVolga(A5,B5,C5,D5,E5,F5,G5,H5)</f>
        <v>1.2287012272711682</v>
      </c>
    </row>
    <row r="6" spans="1:25" x14ac:dyDescent="0.3">
      <c r="A6">
        <v>120</v>
      </c>
      <c r="B6">
        <v>109</v>
      </c>
      <c r="C6">
        <v>0</v>
      </c>
      <c r="D6">
        <v>0</v>
      </c>
      <c r="E6">
        <v>0.33</v>
      </c>
      <c r="F6">
        <v>0.15</v>
      </c>
      <c r="G6">
        <f>_xll.rp.d1_(A6,B6,C6,D6,E6,F6)</f>
        <v>1.1588507451544168</v>
      </c>
      <c r="H6">
        <f>_xll.rp.d2_(A6,B6,C6,D6,E6,F6)</f>
        <v>1.0726823054563464</v>
      </c>
      <c r="I6">
        <f>_xll.rp.CallPrice_(Table2[S],Table2[K],Table2[r],Table2[q],Table2[T],Table2[Vol],Table2[d1],Table2[d2])</f>
        <v>15.252715055628585</v>
      </c>
      <c r="J6">
        <f>_xll.rp.PutPrice_(A6,B6,C6,D6,E6,F6,G6,H6)</f>
        <v>0.65502394483175941</v>
      </c>
      <c r="K6">
        <v>15.138493447083846</v>
      </c>
      <c r="L6">
        <v>2.1110765539710812</v>
      </c>
      <c r="M6" s="6">
        <f>_xll.rp.CallImpliedvolatility_(A6,B6,C6,D6,E6,F6,K6)</f>
        <v>0.32596252028905759</v>
      </c>
      <c r="N6" s="6">
        <f>_xll.rp.PutImpliedvolatility_(A6,B6,C6,D6,E6,F6,L6)</f>
        <v>0.23267845149346136</v>
      </c>
      <c r="O6" s="2">
        <f>_xll.rp.CallGreeksDelta_(A6,B6,C6,D6,E6,F6,G6,H6)</f>
        <v>87.674148557932938</v>
      </c>
      <c r="P6" s="1">
        <f>_xll.rp.CallGreeksGamma_(A6,B6,C6,D6,E6,F6,G6,H6)</f>
        <v>1.9713600443188646</v>
      </c>
      <c r="Q6" s="4">
        <f>_xll.rp.CallGreeksTheta_(A6,B6,C6,D6,E6,F6,G6,H6)</f>
        <v>-8.7495980049220826E-3</v>
      </c>
      <c r="R6" s="3">
        <f>_xll.rp.CallGreeksVega_(A6,B6,C6,D6,E6,F6,G6,H6)</f>
        <v>0.14051854395904864</v>
      </c>
      <c r="S6" s="3">
        <f>_xll.rp.CallGreeksRho_(A6,B6,C6,D6,E6,F6,G6,H6)</f>
        <v>0.30872804927146968</v>
      </c>
      <c r="T6" s="2">
        <f>_xll.rp.PutGreeksDelta_(A6,B6,C6,D6,E6,F6,G6,H6)</f>
        <v>-12.325851442067059</v>
      </c>
      <c r="U6" s="1">
        <f>_xll.rp.PutGreeksGamma_(A6,B6,C6,D6,E6,F6,G6,H6)</f>
        <v>1.9713600443188646</v>
      </c>
      <c r="V6" s="4">
        <f>_xll.rp.PutGreeksTheta_(A6,B6,C6,D6,E6,F6,G6,H6)</f>
        <v>-8.7495980049220826E-3</v>
      </c>
      <c r="W6" s="4">
        <f>_xll.rp.PutGreeksVega_(A6,B6,C6,D6,E6,F6,G6,H6)</f>
        <v>0.14051854395904864</v>
      </c>
      <c r="X6" s="3">
        <f>_xll.rp.PutGreeksRho_(A6,B6,C6,D6,E6,F6,G6,H6)</f>
        <v>-5.0971950728530356E-2</v>
      </c>
      <c r="Y6" s="5">
        <f>_xll.rp.GreeksVolga(A6,B6,C6,D6,E6,F6,G6,H6)</f>
        <v>1.1645040493579013</v>
      </c>
    </row>
    <row r="7" spans="1:25" x14ac:dyDescent="0.3">
      <c r="A7">
        <v>120</v>
      </c>
      <c r="B7">
        <v>110</v>
      </c>
      <c r="C7">
        <v>0</v>
      </c>
      <c r="D7">
        <v>0</v>
      </c>
      <c r="E7">
        <v>0.33</v>
      </c>
      <c r="F7">
        <v>0.15</v>
      </c>
      <c r="G7">
        <f>_xll.rp.d1_(A7,B7,C7,D7,E7,F7)</f>
        <v>1.0528666563711873</v>
      </c>
      <c r="H7">
        <f>_xll.rp.d2_(A7,B7,C7,D7,E7,F7)</f>
        <v>0.96669821667311684</v>
      </c>
      <c r="I7">
        <f>_xll.rp.CallPrice_(Table2[S],Table2[K],Table2[r],Table2[q],Table2[T],Table2[Vol],Table2[d1],Table2[d2])</f>
        <v>15.252715055628585</v>
      </c>
      <c r="J7">
        <f>_xll.rp.PutPrice_(A7,B7,C7,D7,E7,F7,G7,H7)</f>
        <v>0.80909394283107261</v>
      </c>
      <c r="K7">
        <v>14.412447884914428</v>
      </c>
      <c r="L7">
        <v>2.3554765253501593</v>
      </c>
      <c r="M7" s="6">
        <f>_xll.rp.CallImpliedvolatility_(A7,B7,C7,D7,E7,F7,K7)</f>
        <v>0.32288538372662112</v>
      </c>
      <c r="N7" s="6">
        <f>_xll.rp.PutImpliedvolatility_(A7,B7,C7,D7,E7,F7,L7)</f>
        <v>0.23155513842753334</v>
      </c>
      <c r="O7" s="2">
        <f>_xll.rp.CallGreeksDelta_(A7,B7,C7,D7,E7,F7,G7,H7)</f>
        <v>85.37989450400616</v>
      </c>
      <c r="P7" s="1">
        <f>_xll.rp.CallGreeksGamma_(A7,B7,C7,D7,E7,F7,G7,H7)</f>
        <v>2.2164949771861013</v>
      </c>
      <c r="Q7" s="4">
        <f>_xll.rp.CallGreeksTheta_(A7,B7,C7,D7,E7,F7,G7,H7)</f>
        <v>-9.8375941453191333E-3</v>
      </c>
      <c r="R7" s="3">
        <f>_xll.rp.CallGreeksVega_(A7,B7,C7,D7,E7,F7,G7,H7)</f>
        <v>0.15799176197382528</v>
      </c>
      <c r="S7" s="3">
        <f>_xll.rp.CallGreeksRho_(A7,B7,C7,D7,E7,F7,G7,H7)</f>
        <v>0.30243437222452185</v>
      </c>
      <c r="T7" s="2">
        <f>_xll.rp.PutGreeksDelta_(A7,B7,C7,D7,E7,F7,G7,H7)</f>
        <v>-14.62010549599384</v>
      </c>
      <c r="U7" s="1">
        <f>_xll.rp.PutGreeksGamma_(A7,B7,C7,D7,E7,F7,G7,H7)</f>
        <v>2.2164949771861013</v>
      </c>
      <c r="V7" s="4">
        <f>_xll.rp.PutGreeksTheta_(A7,B7,C7,D7,E7,F7,G7,H7)</f>
        <v>-9.8375941453191333E-3</v>
      </c>
      <c r="W7" s="4">
        <f>_xll.rp.PutGreeksVega_(A7,B7,C7,D7,E7,F7,G7,H7)</f>
        <v>0.15799176197382528</v>
      </c>
      <c r="X7" s="3">
        <f>_xll.rp.PutGreeksRho_(A7,B7,C7,D7,E7,F7,G7,H7)</f>
        <v>-6.0565627775478179E-2</v>
      </c>
      <c r="Y7" s="5">
        <f>_xll.rp.GreeksVolga(A7,B7,C7,D7,E7,F7,G7,H7)</f>
        <v>1.0720313181369299</v>
      </c>
    </row>
    <row r="8" spans="1:25" x14ac:dyDescent="0.3">
      <c r="A8">
        <v>120</v>
      </c>
      <c r="B8">
        <v>111</v>
      </c>
      <c r="C8">
        <v>0</v>
      </c>
      <c r="D8">
        <v>0</v>
      </c>
      <c r="E8">
        <v>0.33</v>
      </c>
      <c r="F8">
        <v>0.15</v>
      </c>
      <c r="G8">
        <f>_xll.rp.d1_(A8,B8,C8,D8,E8,F8)</f>
        <v>0.94784171276506068</v>
      </c>
      <c r="H8">
        <f>_xll.rp.d2_(A8,B8,C8,D8,E8,F8)</f>
        <v>0.86167327306699026</v>
      </c>
      <c r="I8">
        <f>_xll.rp.CallPrice_(Table2[S],Table2[K],Table2[r],Table2[q],Table2[T],Table2[Vol],Table2[d1],Table2[d2])</f>
        <v>15.252715055628585</v>
      </c>
      <c r="J8">
        <f>_xll.rp.PutPrice_(A8,B8,C8,D8,E8,F8,G8,H8)</f>
        <v>0.98953470899096985</v>
      </c>
      <c r="K8">
        <v>13.705535383932073</v>
      </c>
      <c r="L8">
        <v>2.6190095579163213</v>
      </c>
      <c r="M8" s="6">
        <f>_xll.rp.CallImpliedvolatility_(A8,B8,C8,D8,E8,F8,K8)</f>
        <v>0.32000705307270771</v>
      </c>
      <c r="N8" s="6">
        <f>_xll.rp.PutImpliedvolatility_(A8,B8,C8,D8,E8,F8,L8)</f>
        <v>0.23036545849946807</v>
      </c>
      <c r="O8" s="2">
        <f>_xll.rp.CallGreeksDelta_(A8,B8,C8,D8,E8,F8,G8,H8)</f>
        <v>82.839497917202607</v>
      </c>
      <c r="P8" s="1">
        <f>_xll.rp.CallGreeksGamma_(A8,B8,C8,D8,E8,F8,G8,H8)</f>
        <v>2.4620374796980498</v>
      </c>
      <c r="Q8" s="4">
        <f>_xll.rp.CallGreeksTheta_(A8,B8,C8,D8,E8,F8,G8,H8)</f>
        <v>-1.0927399224961205E-2</v>
      </c>
      <c r="R8" s="3">
        <f>_xll.rp.CallGreeksVega_(A8,B8,C8,D8,E8,F8,G8,H8)</f>
        <v>0.17549403155287696</v>
      </c>
      <c r="S8" s="3">
        <f>_xll.rp.CallGreeksRho_(A8,B8,C8,D8,E8,F8,G8,H8)</f>
        <v>0.29507894721245215</v>
      </c>
      <c r="T8" s="2">
        <f>_xll.rp.PutGreeksDelta_(A8,B8,C8,D8,E8,F8,G8,H8)</f>
        <v>-17.16050208279739</v>
      </c>
      <c r="U8" s="1">
        <f>_xll.rp.PutGreeksGamma_(A8,B8,C8,D8,E8,F8,G8,H8)</f>
        <v>2.4620374796980498</v>
      </c>
      <c r="V8" s="4">
        <f>_xll.rp.PutGreeksTheta_(A8,B8,C8,D8,E8,F8,G8,H8)</f>
        <v>-1.0927399224961205E-2</v>
      </c>
      <c r="W8" s="4">
        <f>_xll.rp.PutGreeksVega_(A8,B8,C8,D8,E8,F8,G8,H8)</f>
        <v>0.17549403155287696</v>
      </c>
      <c r="X8" s="3">
        <f>_xll.rp.PutGreeksRho_(A8,B8,C8,D8,E8,F8,G8,H8)</f>
        <v>-7.1221052787547881E-2</v>
      </c>
      <c r="Y8" s="5">
        <f>_xll.rp.GreeksVolga(A8,B8,C8,D8,E8,F8,G8,H8)</f>
        <v>0.95554145166194082</v>
      </c>
    </row>
    <row r="9" spans="1:25" x14ac:dyDescent="0.3">
      <c r="A9">
        <v>120</v>
      </c>
      <c r="B9">
        <v>112</v>
      </c>
      <c r="C9">
        <v>0</v>
      </c>
      <c r="D9">
        <v>0</v>
      </c>
      <c r="E9">
        <v>0.33</v>
      </c>
      <c r="F9">
        <v>0.15</v>
      </c>
      <c r="G9">
        <f>_xll.rp.d1_(A9,B9,C9,D9,E9,F9)</f>
        <v>0.84375870958911559</v>
      </c>
      <c r="H9">
        <f>_xll.rp.d2_(A9,B9,C9,D9,E9,F9)</f>
        <v>0.75759026989104516</v>
      </c>
      <c r="I9">
        <f>_xll.rp.CallPrice_(Table2[S],Table2[K],Table2[r],Table2[q],Table2[T],Table2[Vol],Table2[d1],Table2[d2])</f>
        <v>15.252715055628585</v>
      </c>
      <c r="J9">
        <f>_xll.rp.PutPrice_(A9,B9,C9,D9,E9,F9,G9,H9)</f>
        <v>1.1987380083380152</v>
      </c>
      <c r="K9">
        <v>13.018292109332393</v>
      </c>
      <c r="L9">
        <v>2.9022118168651296</v>
      </c>
      <c r="M9" s="6">
        <f>_xll.rp.CallImpliedvolatility_(A9,B9,C9,D9,E9,F9,K9)</f>
        <v>0.31731284151333444</v>
      </c>
      <c r="N9" s="6">
        <f>_xll.rp.PutImpliedvolatility_(A9,B9,C9,D9,E9,F9,L9)</f>
        <v>0.22910060105472141</v>
      </c>
      <c r="O9" s="2">
        <f>_xll.rp.CallGreeksDelta_(A9,B9,C9,D9,E9,F9,G9,H9)</f>
        <v>80.059787350278427</v>
      </c>
      <c r="P9" s="1">
        <f>_xll.rp.CallGreeksGamma_(A9,B9,C9,D9,E9,F9,G9,H9)</f>
        <v>2.7026339300654052</v>
      </c>
      <c r="Q9" s="4">
        <f>_xll.rp.CallGreeksTheta_(A9,B9,C9,D9,E9,F9,G9,H9)</f>
        <v>-1.1995251963577962E-2</v>
      </c>
      <c r="R9" s="3">
        <f>_xll.rp.CallGreeksVega_(A9,B9,C9,D9,E9,F9,G9,H9)</f>
        <v>0.19264374653506203</v>
      </c>
      <c r="S9" s="3">
        <f>_xll.rp.CallGreeksRho_(A9,B9,C9,D9,E9,F9,G9,H9)</f>
        <v>0.2866809224795871</v>
      </c>
      <c r="T9" s="2">
        <f>_xll.rp.PutGreeksDelta_(A9,B9,C9,D9,E9,F9,G9,H9)</f>
        <v>-19.940212649721566</v>
      </c>
      <c r="U9" s="1">
        <f>_xll.rp.PutGreeksGamma_(A9,B9,C9,D9,E9,F9,G9,H9)</f>
        <v>2.7026339300654052</v>
      </c>
      <c r="V9" s="4">
        <f>_xll.rp.PutGreeksTheta_(A9,B9,C9,D9,E9,F9,G9,H9)</f>
        <v>-1.1995251963577962E-2</v>
      </c>
      <c r="W9" s="4">
        <f>_xll.rp.PutGreeksVega_(A9,B9,C9,D9,E9,F9,G9,H9)</f>
        <v>0.19264374653506203</v>
      </c>
      <c r="X9" s="3">
        <f>_xll.rp.PutGreeksRho_(A9,B9,C9,D9,E9,F9,G9,H9)</f>
        <v>-8.2919077520412859E-2</v>
      </c>
      <c r="Y9" s="5">
        <f>_xll.rp.GreeksVolga(A9,B9,C9,D9,E9,F9,G9,H9)</f>
        <v>0.82094925624956017</v>
      </c>
    </row>
    <row r="10" spans="1:25" x14ac:dyDescent="0.3">
      <c r="A10">
        <v>120</v>
      </c>
      <c r="B10">
        <v>113</v>
      </c>
      <c r="C10">
        <v>0</v>
      </c>
      <c r="D10">
        <v>0</v>
      </c>
      <c r="E10">
        <v>0.33</v>
      </c>
      <c r="F10">
        <v>0.15</v>
      </c>
      <c r="G10">
        <f>_xll.rp.d1_(A10,B10,C10,D10,E10,F10)</f>
        <v>0.74060090090194086</v>
      </c>
      <c r="H10">
        <f>_xll.rp.d2_(A10,B10,C10,D10,E10,F10)</f>
        <v>0.65443246120387044</v>
      </c>
      <c r="I10">
        <f>_xll.rp.CallPrice_(Table2[S],Table2[K],Table2[r],Table2[q],Table2[T],Table2[Vol],Table2[d1],Table2[d2])</f>
        <v>15.252715055628585</v>
      </c>
      <c r="J10">
        <f>_xll.rp.PutPrice_(A10,B10,C10,D10,E10,F10,G10,H10)</f>
        <v>1.4389496044481938</v>
      </c>
      <c r="K10">
        <v>12.351191824259573</v>
      </c>
      <c r="L10">
        <v>3.2055570653408125</v>
      </c>
      <c r="M10" s="6">
        <f>_xll.rp.CallImpliedvolatility_(A10,B10,C10,D10,E10,F10,K10)</f>
        <v>0.31479241137598751</v>
      </c>
      <c r="N10" s="6">
        <f>_xll.rp.PutImpliedvolatility_(A10,B10,C10,D10,E10,F10,L10)</f>
        <v>0.22775557901639298</v>
      </c>
      <c r="O10" s="2">
        <f>_xll.rp.CallGreeksDelta_(A10,B10,C10,D10,E10,F10,G10,H10)</f>
        <v>77.053226919159769</v>
      </c>
      <c r="P10" s="1">
        <f>_xll.rp.CallGreeksGamma_(A10,B10,C10,D10,E10,F10,G10,H10)</f>
        <v>2.932767040898915</v>
      </c>
      <c r="Q10" s="4">
        <f>_xll.rp.CallGreeksTheta_(A10,B10,C10,D10,E10,F10,G10,H10)</f>
        <v>-1.3016664674674635E-2</v>
      </c>
      <c r="R10" s="3">
        <f>_xll.rp.CallGreeksVega_(A10,B10,C10,D10,E10,F10,G10,H10)</f>
        <v>0.20904763467527462</v>
      </c>
      <c r="S10" s="3">
        <f>_xll.rp.CallGreeksRho_(A10,B10,C10,D10,E10,F10,G10,H10)</f>
        <v>0.27728224490519365</v>
      </c>
      <c r="T10" s="2">
        <f>_xll.rp.PutGreeksDelta_(A10,B10,C10,D10,E10,F10,G10,H10)</f>
        <v>-22.946773080840231</v>
      </c>
      <c r="U10" s="1">
        <f>_xll.rp.PutGreeksGamma_(A10,B10,C10,D10,E10,F10,G10,H10)</f>
        <v>2.932767040898915</v>
      </c>
      <c r="V10" s="4">
        <f>_xll.rp.PutGreeksTheta_(A10,B10,C10,D10,E10,F10,G10,H10)</f>
        <v>-1.3016664674674635E-2</v>
      </c>
      <c r="W10" s="4">
        <f>_xll.rp.PutGreeksVega_(A10,B10,C10,D10,E10,F10,G10,H10)</f>
        <v>0.20904763467527462</v>
      </c>
      <c r="X10" s="3">
        <f>_xll.rp.PutGreeksRho_(A10,B10,C10,D10,E10,F10,G10,H10)</f>
        <v>-9.5617755094806342E-2</v>
      </c>
      <c r="Y10" s="5">
        <f>_xll.rp.GreeksVolga(A10,B10,C10,D10,E10,F10,G10,H10)</f>
        <v>0.67546533837588674</v>
      </c>
    </row>
    <row r="11" spans="1:25" x14ac:dyDescent="0.3">
      <c r="A11">
        <v>120</v>
      </c>
      <c r="B11">
        <v>114</v>
      </c>
      <c r="C11">
        <v>0</v>
      </c>
      <c r="D11">
        <v>0</v>
      </c>
      <c r="E11">
        <v>0.33</v>
      </c>
      <c r="F11">
        <v>0.15</v>
      </c>
      <c r="G11">
        <f>_xll.rp.d1_(A11,B11,C11,D11,E11,F11)</f>
        <v>0.63835198339772459</v>
      </c>
      <c r="H11">
        <f>_xll.rp.d2_(A11,B11,C11,D11,E11,F11)</f>
        <v>0.55218354369965417</v>
      </c>
      <c r="I11">
        <f>_xll.rp.CallPrice_(Table2[S],Table2[K],Table2[r],Table2[q],Table2[T],Table2[Vol],Table2[d1],Table2[d2])</f>
        <v>15.252715055628585</v>
      </c>
      <c r="J11">
        <f>_xll.rp.PutPrice_(A11,B11,C11,D11,E11,F11,G11,H11)</f>
        <v>1.7122138433387271</v>
      </c>
      <c r="K11">
        <v>11.704642766598369</v>
      </c>
      <c r="L11">
        <v>3.5294535412281363</v>
      </c>
      <c r="M11" s="6">
        <f>_xll.rp.CallImpliedvolatility_(A11,B11,C11,D11,E11,F11,K11)</f>
        <v>0.31243445893645161</v>
      </c>
      <c r="N11" s="6">
        <f>_xll.rp.PutImpliedvolatility_(A11,B11,C11,D11,E11,F11,L11)</f>
        <v>0.22632313732315715</v>
      </c>
      <c r="O11" s="2">
        <f>_xll.rp.CallGreeksDelta_(A11,B11,C11,D11,E11,F11,G11,H11)</f>
        <v>73.837770992866723</v>
      </c>
      <c r="P11" s="1">
        <f>_xll.rp.CallGreeksGamma_(A11,B11,C11,D11,E11,F11,G11,H11)</f>
        <v>3.1469841445472455</v>
      </c>
      <c r="Q11" s="4">
        <f>_xll.rp.CallGreeksTheta_(A11,B11,C11,D11,E11,F11,G11,H11)</f>
        <v>-1.3967436477168594E-2</v>
      </c>
      <c r="R11" s="3">
        <f>_xll.rp.CallGreeksVega_(A11,B11,C11,D11,E11,F11,G11,H11)</f>
        <v>0.22431702982332763</v>
      </c>
      <c r="S11" s="3">
        <f>_xll.rp.CallGreeksRho_(A11,B11,C11,D11,E11,F11,G11,H11)</f>
        <v>0.26694726744873448</v>
      </c>
      <c r="T11" s="2">
        <f>_xll.rp.PutGreeksDelta_(A11,B11,C11,D11,E11,F11,G11,H11)</f>
        <v>-26.162229007133277</v>
      </c>
      <c r="U11" s="1">
        <f>_xll.rp.PutGreeksGamma_(A11,B11,C11,D11,E11,F11,G11,H11)</f>
        <v>3.1469841445472455</v>
      </c>
      <c r="V11" s="4">
        <f>_xll.rp.PutGreeksTheta_(A11,B11,C11,D11,E11,F11,G11,H11)</f>
        <v>-1.3967436477168594E-2</v>
      </c>
      <c r="W11" s="4">
        <f>_xll.rp.PutGreeksVega_(A11,B11,C11,D11,E11,F11,G11,H11)</f>
        <v>0.22431702982332763</v>
      </c>
      <c r="X11" s="3">
        <f>_xll.rp.PutGreeksRho_(A11,B11,C11,D11,E11,F11,G11,H11)</f>
        <v>-0.10925273255126561</v>
      </c>
      <c r="Y11" s="5">
        <f>_xll.rp.GreeksVolga(A11,B11,C11,D11,E11,F11,G11,H11)</f>
        <v>0.5271262676600561</v>
      </c>
    </row>
    <row r="12" spans="1:25" x14ac:dyDescent="0.3">
      <c r="A12">
        <v>120</v>
      </c>
      <c r="B12">
        <v>115</v>
      </c>
      <c r="C12">
        <v>0</v>
      </c>
      <c r="D12">
        <v>0</v>
      </c>
      <c r="E12">
        <v>0.33</v>
      </c>
      <c r="F12">
        <v>0.15</v>
      </c>
      <c r="G12">
        <f>_xll.rp.d1_(A12,B12,C12,D12,E12,F12)</f>
        <v>0.5369960809425226</v>
      </c>
      <c r="H12">
        <f>_xll.rp.d2_(A12,B12,C12,D12,E12,F12)</f>
        <v>0.45082764124445218</v>
      </c>
      <c r="I12">
        <f>_xll.rp.CallPrice_(Table2[S],Table2[K],Table2[r],Table2[q],Table2[T],Table2[Vol],Table2[d1],Table2[d2])</f>
        <v>15.252715055628585</v>
      </c>
      <c r="J12">
        <f>_xll.rp.PutPrice_(A12,B12,C12,D12,E12,F12,G12,H12)</f>
        <v>2.0203229541436514</v>
      </c>
      <c r="K12">
        <v>11.078985264035239</v>
      </c>
      <c r="L12">
        <v>3.8742415722135064</v>
      </c>
      <c r="M12" s="6">
        <f>_xll.rp.CallImpliedvolatility_(A12,B12,C12,D12,E12,F12,K12)</f>
        <v>0.31022813112806741</v>
      </c>
      <c r="N12" s="6">
        <f>_xll.rp.PutImpliedvolatility_(A12,B12,C12,D12,E12,F12,L12)</f>
        <v>0.22479510620080112</v>
      </c>
      <c r="O12" s="2">
        <f>_xll.rp.CallGreeksDelta_(A12,B12,C12,D12,E12,F12,G12,H12)</f>
        <v>70.436483942527218</v>
      </c>
      <c r="P12" s="1">
        <f>_xll.rp.CallGreeksGamma_(A12,B12,C12,D12,E12,F12,G12,H12)</f>
        <v>3.3401269380621308</v>
      </c>
      <c r="Q12" s="4">
        <f>_xll.rp.CallGreeksTheta_(A12,B12,C12,D12,E12,F12,G12,H12)</f>
        <v>-1.4824672985371651E-2</v>
      </c>
      <c r="R12" s="3">
        <f>_xll.rp.CallGreeksVega_(A12,B12,C12,D12,E12,F12,G12,H12)</f>
        <v>0.23808424814506868</v>
      </c>
      <c r="S12" s="3">
        <f>_xll.rp.CallGreeksRho_(A12,B12,C12,D12,E12,F12,G12,H12)</f>
        <v>0.25576141066373376</v>
      </c>
      <c r="T12" s="2">
        <f>_xll.rp.PutGreeksDelta_(A12,B12,C12,D12,E12,F12,G12,H12)</f>
        <v>-29.563516057472782</v>
      </c>
      <c r="U12" s="1">
        <f>_xll.rp.PutGreeksGamma_(A12,B12,C12,D12,E12,F12,G12,H12)</f>
        <v>3.3401269380621308</v>
      </c>
      <c r="V12" s="4">
        <f>_xll.rp.PutGreeksTheta_(A12,B12,C12,D12,E12,F12,G12,H12)</f>
        <v>-1.4824672985371651E-2</v>
      </c>
      <c r="W12" s="4">
        <f>_xll.rp.PutGreeksVega_(A12,B12,C12,D12,E12,F12,G12,H12)</f>
        <v>0.23808424814506868</v>
      </c>
      <c r="X12" s="3">
        <f>_xll.rp.PutGreeksRho_(A12,B12,C12,D12,E12,F12,G12,H12)</f>
        <v>-0.12373858933626627</v>
      </c>
      <c r="Y12" s="5">
        <f>_xll.rp.GreeksVolga(A12,B12,C12,D12,E12,F12,G12,H12)</f>
        <v>0.38425635248529583</v>
      </c>
    </row>
    <row r="13" spans="1:25" x14ac:dyDescent="0.3">
      <c r="A13">
        <v>120</v>
      </c>
      <c r="B13">
        <v>116</v>
      </c>
      <c r="C13">
        <v>0</v>
      </c>
      <c r="D13">
        <v>0</v>
      </c>
      <c r="E13">
        <v>0.33</v>
      </c>
      <c r="F13">
        <v>0.15</v>
      </c>
      <c r="G13">
        <f>_xll.rp.d1_(A13,B13,C13,D13,E13,F13)</f>
        <v>0.43651772977994069</v>
      </c>
      <c r="H13">
        <f>_xll.rp.d2_(A13,B13,C13,D13,E13,F13)</f>
        <v>0.35034929008187027</v>
      </c>
      <c r="I13">
        <f>_xll.rp.CallPrice_(Table2[S],Table2[K],Table2[r],Table2[q],Table2[T],Table2[Vol],Table2[d1],Table2[d2])</f>
        <v>15.252715055628585</v>
      </c>
      <c r="J13">
        <f>_xll.rp.PutPrice_(A13,B13,C13,D13,E13,F13,G13,H13)</f>
        <v>2.3647732311710072</v>
      </c>
      <c r="K13">
        <v>10.474490096370204</v>
      </c>
      <c r="L13">
        <v>4.2401919380969915</v>
      </c>
      <c r="M13" s="6">
        <f>_xll.rp.CallImpliedvolatility_(A13,B13,C13,D13,E13,F13,K13)</f>
        <v>0.30816307999904979</v>
      </c>
      <c r="N13" s="6">
        <f>_xll.rp.PutImpliedvolatility_(A13,B13,C13,D13,E13,F13,L13)</f>
        <v>0.22316224065619814</v>
      </c>
      <c r="O13" s="2">
        <f>_xll.rp.CallGreeksDelta_(A13,B13,C13,D13,E13,F13,G13,H13)</f>
        <v>66.876943078981398</v>
      </c>
      <c r="P13" s="1">
        <f>_xll.rp.CallGreeksGamma_(A13,B13,C13,D13,E13,F13,G13,H13)</f>
        <v>3.5075484387251978</v>
      </c>
      <c r="Q13" s="4">
        <f>_xll.rp.CallGreeksTheta_(A13,B13,C13,D13,E13,F13,G13,H13)</f>
        <v>-1.5567749234889915E-2</v>
      </c>
      <c r="R13" s="3">
        <f>_xll.rp.CallGreeksVega_(A13,B13,C13,D13,E13,F13,G13,H13)</f>
        <v>0.25001805271233207</v>
      </c>
      <c r="S13" s="3">
        <f>_xll.rp.CallGreeksRho_(A13,B13,C13,D13,E13,F13,G13,H13)</f>
        <v>0.24382894292990204</v>
      </c>
      <c r="T13" s="2">
        <f>_xll.rp.PutGreeksDelta_(A13,B13,C13,D13,E13,F13,G13,H13)</f>
        <v>-33.123056921018602</v>
      </c>
      <c r="U13" s="1">
        <f>_xll.rp.PutGreeksGamma_(A13,B13,C13,D13,E13,F13,G13,H13)</f>
        <v>3.5075484387251978</v>
      </c>
      <c r="V13" s="4">
        <f>_xll.rp.PutGreeksTheta_(A13,B13,C13,D13,E13,F13,G13,H13)</f>
        <v>-1.5567749234889915E-2</v>
      </c>
      <c r="W13" s="4">
        <f>_xll.rp.PutGreeksVega_(A13,B13,C13,D13,E13,F13,G13,H13)</f>
        <v>0.25001805271233207</v>
      </c>
      <c r="X13" s="3">
        <f>_xll.rp.PutGreeksRho_(A13,B13,C13,D13,E13,F13,G13,H13)</f>
        <v>-0.13897105707009796</v>
      </c>
      <c r="Y13" s="5">
        <f>_xll.rp.GreeksVolga(A13,B13,C13,D13,E13,F13,G13,H13)</f>
        <v>0.25490786701206658</v>
      </c>
    </row>
    <row r="14" spans="1:25" x14ac:dyDescent="0.3">
      <c r="A14">
        <v>120</v>
      </c>
      <c r="B14">
        <v>117</v>
      </c>
      <c r="C14">
        <v>0</v>
      </c>
      <c r="D14">
        <v>0</v>
      </c>
      <c r="E14">
        <v>0.33</v>
      </c>
      <c r="F14">
        <v>0.15</v>
      </c>
      <c r="G14">
        <f>_xll.rp.d1_(A14,B14,C14,D14,E14,F14)</f>
        <v>0.33690186437180974</v>
      </c>
      <c r="H14">
        <f>_xll.rp.d2_(A14,B14,C14,D14,E14,F14)</f>
        <v>0.25073342467373932</v>
      </c>
      <c r="I14">
        <f>_xll.rp.CallPrice_(Table2[S],Table2[K],Table2[r],Table2[q],Table2[T],Table2[Vol],Table2[d1],Table2[d2])</f>
        <v>15.252715055628585</v>
      </c>
      <c r="J14">
        <f>_xll.rp.PutPrice_(A14,B14,C14,D14,E14,F14,G14,H14)</f>
        <v>2.7467298930026303</v>
      </c>
      <c r="K14">
        <v>9.8913576008059465</v>
      </c>
      <c r="L14">
        <v>4.6275049760812195</v>
      </c>
      <c r="M14" s="6">
        <f>_xll.rp.CallImpliedvolatility_(A14,B14,C14,D14,E14,F14,K14)</f>
        <v>0.30622949777631719</v>
      </c>
      <c r="N14" s="6">
        <f>_xll.rp.PutImpliedvolatility_(A14,B14,C14,D14,E14,F14,L14)</f>
        <v>0.22141402185447598</v>
      </c>
      <c r="O14" s="2">
        <f>_xll.rp.CallGreeksDelta_(A14,B14,C14,D14,E14,F14,G14,H14)</f>
        <v>63.190456008242613</v>
      </c>
      <c r="P14" s="1">
        <f>_xll.rp.CallGreeksGamma_(A14,B14,C14,D14,E14,F14,G14,H14)</f>
        <v>3.6453040369493319</v>
      </c>
      <c r="Q14" s="4">
        <f>_xll.rp.CallGreeksTheta_(A14,B14,C14,D14,E14,F14,G14,H14)</f>
        <v>-1.6179157643446348E-2</v>
      </c>
      <c r="R14" s="3">
        <f>_xll.rp.CallGreeksVega_(A14,B14,C14,D14,E14,F14,G14,H14)</f>
        <v>0.25983727175374832</v>
      </c>
      <c r="S14" s="3">
        <f>_xll.rp.CallGreeksRho_(A14,B14,C14,D14,E14,F14,G14,H14)</f>
        <v>0.23126999714573204</v>
      </c>
      <c r="T14" s="2">
        <f>_xll.rp.PutGreeksDelta_(A14,B14,C14,D14,E14,F14,G14,H14)</f>
        <v>-36.809543991757387</v>
      </c>
      <c r="U14" s="1">
        <f>_xll.rp.PutGreeksGamma_(A14,B14,C14,D14,E14,F14,G14,H14)</f>
        <v>3.6453040369493319</v>
      </c>
      <c r="V14" s="4">
        <f>_xll.rp.PutGreeksTheta_(A14,B14,C14,D14,E14,F14,G14,H14)</f>
        <v>-1.6179157643446348E-2</v>
      </c>
      <c r="W14" s="4">
        <f>_xll.rp.PutGreeksVega_(A14,B14,C14,D14,E14,F14,G14,H14)</f>
        <v>0.25983727175374832</v>
      </c>
      <c r="X14" s="3">
        <f>_xll.rp.PutGreeksRho_(A14,B14,C14,D14,E14,F14,G14,H14)</f>
        <v>-0.15483000285426793</v>
      </c>
      <c r="Y14" s="5">
        <f>_xll.rp.GreeksVolga(A14,B14,C14,D14,E14,F14,G14,H14)</f>
        <v>0.14632746046199571</v>
      </c>
    </row>
    <row r="15" spans="1:25" x14ac:dyDescent="0.3">
      <c r="A15">
        <v>120</v>
      </c>
      <c r="B15">
        <v>118</v>
      </c>
      <c r="C15">
        <v>0</v>
      </c>
      <c r="D15">
        <v>0</v>
      </c>
      <c r="E15">
        <v>0.33</v>
      </c>
      <c r="F15">
        <v>0.15</v>
      </c>
      <c r="G15">
        <f>_xll.rp.d1_(A15,B15,C15,D15,E15,F15)</f>
        <v>0.23813380384141608</v>
      </c>
      <c r="H15">
        <f>_xll.rp.d2_(A15,B15,C15,D15,E15,F15)</f>
        <v>0.15196536414334566</v>
      </c>
      <c r="I15">
        <f>_xll.rp.CallPrice_(Table2[S],Table2[K],Table2[r],Table2[q],Table2[T],Table2[Vol],Table2[d1],Table2[d2])</f>
        <v>15.252715055628585</v>
      </c>
      <c r="J15">
        <f>_xll.rp.PutPrice_(A15,B15,C15,D15,E15,F15,G15,H15)</f>
        <v>3.1670019455536575</v>
      </c>
      <c r="K15">
        <v>9.3297175035757363</v>
      </c>
      <c r="L15">
        <v>5.0363104123995228</v>
      </c>
      <c r="M15" s="6">
        <f>_xll.rp.CallImpliedvolatility_(A15,B15,C15,D15,E15,F15,K15)</f>
        <v>0.30441813572888832</v>
      </c>
      <c r="N15" s="6">
        <f>_xll.rp.PutImpliedvolatility_(A15,B15,C15,D15,E15,F15,L15)</f>
        <v>0.21953840861156854</v>
      </c>
      <c r="O15" s="2">
        <f>_xll.rp.CallGreeksDelta_(A15,B15,C15,D15,E15,F15,G15,H15)</f>
        <v>59.411134146174447</v>
      </c>
      <c r="P15" s="1">
        <f>_xll.rp.CallGreeksGamma_(A15,B15,C15,D15,E15,F15,G15,H15)</f>
        <v>3.7503056858325596</v>
      </c>
      <c r="Q15" s="4">
        <f>_xll.rp.CallGreeksTheta_(A15,B15,C15,D15,E15,F15,G15,H15)</f>
        <v>-1.664519235903766E-2</v>
      </c>
      <c r="R15" s="3">
        <f>_xll.rp.CallGreeksVega_(A15,B15,C15,D15,E15,F15,G15,H15)</f>
        <v>0.26732178928614481</v>
      </c>
      <c r="S15" s="3">
        <f>_xll.rp.CallGreeksRho_(A15,B15,C15,D15,E15,F15,G15,H15)</f>
        <v>0.21821698479852375</v>
      </c>
      <c r="T15" s="2">
        <f>_xll.rp.PutGreeksDelta_(A15,B15,C15,D15,E15,F15,G15,H15)</f>
        <v>-40.588865853825553</v>
      </c>
      <c r="U15" s="1">
        <f>_xll.rp.PutGreeksGamma_(A15,B15,C15,D15,E15,F15,G15,H15)</f>
        <v>3.7503056858325596</v>
      </c>
      <c r="V15" s="4">
        <f>_xll.rp.PutGreeksTheta_(A15,B15,C15,D15,E15,F15,G15,H15)</f>
        <v>-1.664519235903766E-2</v>
      </c>
      <c r="W15" s="4">
        <f>_xll.rp.PutGreeksVega_(A15,B15,C15,D15,E15,F15,G15,H15)</f>
        <v>0.26732178928614481</v>
      </c>
      <c r="X15" s="3">
        <f>_xll.rp.PutGreeksRho_(A15,B15,C15,D15,E15,F15,G15,H15)</f>
        <v>-0.17118301520147627</v>
      </c>
      <c r="Y15" s="5">
        <f>_xll.rp.GreeksVolga(A15,B15,C15,D15,E15,F15,G15,H15)</f>
        <v>6.449243351521898E-2</v>
      </c>
    </row>
    <row r="16" spans="1:25" x14ac:dyDescent="0.3">
      <c r="A16">
        <v>120</v>
      </c>
      <c r="B16">
        <v>119</v>
      </c>
      <c r="C16">
        <v>0</v>
      </c>
      <c r="D16">
        <v>0</v>
      </c>
      <c r="E16">
        <v>0.33</v>
      </c>
      <c r="F16">
        <v>0.15</v>
      </c>
      <c r="G16">
        <f>_xll.rp.d1_(A16,B16,C16,D16,E16,F16)</f>
        <v>0.14019923898873971</v>
      </c>
      <c r="H16">
        <f>_xll.rp.d2_(A16,B16,C16,D16,E16,F16)</f>
        <v>5.4030799290669285E-2</v>
      </c>
      <c r="I16">
        <f>_xll.rp.CallPrice_(Table2[S],Table2[K],Table2[r],Table2[q],Table2[T],Table2[Vol],Table2[d1],Table2[d2])</f>
        <v>15.252715055628585</v>
      </c>
      <c r="J16">
        <f>_xll.rp.PutPrice_(A16,B16,C16,D16,E16,F16,G16,H16)</f>
        <v>3.6260278444441951</v>
      </c>
      <c r="K16">
        <v>8.7896294500277676</v>
      </c>
      <c r="L16">
        <v>5.4666678924000536</v>
      </c>
      <c r="M16" s="6">
        <f>_xll.rp.CallImpliedvolatility_(A16,B16,C16,D16,E16,F16,K16)</f>
        <v>0.3027203098492488</v>
      </c>
      <c r="N16" s="6">
        <f>_xll.rp.PutImpliedvolatility_(A16,B16,C16,D16,E16,F16,L16)</f>
        <v>0.21752152268550906</v>
      </c>
      <c r="O16" s="2">
        <f>_xll.rp.CallGreeksDelta_(A16,B16,C16,D16,E16,F16,G16,H16)</f>
        <v>55.574871341699662</v>
      </c>
      <c r="P16" s="1">
        <f>_xll.rp.CallGreeksGamma_(A16,B16,C16,D16,E16,F16,G16,H16)</f>
        <v>3.8204311924062573</v>
      </c>
      <c r="Q16" s="4">
        <f>_xll.rp.CallGreeksTheta_(A16,B16,C16,D16,E16,F16,G16,H16)</f>
        <v>-1.6956434333419552E-2</v>
      </c>
      <c r="R16" s="3">
        <f>_xll.rp.CallGreeksVega_(A16,B16,C16,D16,E16,F16,G16,H16)</f>
        <v>0.272320335394718</v>
      </c>
      <c r="S16" s="3">
        <f>_xll.rp.CallGreeksRho_(A16,B16,C16,D16,E16,F16,G16,H16)</f>
        <v>0.20481059862646483</v>
      </c>
      <c r="T16" s="2">
        <f>_xll.rp.PutGreeksDelta_(A16,B16,C16,D16,E16,F16,G16,H16)</f>
        <v>-44.425128658300338</v>
      </c>
      <c r="U16" s="1">
        <f>_xll.rp.PutGreeksGamma_(A16,B16,C16,D16,E16,F16,G16,H16)</f>
        <v>3.8204311924062573</v>
      </c>
      <c r="V16" s="4">
        <f>_xll.rp.PutGreeksTheta_(A16,B16,C16,D16,E16,F16,G16,H16)</f>
        <v>-1.6956434333419552E-2</v>
      </c>
      <c r="W16" s="4">
        <f>_xll.rp.PutGreeksVega_(A16,B16,C16,D16,E16,F16,G16,H16)</f>
        <v>0.272320335394718</v>
      </c>
      <c r="X16" s="3">
        <f>_xll.rp.PutGreeksRho_(A16,B16,C16,D16,E16,F16,G16,H16)</f>
        <v>-0.18788940137353516</v>
      </c>
      <c r="Y16" s="5">
        <f>_xll.rp.GreeksVolga(A16,B16,C16,D16,E16,F16,G16,H16)</f>
        <v>1.3752316624158689E-2</v>
      </c>
    </row>
    <row r="17" spans="1:25" x14ac:dyDescent="0.3">
      <c r="A17">
        <v>120</v>
      </c>
      <c r="B17">
        <v>120</v>
      </c>
      <c r="C17">
        <v>0</v>
      </c>
      <c r="D17">
        <v>0</v>
      </c>
      <c r="E17">
        <v>0.33</v>
      </c>
      <c r="F17">
        <v>0.15</v>
      </c>
      <c r="G17">
        <f>_xll.rp.d1_(A17,B17,C17,D17,E17,F17)</f>
        <v>4.3084219849035224E-2</v>
      </c>
      <c r="H17">
        <f>_xll.rp.d2_(A17,B17,C17,D17,E17,F17)</f>
        <v>-4.3084219849035196E-2</v>
      </c>
      <c r="I17">
        <f>_xll.rp.CallPrice_(Table2[S],Table2[K],Table2[r],Table2[q],Table2[T],Table2[Vol],Table2[d1],Table2[d2])</f>
        <v>15.252715055628585</v>
      </c>
      <c r="J17">
        <f>_xll.rp.PutPrice_(A17,B17,C17,D17,E17,F17,G17,H17)</f>
        <v>4.1238721974011341</v>
      </c>
      <c r="K17">
        <v>7.8061295424875903</v>
      </c>
      <c r="L17">
        <v>5.45361351840842</v>
      </c>
      <c r="M17" s="6">
        <f>_xll.rp.CallImpliedvolatility_(A17,B17,C17,D17,E17,F17,K17)</f>
        <v>0.28416155431580303</v>
      </c>
      <c r="N17" s="6">
        <f>_xll.rp.PutImpliedvolatility_(A17,B17,C17,D17,E17,F17,L17)</f>
        <v>0.19841020825086275</v>
      </c>
      <c r="O17" s="2">
        <f>_xll.rp.CallGreeksDelta_(A17,B17,C17,D17,E17,F17,G17,H17)</f>
        <v>51.718280082250466</v>
      </c>
      <c r="P17" s="1">
        <f>_xll.rp.CallGreeksGamma_(A17,B17,C17,D17,E17,F17,G17,H17)</f>
        <v>3.8545839720870987</v>
      </c>
      <c r="Q17" s="4">
        <f>_xll.rp.CallGreeksTheta_(A17,B17,C17,D17,E17,F17,G17,H17)</f>
        <v>-1.7108016533646849E-2</v>
      </c>
      <c r="R17" s="3">
        <f>_xll.rp.CallGreeksVega_(A17,B17,C17,D17,E17,F17,G17,H17)</f>
        <v>0.27475474553036838</v>
      </c>
      <c r="S17" s="3">
        <f>_xll.rp.CallGreeksRho_(A17,B17,C17,D17,E17,F17,G17,H17)</f>
        <v>0.19119561087428813</v>
      </c>
      <c r="T17" s="2">
        <f>_xll.rp.PutGreeksDelta_(A17,B17,C17,D17,E17,F17,G17,H17)</f>
        <v>-48.281719917749534</v>
      </c>
      <c r="U17" s="1">
        <f>_xll.rp.PutGreeksGamma_(A17,B17,C17,D17,E17,F17,G17,H17)</f>
        <v>3.8545839720870987</v>
      </c>
      <c r="V17" s="4">
        <f>_xll.rp.PutGreeksTheta_(A17,B17,C17,D17,E17,F17,G17,H17)</f>
        <v>-1.7108016533646849E-2</v>
      </c>
      <c r="W17" s="4">
        <f>_xll.rp.PutGreeksVega_(A17,B17,C17,D17,E17,F17,G17,H17)</f>
        <v>0.27475474553036838</v>
      </c>
      <c r="X17" s="3">
        <f>_xll.rp.PutGreeksRho_(A17,B17,C17,D17,E17,F17,G17,H17)</f>
        <v>-0.20480438912571183</v>
      </c>
      <c r="Y17" s="5">
        <f>_xll.rp.GreeksVolga(A17,B17,C17,D17,E17,F17,G17,H17)</f>
        <v>-3.4000899759383078E-3</v>
      </c>
    </row>
    <row r="18" spans="1:25" x14ac:dyDescent="0.3">
      <c r="A18">
        <v>120</v>
      </c>
      <c r="B18">
        <v>121</v>
      </c>
      <c r="C18">
        <v>0</v>
      </c>
      <c r="D18">
        <v>0</v>
      </c>
      <c r="E18">
        <v>0.33</v>
      </c>
      <c r="F18">
        <v>0.15</v>
      </c>
      <c r="G18">
        <f>_xll.rp.d1_(A18,B18,C18,D18,E18,F18)</f>
        <v>-5.3224856232342417E-2</v>
      </c>
      <c r="H18">
        <f>_xll.rp.d2_(A18,B18,C18,D18,E18,F18)</f>
        <v>-0.13939329593041283</v>
      </c>
      <c r="I18">
        <f>_xll.rp.CallPrice_(Table2[S],Table2[K],Table2[r],Table2[q],Table2[T],Table2[Vol],Table2[d1],Table2[d2])</f>
        <v>15.252715055628585</v>
      </c>
      <c r="J18">
        <f>_xll.rp.PutPrice_(A18,B18,C18,D18,E18,F18,G18,H18)</f>
        <v>4.6602332085226195</v>
      </c>
      <c r="K18">
        <v>7.8061295424875903</v>
      </c>
      <c r="L18">
        <v>5.45361351840842</v>
      </c>
      <c r="M18" s="6">
        <f>_xll.rp.CallImpliedvolatility_(A18,B18,C18,D18,E18,F18,K18)</f>
        <v>0.3008022510896291</v>
      </c>
      <c r="N18" s="6">
        <f>_xll.rp.PutImpliedvolatility_(A18,B18,C18,D18,E18,F18,L18)</f>
        <v>0.1788710343331007</v>
      </c>
      <c r="O18" s="2">
        <f>_xll.rp.CallGreeksDelta_(A18,B18,C18,D18,E18,F18,G18,H18)</f>
        <v>47.877637563572378</v>
      </c>
      <c r="P18" s="1">
        <f>_xll.rp.CallGreeksGamma_(A18,B18,C18,D18,E18,F18,G18,H18)</f>
        <v>3.8527021701556898</v>
      </c>
      <c r="Q18" s="4">
        <f>_xll.rp.CallGreeksTheta_(A18,B18,C18,D18,E18,F18,G18,H18)</f>
        <v>-1.7099664426444429E-2</v>
      </c>
      <c r="R18" s="3">
        <f>_xll.rp.CallGreeksVega_(A18,B18,C18,D18,E18,F18,G18,H18)</f>
        <v>0.27462061068869753</v>
      </c>
      <c r="S18" s="3">
        <f>_xll.rp.CallGreeksRho_(A18,B18,C18,D18,E18,F18,G18,H18)</f>
        <v>0.17751667516362196</v>
      </c>
      <c r="T18" s="2">
        <f>_xll.rp.PutGreeksDelta_(A18,B18,C18,D18,E18,F18,G18,H18)</f>
        <v>-52.122362436427629</v>
      </c>
      <c r="U18" s="1">
        <f>_xll.rp.PutGreeksGamma_(A18,B18,C18,D18,E18,F18,G18,H18)</f>
        <v>3.8527021701556898</v>
      </c>
      <c r="V18" s="4">
        <f>_xll.rp.PutGreeksTheta_(A18,B18,C18,D18,E18,F18,G18,H18)</f>
        <v>-1.7099664426444429E-2</v>
      </c>
      <c r="W18" s="4">
        <f>_xll.rp.PutGreeksVega_(A18,B18,C18,D18,E18,F18,G18,H18)</f>
        <v>0.27462061068869753</v>
      </c>
      <c r="X18" s="3">
        <f>_xll.rp.PutGreeksRho_(A18,B18,C18,D18,E18,F18,G18,H18)</f>
        <v>-0.22178332483637803</v>
      </c>
      <c r="Y18" s="5">
        <f>_xll.rp.GreeksVolga(A18,B18,C18,D18,E18,F18,G18,H18)</f>
        <v>1.3583079844174357E-2</v>
      </c>
    </row>
    <row r="19" spans="1:25" x14ac:dyDescent="0.3">
      <c r="A19">
        <v>120</v>
      </c>
      <c r="B19">
        <v>122</v>
      </c>
      <c r="C19">
        <v>0</v>
      </c>
      <c r="D19">
        <v>0</v>
      </c>
      <c r="E19">
        <v>0.33</v>
      </c>
      <c r="F19">
        <v>0.15</v>
      </c>
      <c r="G19">
        <f>_xll.rp.d1_(A19,B19,C19,D19,E19,F19)</f>
        <v>-0.14874125603434352</v>
      </c>
      <c r="H19">
        <f>_xll.rp.d2_(A19,B19,C19,D19,E19,F19)</f>
        <v>-0.23490969573241394</v>
      </c>
      <c r="I19">
        <f>_xll.rp.CallPrice_(Table2[S],Table2[K],Table2[r],Table2[q],Table2[T],Table2[Vol],Table2[d1],Table2[d2])</f>
        <v>15.252715055628585</v>
      </c>
      <c r="J19">
        <f>_xll.rp.PutPrice_(A19,B19,C19,D19,E19,F19,G19,H19)</f>
        <v>5.2344600777438473</v>
      </c>
      <c r="K19">
        <v>7.8061295424875903</v>
      </c>
      <c r="L19">
        <v>5.45361351840842</v>
      </c>
      <c r="M19" s="6">
        <f>_xll.rp.CallImpliedvolatility_(A19,B19,C19,D19,E19,F19,K19)</f>
        <v>0.31669711674770334</v>
      </c>
      <c r="N19" s="6">
        <f>_xll.rp.PutImpliedvolatility_(A19,B19,C19,D19,E19,F19,L19)</f>
        <v>0.15804775955995018</v>
      </c>
      <c r="O19" s="2">
        <f>_xll.rp.CallGreeksDelta_(A19,B19,C19,D19,E19,F19,G19,H19)</f>
        <v>44.087890285597595</v>
      </c>
      <c r="P19" s="1">
        <f>_xll.rp.CallGreeksGamma_(A19,B19,C19,D19,E19,F19,G19,H19)</f>
        <v>3.8157194310488438</v>
      </c>
      <c r="Q19" s="4">
        <f>_xll.rp.CallGreeksTheta_(A19,B19,C19,D19,E19,F19,G19,H19)</f>
        <v>-1.6935521858353772E-2</v>
      </c>
      <c r="R19" s="3">
        <f>_xll.rp.CallGreeksVega_(A19,B19,C19,D19,E19,F19,G19,H19)</f>
        <v>0.27198448104516154</v>
      </c>
      <c r="S19" s="3">
        <f>_xll.rp.CallGreeksRho_(A19,B19,C19,D19,E19,F19,G19,H19)</f>
        <v>0.16391432727441177</v>
      </c>
      <c r="T19" s="2">
        <f>_xll.rp.PutGreeksDelta_(A19,B19,C19,D19,E19,F19,G19,H19)</f>
        <v>-55.912109714402405</v>
      </c>
      <c r="U19" s="1">
        <f>_xll.rp.PutGreeksGamma_(A19,B19,C19,D19,E19,F19,G19,H19)</f>
        <v>3.8157194310488438</v>
      </c>
      <c r="V19" s="4">
        <f>_xll.rp.PutGreeksTheta_(A19,B19,C19,D19,E19,F19,G19,H19)</f>
        <v>-1.6935521858353772E-2</v>
      </c>
      <c r="W19" s="4">
        <f>_xll.rp.PutGreeksVega_(A19,B19,C19,D19,E19,F19,G19,H19)</f>
        <v>0.27198448104516154</v>
      </c>
      <c r="X19" s="3">
        <f>_xll.rp.PutGreeksRho_(A19,B19,C19,D19,E19,F19,G19,H19)</f>
        <v>-0.23868567272558827</v>
      </c>
      <c r="Y19" s="5">
        <f>_xll.rp.GreeksVolga(A19,B19,C19,D19,E19,F19,G19,H19)</f>
        <v>6.3355635637990362E-2</v>
      </c>
    </row>
    <row r="20" spans="1:25" x14ac:dyDescent="0.3">
      <c r="A20">
        <v>120</v>
      </c>
      <c r="B20">
        <v>123</v>
      </c>
      <c r="C20">
        <v>0</v>
      </c>
      <c r="D20">
        <v>0</v>
      </c>
      <c r="E20">
        <v>0.33</v>
      </c>
      <c r="F20">
        <v>0.15</v>
      </c>
      <c r="G20">
        <f>_xll.rp.d1_(A20,B20,C20,D20,E20,F20)</f>
        <v>-0.2434779214278999</v>
      </c>
      <c r="H20">
        <f>_xll.rp.d2_(A20,B20,C20,D20,E20,F20)</f>
        <v>-0.32964636112597034</v>
      </c>
      <c r="I20">
        <f>_xll.rp.CallPrice_(Table2[S],Table2[K],Table2[r],Table2[q],Table2[T],Table2[Vol],Table2[d1],Table2[d2])</f>
        <v>15.252715055628585</v>
      </c>
      <c r="J20">
        <f>_xll.rp.PutPrice_(A20,B20,C20,D20,E20,F20,G20,H20)</f>
        <v>5.8455791586548571</v>
      </c>
      <c r="K20">
        <v>7.8061295424875903</v>
      </c>
      <c r="L20">
        <v>5.45361351840842</v>
      </c>
      <c r="M20" s="6">
        <f>_xll.rp.CallImpliedvolatility_(A20,B20,C20,D20,E20,F20,K20)</f>
        <v>0.3319471784125973</v>
      </c>
      <c r="N20" s="6">
        <f>_xll.rp.PutImpliedvolatility_(A20,B20,C20,D20,E20,F20,L20)</f>
        <v>0.13525722061315545</v>
      </c>
      <c r="O20" s="2">
        <f>_xll.rp.CallGreeksDelta_(A20,B20,C20,D20,E20,F20,G20,H20)</f>
        <v>40.381759336055097</v>
      </c>
      <c r="P20" s="1">
        <f>_xll.rp.CallGreeksGamma_(A20,B20,C20,D20,E20,F20,G20,H20)</f>
        <v>3.7454825408824797</v>
      </c>
      <c r="Q20" s="4">
        <f>_xll.rp.CallGreeksTheta_(A20,B20,C20,D20,E20,F20,G20,H20)</f>
        <v>-1.6623785523916759E-2</v>
      </c>
      <c r="R20" s="3">
        <f>_xll.rp.CallGreeksVega_(A20,B20,C20,D20,E20,F20,G20,H20)</f>
        <v>0.26697799551410317</v>
      </c>
      <c r="S20" s="3">
        <f>_xll.rp.CallGreeksRho_(A20,B20,C20,D20,E20,F20,G20,H20)</f>
        <v>0.1505213557472172</v>
      </c>
      <c r="T20" s="2">
        <f>_xll.rp.PutGreeksDelta_(A20,B20,C20,D20,E20,F20,G20,H20)</f>
        <v>-59.618240663944903</v>
      </c>
      <c r="U20" s="1">
        <f>_xll.rp.PutGreeksGamma_(A20,B20,C20,D20,E20,F20,G20,H20)</f>
        <v>3.7454825408824797</v>
      </c>
      <c r="V20" s="4">
        <f>_xll.rp.PutGreeksTheta_(A20,B20,C20,D20,E20,F20,G20,H20)</f>
        <v>-1.6623785523916759E-2</v>
      </c>
      <c r="W20" s="4">
        <f>_xll.rp.PutGreeksVega_(A20,B20,C20,D20,E20,F20,G20,H20)</f>
        <v>0.26697799551410317</v>
      </c>
      <c r="X20" s="3">
        <f>_xll.rp.PutGreeksRho_(A20,B20,C20,D20,E20,F20,G20,H20)</f>
        <v>-0.25537864425278284</v>
      </c>
      <c r="Y20" s="5">
        <f>_xll.rp.GreeksVolga(A20,B20,C20,D20,E20,F20,G20,H20)</f>
        <v>0.14285389314431407</v>
      </c>
    </row>
    <row r="21" spans="1:25" x14ac:dyDescent="0.3">
      <c r="A21">
        <v>120</v>
      </c>
      <c r="B21">
        <v>124</v>
      </c>
      <c r="C21">
        <v>0</v>
      </c>
      <c r="D21">
        <v>0</v>
      </c>
      <c r="E21">
        <v>0.33</v>
      </c>
      <c r="F21">
        <v>0.15</v>
      </c>
      <c r="G21">
        <f>_xll.rp.d1_(A21,B21,C21,D21,E21,F21)</f>
        <v>-0.33744747989955737</v>
      </c>
      <c r="H21">
        <f>_xll.rp.d2_(A21,B21,C21,D21,E21,F21)</f>
        <v>-0.42361591959762779</v>
      </c>
      <c r="I21">
        <f>_xll.rp.CallPrice_(Table2[S],Table2[K],Table2[r],Table2[q],Table2[T],Table2[Vol],Table2[d1],Table2[d2])</f>
        <v>15.252715055628585</v>
      </c>
      <c r="J21">
        <f>_xll.rp.PutPrice_(A21,B21,C21,D21,E21,F21,G21,H21)</f>
        <v>6.4923273654905955</v>
      </c>
      <c r="K21">
        <v>7.8061295424875903</v>
      </c>
      <c r="L21">
        <v>5.45361351840842</v>
      </c>
      <c r="M21" s="6">
        <f>_xll.rp.CallImpliedvolatility_(A21,B21,C21,D21,E21,F21,K21)</f>
        <v>0.34663221001332817</v>
      </c>
      <c r="N21" s="6">
        <f>_xll.rp.PutImpliedvolatility_(A21,B21,C21,D21,E21,F21,L21)</f>
        <v>0.10892979940476041</v>
      </c>
      <c r="O21" s="2">
        <f>_xll.rp.CallGreeksDelta_(A21,B21,C21,D21,E21,F21,G21,H21)</f>
        <v>36.788979877114379</v>
      </c>
      <c r="P21" s="1">
        <f>_xll.rp.CallGreeksGamma_(A21,B21,C21,D21,E21,F21,G21,H21)</f>
        <v>3.6446334802984279</v>
      </c>
      <c r="Q21" s="4">
        <f>_xll.rp.CallGreeksTheta_(A21,B21,C21,D21,E21,F21,G21,H21)</f>
        <v>-1.6176181474201239E-2</v>
      </c>
      <c r="R21" s="3">
        <f>_xll.rp.CallGreeksVega_(A21,B21,C21,D21,E21,F21,G21,H21)</f>
        <v>0.25978947447567191</v>
      </c>
      <c r="S21" s="3">
        <f>_xll.rp.CallGreeksRho_(A21,B21,C21,D21,E21,F21,G21,H21)</f>
        <v>0.13745968000725398</v>
      </c>
      <c r="T21" s="2">
        <f>_xll.rp.PutGreeksDelta_(A21,B21,C21,D21,E21,F21,G21,H21)</f>
        <v>-63.211020122885621</v>
      </c>
      <c r="U21" s="1">
        <f>_xll.rp.PutGreeksGamma_(A21,B21,C21,D21,E21,F21,G21,H21)</f>
        <v>3.6446334802984279</v>
      </c>
      <c r="V21" s="4">
        <f>_xll.rp.PutGreeksTheta_(A21,B21,C21,D21,E21,F21,G21,H21)</f>
        <v>-1.6176181474201239E-2</v>
      </c>
      <c r="W21" s="4">
        <f>_xll.rp.PutGreeksVega_(A21,B21,C21,D21,E21,F21,G21,H21)</f>
        <v>0.25978947447567191</v>
      </c>
      <c r="X21" s="3">
        <f>_xll.rp.PutGreeksRho_(A21,B21,C21,D21,E21,F21,G21,H21)</f>
        <v>-0.271740319992746</v>
      </c>
      <c r="Y21" s="5">
        <f>_xll.rp.GreeksVolga(A21,B21,C21,D21,E21,F21,G21,H21)</f>
        <v>0.24757612096439235</v>
      </c>
    </row>
    <row r="22" spans="1:25" x14ac:dyDescent="0.3">
      <c r="A22">
        <v>120</v>
      </c>
      <c r="B22">
        <v>125</v>
      </c>
      <c r="C22">
        <v>0</v>
      </c>
      <c r="D22">
        <v>0</v>
      </c>
      <c r="E22">
        <v>0.33</v>
      </c>
      <c r="F22">
        <v>0.15</v>
      </c>
      <c r="G22">
        <f>_xll.rp.d1_(A22,B22,C22,D22,E22,F22)</f>
        <v>-0.43066225465245556</v>
      </c>
      <c r="H22">
        <f>_xll.rp.d2_(A22,B22,C22,D22,E22,F22)</f>
        <v>-0.51683069435052598</v>
      </c>
      <c r="I22">
        <f>_xll.rp.CallPrice_(Table2[S],Table2[K],Table2[r],Table2[q],Table2[T],Table2[Vol],Table2[d1],Table2[d2])</f>
        <v>15.252715055628585</v>
      </c>
      <c r="J22">
        <f>_xll.rp.PutPrice_(A22,B22,C22,D22,E22,F22,G22,H22)</f>
        <v>7.1731911161352571</v>
      </c>
      <c r="K22">
        <v>7.8061295424875903</v>
      </c>
      <c r="L22">
        <v>7.1731911161352571</v>
      </c>
      <c r="M22" s="6">
        <f>_xll.rp.CallImpliedvolatility_(A22,B22,C22,D22,E22,F22,K22)</f>
        <v>0.36081229969507272</v>
      </c>
      <c r="N22" s="6">
        <f>_xll.rp.PutImpliedvolatility_(A22,B22,C22,D22,E22,F22,L22)</f>
        <v>0.15</v>
      </c>
      <c r="O22" s="2">
        <f>_xll.rp.CallGreeksDelta_(A22,B22,C22,D22,E22,F22,G22,H22)</f>
        <v>33.335698388215732</v>
      </c>
      <c r="P22" s="1">
        <f>_xll.rp.CallGreeksGamma_(A22,B22,C22,D22,E22,F22,G22,H22)</f>
        <v>3.5164649814289599</v>
      </c>
      <c r="Q22" s="4">
        <f>_xll.rp.CallGreeksTheta_(A22,B22,C22,D22,E22,F22,G22,H22)</f>
        <v>-1.560732402716415E-2</v>
      </c>
      <c r="R22" s="3">
        <f>_xll.rp.CallGreeksVega_(A22,B22,C22,D22,E22,F22,G22,H22)</f>
        <v>0.25065362387625628</v>
      </c>
      <c r="S22" s="3">
        <f>_xll.rp.CallGreeksRho_(A22,B22,C22,D22,E22,F22,G22,H22)</f>
        <v>0.12483783493408791</v>
      </c>
      <c r="T22" s="2">
        <f>_xll.rp.PutGreeksDelta_(A22,B22,C22,D22,E22,F22,G22,H22)</f>
        <v>-66.664301611784268</v>
      </c>
      <c r="U22" s="1">
        <f>_xll.rp.PutGreeksGamma_(A22,B22,C22,D22,E22,F22,G22,H22)</f>
        <v>3.5164649814289599</v>
      </c>
      <c r="V22" s="4">
        <f>_xll.rp.PutGreeksTheta_(A22,B22,C22,D22,E22,F22,G22,H22)</f>
        <v>-1.560732402716415E-2</v>
      </c>
      <c r="W22" s="4">
        <f>_xll.rp.PutGreeksVega_(A22,B22,C22,D22,E22,F22,G22,H22)</f>
        <v>0.25065362387625628</v>
      </c>
      <c r="X22" s="3">
        <f>_xll.rp.PutGreeksRho_(A22,B22,C22,D22,E22,F22,G22,H22)</f>
        <v>-0.28766216506591208</v>
      </c>
      <c r="Y22" s="5">
        <f>_xll.rp.GreeksVolga(A22,B22,C22,D22,E22,F22,G22,H22)</f>
        <v>0.37193567521985788</v>
      </c>
    </row>
    <row r="23" spans="1:25" x14ac:dyDescent="0.3">
      <c r="A23">
        <v>120</v>
      </c>
      <c r="B23">
        <v>126</v>
      </c>
      <c r="C23">
        <v>0</v>
      </c>
      <c r="D23">
        <v>0</v>
      </c>
      <c r="E23">
        <v>0.33</v>
      </c>
      <c r="F23">
        <v>0.15</v>
      </c>
      <c r="G23">
        <f>_xll.rp.d1_(A23,B23,C23,D23,E23,F23)</f>
        <v>-0.52313427430485882</v>
      </c>
      <c r="H23">
        <f>_xll.rp.d2_(A23,B23,C23,D23,E23,F23)</f>
        <v>-0.60930271400292924</v>
      </c>
      <c r="I23">
        <f>_xll.rp.CallPrice_(Table2[S],Table2[K],Table2[r],Table2[q],Table2[T],Table2[Vol],Table2[d1],Table2[d2])</f>
        <v>15.252715055628585</v>
      </c>
      <c r="J23">
        <f>_xll.rp.PutPrice_(A23,B23,C23,D23,E23,F23,G23,H23)</f>
        <v>7.8864490039969866</v>
      </c>
      <c r="K23">
        <v>7.8061295424875903</v>
      </c>
      <c r="L23">
        <v>7.8864490039969866</v>
      </c>
      <c r="M23" s="6">
        <f>_xll.rp.CallImpliedvolatility_(A23,B23,C23,D23,E23,F23,K23)</f>
        <v>0.37453952451531308</v>
      </c>
      <c r="N23" s="6">
        <f>_xll.rp.PutImpliedvolatility_(A23,B23,C23,D23,E23,F23,L23)</f>
        <v>0.15</v>
      </c>
      <c r="O23" s="2">
        <f>_xll.rp.CallGreeksDelta_(A23,B23,C23,D23,E23,F23,G23,H23)</f>
        <v>30.044040782568814</v>
      </c>
      <c r="P23" s="1">
        <f>_xll.rp.CallGreeksGamma_(A23,B23,C23,D23,E23,F23,G23,H23)</f>
        <v>3.364759443319175</v>
      </c>
      <c r="Q23" s="4">
        <f>_xll.rp.CallGreeksTheta_(A23,B23,C23,D23,E23,F23,G23,H23)</f>
        <v>-1.4934000816923461E-2</v>
      </c>
      <c r="R23" s="3">
        <f>_xll.rp.CallGreeksVega_(A23,B23,C23,D23,E23,F23,G23,H23)</f>
        <v>0.23984005311979076</v>
      </c>
      <c r="S23" s="3">
        <f>_xll.rp.CallGreeksRho_(A23,B23,C23,D23,E23,F23,G23,H23)</f>
        <v>0.11274911978578248</v>
      </c>
      <c r="T23" s="2">
        <f>_xll.rp.PutGreeksDelta_(A23,B23,C23,D23,E23,F23,G23,H23)</f>
        <v>-69.955959217431186</v>
      </c>
      <c r="U23" s="1">
        <f>_xll.rp.PutGreeksGamma_(A23,B23,C23,D23,E23,F23,G23,H23)</f>
        <v>3.364759443319175</v>
      </c>
      <c r="V23" s="4">
        <f>_xll.rp.PutGreeksTheta_(A23,B23,C23,D23,E23,F23,G23,H23)</f>
        <v>-1.4934000816923461E-2</v>
      </c>
      <c r="W23" s="4">
        <f>_xll.rp.PutGreeksVega_(A23,B23,C23,D23,E23,F23,G23,H23)</f>
        <v>0.23984005311979076</v>
      </c>
      <c r="X23" s="3">
        <f>_xll.rp.PutGreeksRho_(A23,B23,C23,D23,E23,F23,G23,H23)</f>
        <v>-0.30305088021421761</v>
      </c>
      <c r="Y23" s="5">
        <f>_xll.rp.GreeksVolga(A23,B23,C23,D23,E23,F23,G23,H23)</f>
        <v>0.50965552893158872</v>
      </c>
    </row>
    <row r="24" spans="1:25" x14ac:dyDescent="0.3">
      <c r="A24">
        <v>120</v>
      </c>
      <c r="B24">
        <v>127</v>
      </c>
      <c r="C24">
        <v>0</v>
      </c>
      <c r="D24">
        <v>0</v>
      </c>
      <c r="E24">
        <v>0.33</v>
      </c>
      <c r="F24">
        <v>0.15</v>
      </c>
      <c r="G24">
        <f>_xll.rp.d1_(A24,B24,C24,D24,E24,F24)</f>
        <v>-0.61487528220534493</v>
      </c>
      <c r="H24">
        <f>_xll.rp.d2_(A24,B24,C24,D24,E24,F24)</f>
        <v>-0.70104372190341535</v>
      </c>
      <c r="I24">
        <f>_xll.rp.CallPrice_(Table2[S],Table2[K],Table2[r],Table2[q],Table2[T],Table2[Vol],Table2[d1],Table2[d2])</f>
        <v>15.252715055628585</v>
      </c>
      <c r="J24">
        <f>_xll.rp.PutPrice_(A24,B24,C24,D24,E24,F24,G24,H24)</f>
        <v>8.630216401370177</v>
      </c>
      <c r="K24">
        <v>7.8061295424875903</v>
      </c>
      <c r="L24">
        <v>8.630216401370177</v>
      </c>
      <c r="M24" s="6">
        <f>_xll.rp.CallImpliedvolatility_(A24,B24,C24,D24,E24,F24,K24)</f>
        <v>0.38785600595100583</v>
      </c>
      <c r="N24" s="6">
        <f>_xll.rp.PutImpliedvolatility_(A24,B24,C24,D24,E24,F24,L24)</f>
        <v>0.15</v>
      </c>
      <c r="O24" s="2">
        <f>_xll.rp.CallGreeksDelta_(A24,B24,C24,D24,E24,F24,G24,H24)</f>
        <v>26.931854384326968</v>
      </c>
      <c r="P24" s="1">
        <f>_xll.rp.CallGreeksGamma_(A24,B24,C24,D24,E24,F24,G24,H24)</f>
        <v>3.1936210576442776</v>
      </c>
      <c r="Q24" s="4">
        <f>_xll.rp.CallGreeksTheta_(A24,B24,C24,D24,E24,F24,G24,H24)</f>
        <v>-1.4174427707900627E-2</v>
      </c>
      <c r="R24" s="3">
        <f>_xll.rp.CallGreeksVega_(A24,B24,C24,D24,E24,F24,G24,H24)</f>
        <v>0.22764130898888404</v>
      </c>
      <c r="S24" s="3">
        <f>_xll.rp.CallGreeksRho_(A24,B24,C24,D24,E24,F24,G24,H24)</f>
        <v>0.10127042923741325</v>
      </c>
      <c r="T24" s="2">
        <f>_xll.rp.PutGreeksDelta_(A24,B24,C24,D24,E24,F24,G24,H24)</f>
        <v>-73.068145615673032</v>
      </c>
      <c r="U24" s="1">
        <f>_xll.rp.PutGreeksGamma_(A24,B24,C24,D24,E24,F24,G24,H24)</f>
        <v>3.1936210576442776</v>
      </c>
      <c r="V24" s="4">
        <f>_xll.rp.PutGreeksTheta_(A24,B24,C24,D24,E24,F24,G24,H24)</f>
        <v>-1.4174427707900627E-2</v>
      </c>
      <c r="W24" s="4">
        <f>_xll.rp.PutGreeksVega_(A24,B24,C24,D24,E24,F24,G24,H24)</f>
        <v>0.22764130898888404</v>
      </c>
      <c r="X24" s="3">
        <f>_xll.rp.PutGreeksRho_(A24,B24,C24,D24,E24,F24,G24,H24)</f>
        <v>-0.31782957076258678</v>
      </c>
      <c r="Y24" s="5">
        <f>_xll.rp.GreeksVolga(A24,B24,C24,D24,E24,F24,G24,H24)</f>
        <v>0.65417200458373181</v>
      </c>
    </row>
    <row r="25" spans="1:25" x14ac:dyDescent="0.3">
      <c r="A25">
        <v>120</v>
      </c>
      <c r="B25">
        <v>128</v>
      </c>
      <c r="C25">
        <v>0</v>
      </c>
      <c r="D25">
        <v>0</v>
      </c>
      <c r="E25">
        <v>0.33</v>
      </c>
      <c r="F25">
        <v>0.15</v>
      </c>
      <c r="G25">
        <f>_xll.rp.d1_(A25,B25,C25,D25,E25,F25)</f>
        <v>-0.70589674538267477</v>
      </c>
      <c r="H25">
        <f>_xll.rp.d2_(A25,B25,C25,D25,E25,F25)</f>
        <v>-0.79206518508074519</v>
      </c>
      <c r="I25">
        <f>_xll.rp.CallPrice_(Table2[S],Table2[K],Table2[r],Table2[q],Table2[T],Table2[Vol],Table2[d1],Table2[d2])</f>
        <v>15.252715055628585</v>
      </c>
      <c r="J25">
        <f>_xll.rp.PutPrice_(A25,B25,C25,D25,E25,F25,G25,H25)</f>
        <v>9.4024902977794795</v>
      </c>
      <c r="K25">
        <v>7.8061295424875903</v>
      </c>
      <c r="L25">
        <v>9.4024902977794795</v>
      </c>
      <c r="M25" s="6">
        <f>_xll.rp.CallImpliedvolatility_(A25,B25,C25,D25,E25,F25,K25)</f>
        <v>0.40079712924125294</v>
      </c>
      <c r="N25" s="6">
        <f>_xll.rp.PutImpliedvolatility_(A25,B25,C25,D25,E25,F25,L25)</f>
        <v>0.15</v>
      </c>
      <c r="O25" s="2">
        <f>_xll.rp.CallGreeksDelta_(A25,B25,C25,D25,E25,F25,G25,H25)</f>
        <v>24.012617584746632</v>
      </c>
      <c r="P25" s="1">
        <f>_xll.rp.CallGreeksGamma_(A25,B25,C25,D25,E25,F25,G25,H25)</f>
        <v>3.007310325093032</v>
      </c>
      <c r="Q25" s="4">
        <f>_xll.rp.CallGreeksTheta_(A25,B25,C25,D25,E25,F25,G25,H25)</f>
        <v>-1.3347514319590989E-2</v>
      </c>
      <c r="R25" s="3">
        <f>_xll.rp.CallGreeksVega_(A25,B25,C25,D25,E25,F25,G25,H25)</f>
        <v>0.21436107997263129</v>
      </c>
      <c r="S25" s="3">
        <f>_xll.rp.CallGreeksRho_(A25,B25,C25,D25,E25,F25,G25,H25)</f>
        <v>9.0461747652924376E-2</v>
      </c>
      <c r="T25" s="2">
        <f>_xll.rp.PutGreeksDelta_(A25,B25,C25,D25,E25,F25,G25,H25)</f>
        <v>-75.987382415253364</v>
      </c>
      <c r="U25" s="1">
        <f>_xll.rp.PutGreeksGamma_(A25,B25,C25,D25,E25,F25,G25,H25)</f>
        <v>3.007310325093032</v>
      </c>
      <c r="V25" s="4">
        <f>_xll.rp.PutGreeksTheta_(A25,B25,C25,D25,E25,F25,G25,H25)</f>
        <v>-1.3347514319590989E-2</v>
      </c>
      <c r="W25" s="4">
        <f>_xll.rp.PutGreeksVega_(A25,B25,C25,D25,E25,F25,G25,H25)</f>
        <v>0.21436107997263129</v>
      </c>
      <c r="X25" s="3">
        <f>_xll.rp.PutGreeksRho_(A25,B25,C25,D25,E25,F25,G25,H25)</f>
        <v>-0.33193825234707569</v>
      </c>
      <c r="Y25" s="5">
        <f>_xll.rp.GreeksVolga(A25,B25,C25,D25,E25,F25,G25,H25)</f>
        <v>0.79901840159393478</v>
      </c>
    </row>
    <row r="26" spans="1:25" x14ac:dyDescent="0.3">
      <c r="A26">
        <v>120</v>
      </c>
      <c r="B26">
        <v>129</v>
      </c>
      <c r="C26">
        <v>0</v>
      </c>
      <c r="D26">
        <v>0</v>
      </c>
      <c r="E26">
        <v>0.33</v>
      </c>
      <c r="F26">
        <v>0.15</v>
      </c>
      <c r="G26">
        <f>_xll.rp.d1_(A26,B26,C26,D26,E26,F26)</f>
        <v>-0.79620986314740583</v>
      </c>
      <c r="H26">
        <f>_xll.rp.d2_(A26,B26,C26,D26,E26,F26)</f>
        <v>-0.88237830284547625</v>
      </c>
      <c r="I26">
        <f>_xll.rp.CallPrice_(Table2[S],Table2[K],Table2[r],Table2[q],Table2[T],Table2[Vol],Table2[d1],Table2[d2])</f>
        <v>15.252715055628585</v>
      </c>
      <c r="J26">
        <f>_xll.rp.PutPrice_(A26,B26,C26,D26,E26,F26,G26,H26)</f>
        <v>10.201192851626786</v>
      </c>
      <c r="K26">
        <v>7.8061295424875903</v>
      </c>
      <c r="L26">
        <v>10.201192851626786</v>
      </c>
      <c r="M26" s="6">
        <f>_xll.rp.CallImpliedvolatility_(A26,B26,C26,D26,E26,F26,K26)</f>
        <v>0.41339300218673947</v>
      </c>
      <c r="N26" s="6">
        <f>_xll.rp.PutImpliedvolatility_(A26,B26,C26,D26,E26,F26,L26)</f>
        <v>0.15</v>
      </c>
      <c r="O26" s="2">
        <f>_xll.rp.CallGreeksDelta_(A26,B26,C26,D26,E26,F26,G26,H26)</f>
        <v>21.295503284592893</v>
      </c>
      <c r="P26" s="1">
        <f>_xll.rp.CallGreeksGamma_(A26,B26,C26,D26,E26,F26,G26,H26)</f>
        <v>2.8100889399188964</v>
      </c>
      <c r="Q26" s="4">
        <f>_xll.rp.CallGreeksTheta_(A26,B26,C26,D26,E26,F26,G26,H26)</f>
        <v>-1.2472175568955099E-2</v>
      </c>
      <c r="R26" s="3">
        <f>_xll.rp.CallGreeksVega_(A26,B26,C26,D26,E26,F26,G26,H26)</f>
        <v>0.20030313963741889</v>
      </c>
      <c r="S26" s="3">
        <f>_xll.rp.CallGreeksRho_(A26,B26,C26,D26,E26,F26,G26,H26)</f>
        <v>8.0366256596619473E-2</v>
      </c>
      <c r="T26" s="2">
        <f>_xll.rp.PutGreeksDelta_(A26,B26,C26,D26,E26,F26,G26,H26)</f>
        <v>-78.704496715407117</v>
      </c>
      <c r="U26" s="1">
        <f>_xll.rp.PutGreeksGamma_(A26,B26,C26,D26,E26,F26,G26,H26)</f>
        <v>2.8100889399188964</v>
      </c>
      <c r="V26" s="4">
        <f>_xll.rp.PutGreeksTheta_(A26,B26,C26,D26,E26,F26,G26,H26)</f>
        <v>-1.2472175568955099E-2</v>
      </c>
      <c r="W26" s="4">
        <f>_xll.rp.PutGreeksVega_(A26,B26,C26,D26,E26,F26,G26,H26)</f>
        <v>0.20030313963741889</v>
      </c>
      <c r="X26" s="3">
        <f>_xll.rp.PutGreeksRho_(A26,B26,C26,D26,E26,F26,G26,H26)</f>
        <v>-0.34533374340338058</v>
      </c>
      <c r="Y26" s="5">
        <f>_xll.rp.GreeksVolga(A26,B26,C26,D26,E26,F26,G26,H26)</f>
        <v>0.9381642321416348</v>
      </c>
    </row>
    <row r="27" spans="1:25" x14ac:dyDescent="0.3">
      <c r="A27">
        <v>120</v>
      </c>
      <c r="B27">
        <v>130</v>
      </c>
      <c r="C27">
        <v>0</v>
      </c>
      <c r="D27">
        <v>0</v>
      </c>
      <c r="E27">
        <v>0.33</v>
      </c>
      <c r="F27">
        <v>0.15</v>
      </c>
      <c r="G27">
        <f>_xll.rp.d1_(A27,B27,C27,D27,E27,F27)</f>
        <v>-0.88582557536138895</v>
      </c>
      <c r="H27">
        <f>_xll.rp.d2_(A27,B27,C27,D27,E27,F27)</f>
        <v>-0.97199401505945937</v>
      </c>
      <c r="I27">
        <f>_xll.rp.CallPrice_(Table2[S],Table2[K],Table2[r],Table2[q],Table2[T],Table2[Vol],Table2[d1],Table2[d2])</f>
        <v>15.252715055628585</v>
      </c>
      <c r="J27">
        <f>_xll.rp.PutPrice_(A27,B27,C27,D27,E27,F27,G27,H27)</f>
        <v>11.024212362480853</v>
      </c>
      <c r="K27">
        <v>7.8061295424875903</v>
      </c>
      <c r="L27">
        <v>11.024212362480853</v>
      </c>
      <c r="M27" s="6">
        <f>_xll.rp.CallImpliedvolatility_(A27,B27,C27,D27,E27,F27,K27)</f>
        <v>0.42566952830367694</v>
      </c>
      <c r="N27" s="6">
        <f>_xll.rp.PutImpliedvolatility_(A27,B27,C27,D27,E27,F27,L27)</f>
        <v>0.15</v>
      </c>
      <c r="O27" s="2">
        <f>_xll.rp.CallGreeksDelta_(A27,B27,C27,D27,E27,F27,G27,H27)</f>
        <v>18.785576294018654</v>
      </c>
      <c r="P27" s="1">
        <f>_xll.rp.CallGreeksGamma_(A27,B27,C27,D27,E27,F27,G27,H27)</f>
        <v>2.6060814477979553</v>
      </c>
      <c r="Q27" s="4">
        <f>_xll.rp.CallGreeksTheta_(A27,B27,C27,D27,E27,F27,G27,H27)</f>
        <v>-1.1566717658719692E-2</v>
      </c>
      <c r="R27" s="3">
        <f>_xll.rp.CallGreeksVega_(A27,B27,C27,D27,E27,F27,G27,H27)</f>
        <v>0.18576148559903824</v>
      </c>
      <c r="S27" s="3">
        <f>_xll.rp.CallGreeksRho_(A27,B27,C27,D27,E27,F27,G27,H27)</f>
        <v>7.101098132812704E-2</v>
      </c>
      <c r="T27" s="2">
        <f>_xll.rp.PutGreeksDelta_(A27,B27,C27,D27,E27,F27,G27,H27)</f>
        <v>-81.214423705981346</v>
      </c>
      <c r="U27" s="1">
        <f>_xll.rp.PutGreeksGamma_(A27,B27,C27,D27,E27,F27,G27,H27)</f>
        <v>2.6060814477979553</v>
      </c>
      <c r="V27" s="4">
        <f>_xll.rp.PutGreeksTheta_(A27,B27,C27,D27,E27,F27,G27,H27)</f>
        <v>-1.1566717658719692E-2</v>
      </c>
      <c r="W27" s="4">
        <f>_xll.rp.PutGreeksVega_(A27,B27,C27,D27,E27,F27,G27,H27)</f>
        <v>0.18576148559903824</v>
      </c>
      <c r="X27" s="3">
        <f>_xll.rp.PutGreeksRho_(A27,B27,C27,D27,E27,F27,G27,H27)</f>
        <v>-0.35798901867187299</v>
      </c>
      <c r="Y27" s="5">
        <f>_xll.rp.GreeksVolga(A27,B27,C27,D27,E27,F27,G27,H27)</f>
        <v>1.0662921755271495</v>
      </c>
    </row>
    <row r="28" spans="1:25" x14ac:dyDescent="0.3">
      <c r="A28">
        <v>120</v>
      </c>
      <c r="B28">
        <v>131</v>
      </c>
      <c r="C28">
        <v>0</v>
      </c>
      <c r="D28">
        <v>0</v>
      </c>
      <c r="E28">
        <v>0.33</v>
      </c>
      <c r="F28">
        <v>0.15</v>
      </c>
      <c r="G28">
        <f>_xll.rp.d1_(A28,B28,C28,D28,E28,F28)</f>
        <v>-0.97475457039042157</v>
      </c>
      <c r="H28">
        <f>_xll.rp.d2_(A28,B28,C28,D28,E28,F28)</f>
        <v>-1.0609230100884921</v>
      </c>
      <c r="I28">
        <f>_xll.rp.CallPrice_(Table2[S],Table2[K],Table2[r],Table2[q],Table2[T],Table2[Vol],Table2[d1],Table2[d2])</f>
        <v>15.252715055628585</v>
      </c>
      <c r="J28">
        <f>_xll.rp.PutPrice_(A28,B28,C28,D28,E28,F28,G28,H28)</f>
        <v>11.86944063405943</v>
      </c>
      <c r="K28">
        <v>7.8061295424875903</v>
      </c>
      <c r="L28">
        <v>11.86944063405943</v>
      </c>
      <c r="M28" s="6">
        <f>_xll.rp.CallImpliedvolatility_(A28,B28,C28,D28,E28,F28,K28)</f>
        <v>0.43764921246235211</v>
      </c>
      <c r="N28" s="6">
        <f>_xll.rp.PutImpliedvolatility_(A28,B28,C28,D28,E28,F28,L28)</f>
        <v>0.15</v>
      </c>
      <c r="O28" s="2">
        <f>_xll.rp.CallGreeksDelta_(A28,B28,C28,D28,E28,F28,G28,H28)</f>
        <v>16.484100840207471</v>
      </c>
      <c r="P28" s="1">
        <f>_xll.rp.CallGreeksGamma_(A28,B28,C28,D28,E28,F28,G28,H28)</f>
        <v>2.3991583081368302</v>
      </c>
      <c r="Q28" s="4">
        <f>_xll.rp.CallGreeksTheta_(A28,B28,C28,D28,E28,F28,G28,H28)</f>
        <v>-1.0648319066251135E-2</v>
      </c>
      <c r="R28" s="3">
        <f>_xll.rp.CallGreeksVega_(A28,B28,C28,D28,E28,F28,G28,H28)</f>
        <v>0.17101200420399323</v>
      </c>
      <c r="S28" s="3">
        <f>_xll.rp.CallGreeksRho_(A28,B28,C28,D28,E28,F28,G28,H28)</f>
        <v>6.2407885234825454E-2</v>
      </c>
      <c r="T28" s="2">
        <f>_xll.rp.PutGreeksDelta_(A28,B28,C28,D28,E28,F28,G28,H28)</f>
        <v>-83.515899159792525</v>
      </c>
      <c r="U28" s="1">
        <f>_xll.rp.PutGreeksGamma_(A28,B28,C28,D28,E28,F28,G28,H28)</f>
        <v>2.3991583081368302</v>
      </c>
      <c r="V28" s="4">
        <f>_xll.rp.PutGreeksTheta_(A28,B28,C28,D28,E28,F28,G28,H28)</f>
        <v>-1.0648319066251135E-2</v>
      </c>
      <c r="W28" s="4">
        <f>_xll.rp.PutGreeksVega_(A28,B28,C28,D28,E28,F28,G28,H28)</f>
        <v>0.17101200420399323</v>
      </c>
      <c r="X28" s="3">
        <f>_xll.rp.PutGreeksRho_(A28,B28,C28,D28,E28,F28,G28,H28)</f>
        <v>-0.36989211476517453</v>
      </c>
      <c r="Y28" s="5">
        <f>_xll.rp.GreeksVolga(A28,B28,C28,D28,E28,F28,G28,H28)</f>
        <v>1.1790018504720492</v>
      </c>
    </row>
    <row r="29" spans="1:25" x14ac:dyDescent="0.3">
      <c r="A29">
        <v>120</v>
      </c>
      <c r="B29">
        <v>132</v>
      </c>
      <c r="C29">
        <v>0</v>
      </c>
      <c r="D29">
        <v>0</v>
      </c>
      <c r="E29">
        <v>0.33</v>
      </c>
      <c r="F29">
        <v>0.15</v>
      </c>
      <c r="G29">
        <f>_xll.rp.d1_(A29,B29,C29,D29,E29,F29)</f>
        <v>-1.0630072927544962</v>
      </c>
      <c r="H29">
        <f>_xll.rp.d2_(A29,B29,C29,D29,E29,F29)</f>
        <v>-1.1491757324525667</v>
      </c>
      <c r="I29">
        <f>_xll.rp.CallPrice_(Table2[S],Table2[K],Table2[r],Table2[q],Table2[T],Table2[Vol],Table2[d1],Table2[d2])</f>
        <v>15.252715055628585</v>
      </c>
      <c r="J29">
        <f>_xll.rp.PutPrice_(A29,B29,C29,D29,E29,F29,G29,H29)</f>
        <v>12.734805974733732</v>
      </c>
      <c r="K29">
        <v>7.8061295424875903</v>
      </c>
      <c r="L29">
        <v>12.734805974733732</v>
      </c>
      <c r="M29" s="6">
        <f>_xll.rp.CallImpliedvolatility_(A29,B29,C29,D29,E29,F29,K29)</f>
        <v>0.44935177657955649</v>
      </c>
      <c r="N29" s="6">
        <f>_xll.rp.PutImpliedvolatility_(A29,B29,C29,D29,E29,F29,L29)</f>
        <v>0.15</v>
      </c>
      <c r="O29" s="2">
        <f>_xll.rp.CallGreeksDelta_(A29,B29,C29,D29,E29,F29,G29,H29)</f>
        <v>14.388932206916605</v>
      </c>
      <c r="P29" s="1">
        <f>_xll.rp.CallGreeksGamma_(A29,B29,C29,D29,E29,F29,G29,H29)</f>
        <v>2.1928431742822219</v>
      </c>
      <c r="Q29" s="4">
        <f>_xll.rp.CallGreeksTheta_(A29,B29,C29,D29,E29,F29,G29,H29)</f>
        <v>-9.7326190201019146E-3</v>
      </c>
      <c r="R29" s="3">
        <f>_xll.rp.CallGreeksVega_(A29,B29,C29,D29,E29,F29,G29,H29)</f>
        <v>0.15630586146283673</v>
      </c>
      <c r="S29" s="3">
        <f>_xll.rp.CallGreeksRho_(A29,B29,C29,D29,E29,F29,G29,H29)</f>
        <v>5.4555311822768467E-2</v>
      </c>
      <c r="T29" s="2">
        <f>_xll.rp.PutGreeksDelta_(A29,B29,C29,D29,E29,F29,G29,H29)</f>
        <v>-85.611067793083393</v>
      </c>
      <c r="U29" s="1">
        <f>_xll.rp.PutGreeksGamma_(A29,B29,C29,D29,E29,F29,G29,H29)</f>
        <v>2.1928431742822219</v>
      </c>
      <c r="V29" s="4">
        <f>_xll.rp.PutGreeksTheta_(A29,B29,C29,D29,E29,F29,G29,H29)</f>
        <v>-9.7326190201019146E-3</v>
      </c>
      <c r="W29" s="4">
        <f>_xll.rp.PutGreeksVega_(A29,B29,C29,D29,E29,F29,G29,H29)</f>
        <v>0.15630586146283673</v>
      </c>
      <c r="X29" s="3">
        <f>_xll.rp.PutGreeksRho_(A29,B29,C29,D29,E29,F29,G29,H29)</f>
        <v>-0.38104468817723158</v>
      </c>
      <c r="Y29" s="5">
        <f>_xll.rp.GreeksVolga(A29,B29,C29,D29,E29,F29,G29,H29)</f>
        <v>1.2729363710493848</v>
      </c>
    </row>
    <row r="30" spans="1:25" x14ac:dyDescent="0.3">
      <c r="A30">
        <v>120</v>
      </c>
      <c r="B30">
        <v>133</v>
      </c>
      <c r="C30">
        <v>0</v>
      </c>
      <c r="D30">
        <v>0</v>
      </c>
      <c r="E30">
        <v>0.33</v>
      </c>
      <c r="F30">
        <v>0.15</v>
      </c>
      <c r="G30">
        <f>_xll.rp.d1_(A30,B30,C30,D30,E30,F30)</f>
        <v>-1.1505939504893692</v>
      </c>
      <c r="H30">
        <f>_xll.rp.d2_(A30,B30,C30,D30,E30,F30)</f>
        <v>-1.2367623901874396</v>
      </c>
      <c r="I30">
        <f>_xll.rp.CallPrice_(Table2[S],Table2[K],Table2[r],Table2[q],Table2[T],Table2[Vol],Table2[d1],Table2[d2])</f>
        <v>15.252715055628585</v>
      </c>
      <c r="J30">
        <f>_xll.rp.PutPrice_(A30,B30,C30,D30,E30,F30,G30,H30)</f>
        <v>13.618301355759939</v>
      </c>
      <c r="K30">
        <v>7.8061295424875903</v>
      </c>
      <c r="L30">
        <v>13.618301355759939</v>
      </c>
      <c r="M30" s="6">
        <f>_xll.rp.CallImpliedvolatility_(A30,B30,C30,D30,E30,F30,K30)</f>
        <v>0.46079463765084472</v>
      </c>
      <c r="N30" s="6">
        <f>_xll.rp.PutImpliedvolatility_(A30,B30,C30,D30,E30,F30,L30)</f>
        <v>0.15</v>
      </c>
      <c r="O30" s="2">
        <f>_xll.rp.CallGreeksDelta_(A30,B30,C30,D30,E30,F30,G30,H30)</f>
        <v>12.494966146077358</v>
      </c>
      <c r="P30" s="1">
        <f>_xll.rp.CallGreeksGamma_(A30,B30,C30,D30,E30,F30,G30,H30)</f>
        <v>1.9902454795704954</v>
      </c>
      <c r="Q30" s="4">
        <f>_xll.rp.CallGreeksTheta_(A30,B30,C30,D30,E30,F30,G30,H30)</f>
        <v>-8.833418292888225E-3</v>
      </c>
      <c r="R30" s="3">
        <f>_xll.rp.CallGreeksVega_(A30,B30,C30,D30,E30,F30,G30,H30)</f>
        <v>0.14186469778378488</v>
      </c>
      <c r="S30" s="3">
        <f>_xll.rp.CallGreeksRho_(A30,B30,C30,D30,E30,F30,G30,H30)</f>
        <v>4.7439671464458558E-2</v>
      </c>
      <c r="T30" s="2">
        <f>_xll.rp.PutGreeksDelta_(A30,B30,C30,D30,E30,F30,G30,H30)</f>
        <v>-87.50503385392264</v>
      </c>
      <c r="U30" s="1">
        <f>_xll.rp.PutGreeksGamma_(A30,B30,C30,D30,E30,F30,G30,H30)</f>
        <v>1.9902454795704954</v>
      </c>
      <c r="V30" s="4">
        <f>_xll.rp.PutGreeksTheta_(A30,B30,C30,D30,E30,F30,G30,H30)</f>
        <v>-8.833418292888225E-3</v>
      </c>
      <c r="W30" s="4">
        <f>_xll.rp.PutGreeksVega_(A30,B30,C30,D30,E30,F30,G30,H30)</f>
        <v>0.14186469778378488</v>
      </c>
      <c r="X30" s="3">
        <f>_xll.rp.PutGreeksRho_(A30,B30,C30,D30,E30,F30,G30,H30)</f>
        <v>-0.39146032853554147</v>
      </c>
      <c r="Y30" s="5">
        <f>_xll.rp.GreeksVolga(A30,B30,C30,D30,E30,F30,G30,H30)</f>
        <v>1.3458338098049589</v>
      </c>
    </row>
    <row r="31" spans="1:25" x14ac:dyDescent="0.3">
      <c r="A31">
        <v>120</v>
      </c>
      <c r="B31">
        <v>134</v>
      </c>
      <c r="C31">
        <v>0</v>
      </c>
      <c r="D31">
        <v>0</v>
      </c>
      <c r="E31">
        <v>0.33</v>
      </c>
      <c r="F31">
        <v>0.15</v>
      </c>
      <c r="G31">
        <f>_xll.rp.d1_(A31,B31,C31,D31,E31,F31)</f>
        <v>-1.2375245222323927</v>
      </c>
      <c r="H31">
        <f>_xll.rp.d2_(A31,B31,C31,D31,E31,F31)</f>
        <v>-1.3236929619304632</v>
      </c>
      <c r="I31">
        <f>_xll.rp.CallPrice_(Table2[S],Table2[K],Table2[r],Table2[q],Table2[T],Table2[Vol],Table2[d1],Table2[d2])</f>
        <v>15.252715055628585</v>
      </c>
      <c r="J31">
        <f>_xll.rp.PutPrice_(A31,B31,C31,D31,E31,F31,G31,H31)</f>
        <v>14.518007502963471</v>
      </c>
      <c r="K31">
        <v>7.8061295424875903</v>
      </c>
      <c r="L31">
        <v>14.518007502963471</v>
      </c>
      <c r="M31" s="6">
        <f>_xll.rp.CallImpliedvolatility_(A31,B31,C31,D31,E31,F31,K31)</f>
        <v>0.47199328419085873</v>
      </c>
      <c r="N31" s="6">
        <f>_xll.rp.PutImpliedvolatility_(A31,B31,C31,D31,E31,F31,L31)</f>
        <v>0.15</v>
      </c>
      <c r="O31" s="2">
        <f>_xll.rp.CallGreeksDelta_(A31,B31,C31,D31,E31,F31,G31,H31)</f>
        <v>10.794620809503741</v>
      </c>
      <c r="P31" s="1">
        <f>_xll.rp.CallGreeksGamma_(A31,B31,C31,D31,E31,F31,G31,H31)</f>
        <v>1.7940178897642673</v>
      </c>
      <c r="Q31" s="4">
        <f>_xll.rp.CallGreeksTheta_(A31,B31,C31,D31,E31,F31,G31,H31)</f>
        <v>-7.9624903600496229E-3</v>
      </c>
      <c r="R31" s="3">
        <f>_xll.rp.CallGreeksVega_(A31,B31,C31,D31,E31,F31,G31,H31)</f>
        <v>0.12787759518239697</v>
      </c>
      <c r="S31" s="3">
        <f>_xll.rp.CallGreeksRho_(A31,B31,C31,D31,E31,F31,G31,H31)</f>
        <v>4.1037273645855306E-2</v>
      </c>
      <c r="T31" s="2">
        <f>_xll.rp.PutGreeksDelta_(A31,B31,C31,D31,E31,F31,G31,H31)</f>
        <v>-89.205379190496259</v>
      </c>
      <c r="U31" s="1">
        <f>_xll.rp.PutGreeksGamma_(A31,B31,C31,D31,E31,F31,G31,H31)</f>
        <v>1.7940178897642673</v>
      </c>
      <c r="V31" s="4">
        <f>_xll.rp.PutGreeksTheta_(A31,B31,C31,D31,E31,F31,G31,H31)</f>
        <v>-7.9624903600496229E-3</v>
      </c>
      <c r="W31" s="4">
        <f>_xll.rp.PutGreeksVega_(A31,B31,C31,D31,E31,F31,G31,H31)</f>
        <v>0.12787759518239697</v>
      </c>
      <c r="X31" s="3">
        <f>_xll.rp.PutGreeksRho_(A31,B31,C31,D31,E31,F31,G31,H31)</f>
        <v>-0.40116272635414468</v>
      </c>
      <c r="Y31" s="5">
        <f>_xll.rp.GreeksVolga(A31,B31,C31,D31,E31,F31,G31,H31)</f>
        <v>1.3965107226669637</v>
      </c>
    </row>
    <row r="32" spans="1:25" x14ac:dyDescent="0.3">
      <c r="A32">
        <v>120</v>
      </c>
      <c r="B32">
        <v>135</v>
      </c>
      <c r="C32">
        <v>0</v>
      </c>
      <c r="D32">
        <v>0</v>
      </c>
      <c r="E32">
        <v>0.33</v>
      </c>
      <c r="F32">
        <v>0.15</v>
      </c>
      <c r="G32">
        <f>_xll.rp.d1_(A32,B32,C32,D32,E32,F32)</f>
        <v>-1.3238087640449396</v>
      </c>
      <c r="H32">
        <f>_xll.rp.d2_(A32,B32,C32,D32,E32,F32)</f>
        <v>-1.4099772037430101</v>
      </c>
      <c r="I32">
        <f>_xll.rp.CallPrice_(Table2[S],Table2[K],Table2[r],Table2[q],Table2[T],Table2[Vol],Table2[d1],Table2[d2])</f>
        <v>15.252715055628585</v>
      </c>
      <c r="J32">
        <f>_xll.rp.PutPrice_(A32,B32,C32,D32,E32,F32,G32,H32)</f>
        <v>15.432110924331411</v>
      </c>
      <c r="K32">
        <v>7.8061295424875903</v>
      </c>
      <c r="L32">
        <v>15.432110924331411</v>
      </c>
      <c r="M32" s="6">
        <f>_xll.rp.CallImpliedvolatility_(A32,B32,C32,D32,E32,F32,K32)</f>
        <v>0.48296043386533782</v>
      </c>
      <c r="N32" s="6">
        <f>_xll.rp.PutImpliedvolatility_(A32,B32,C32,D32,E32,F32,L32)</f>
        <v>0.15</v>
      </c>
      <c r="O32" s="2">
        <f>_xll.rp.CallGreeksDelta_(A32,B32,C32,D32,E32,F32,G32,H32)</f>
        <v>9.2783282371286528</v>
      </c>
      <c r="P32" s="1">
        <f>_xll.rp.CallGreeksGamma_(A32,B32,C32,D32,E32,F32,G32,H32)</f>
        <v>1.6063369255434421</v>
      </c>
      <c r="Q32" s="4">
        <f>_xll.rp.CallGreeksTheta_(A32,B32,C32,D32,E32,F32,G32,H32)</f>
        <v>-7.1294953955626742E-3</v>
      </c>
      <c r="R32" s="3">
        <f>_xll.rp.CallGreeksVega_(A32,B32,C32,D32,E32,F32,G32,H32)</f>
        <v>0.11449969605273655</v>
      </c>
      <c r="S32" s="3">
        <f>_xll.rp.CallGreeksRho_(A32,B32,C32,D32,E32,F32,G32,H32)</f>
        <v>3.531621376873581E-2</v>
      </c>
      <c r="T32" s="2">
        <f>_xll.rp.PutGreeksDelta_(A32,B32,C32,D32,E32,F32,G32,H32)</f>
        <v>-90.721671762871352</v>
      </c>
      <c r="U32" s="1">
        <f>_xll.rp.PutGreeksGamma_(A32,B32,C32,D32,E32,F32,G32,H32)</f>
        <v>1.6063369255434421</v>
      </c>
      <c r="V32" s="4">
        <f>_xll.rp.PutGreeksTheta_(A32,B32,C32,D32,E32,F32,G32,H32)</f>
        <v>-7.1294953955626742E-3</v>
      </c>
      <c r="W32" s="4">
        <f>_xll.rp.PutGreeksVega_(A32,B32,C32,D32,E32,F32,G32,H32)</f>
        <v>0.11449969605273655</v>
      </c>
      <c r="X32" s="3">
        <f>_xll.rp.PutGreeksRho_(A32,B32,C32,D32,E32,F32,G32,H32)</f>
        <v>-0.41018378623126422</v>
      </c>
      <c r="Y32" s="5">
        <f>_xll.rp.GreeksVolga(A32,B32,C32,D32,E32,F32,G32,H32)</f>
        <v>1.4247885547576473</v>
      </c>
    </row>
    <row r="33" spans="1:25" x14ac:dyDescent="0.3">
      <c r="A33">
        <v>120</v>
      </c>
      <c r="B33">
        <v>136</v>
      </c>
      <c r="C33">
        <v>0</v>
      </c>
      <c r="D33">
        <v>0</v>
      </c>
      <c r="E33">
        <v>0.33</v>
      </c>
      <c r="F33">
        <v>0.15</v>
      </c>
      <c r="G33">
        <f>_xll.rp.d1_(A33,B33,C33,D33,E33,F33)</f>
        <v>-1.409456215983051</v>
      </c>
      <c r="H33">
        <f>_xll.rp.d2_(A33,B33,C33,D33,E33,F33)</f>
        <v>-1.4956246556811215</v>
      </c>
      <c r="I33">
        <f>_xll.rp.CallPrice_(Table2[S],Table2[K],Table2[r],Table2[q],Table2[T],Table2[Vol],Table2[d1],Table2[d2])</f>
        <v>15.252715055628585</v>
      </c>
      <c r="J33">
        <f>_xll.rp.PutPrice_(A33,B33,C33,D33,E33,F33,G33,H33)</f>
        <v>16.358917066609479</v>
      </c>
      <c r="K33">
        <v>7.8061295424875903</v>
      </c>
      <c r="L33">
        <v>16.358917066609479</v>
      </c>
      <c r="M33" s="6">
        <f>_xll.rp.CallImpliedvolatility_(A33,B33,C33,D33,E33,F33,K33)</f>
        <v>0.49371101000654521</v>
      </c>
      <c r="N33" s="6">
        <f>_xll.rp.PutImpliedvolatility_(A33,B33,C33,D33,E33,F33,L33)</f>
        <v>0.15</v>
      </c>
      <c r="O33" s="2">
        <f>_xll.rp.CallGreeksDelta_(A33,B33,C33,D33,E33,F33,G33,H33)</f>
        <v>7.9350155694184075</v>
      </c>
      <c r="P33" s="1">
        <f>_xll.rp.CallGreeksGamma_(A33,B33,C33,D33,E33,F33,G33,H33)</f>
        <v>1.4289041113350771</v>
      </c>
      <c r="Q33" s="4">
        <f>_xll.rp.CallGreeksTheta_(A33,B33,C33,D33,E33,F33,G33,H33)</f>
        <v>-6.3419853708570539E-3</v>
      </c>
      <c r="R33" s="3">
        <f>_xll.rp.CallGreeksVega_(A33,B33,C33,D33,E33,F33,G33,H33)</f>
        <v>0.10185228505596428</v>
      </c>
      <c r="S33" s="3">
        <f>_xll.rp.CallGreeksRho_(A33,B33,C33,D33,E33,F33,G33,H33)</f>
        <v>3.0238235335085562E-2</v>
      </c>
      <c r="T33" s="2">
        <f>_xll.rp.PutGreeksDelta_(A33,B33,C33,D33,E33,F33,G33,H33)</f>
        <v>-92.064984430581603</v>
      </c>
      <c r="U33" s="1">
        <f>_xll.rp.PutGreeksGamma_(A33,B33,C33,D33,E33,F33,G33,H33)</f>
        <v>1.4289041113350771</v>
      </c>
      <c r="V33" s="4">
        <f>_xll.rp.PutGreeksTheta_(A33,B33,C33,D33,E33,F33,G33,H33)</f>
        <v>-6.3419853708570539E-3</v>
      </c>
      <c r="W33" s="4">
        <f>_xll.rp.PutGreeksVega_(A33,B33,C33,D33,E33,F33,G33,H33)</f>
        <v>0.10185228505596428</v>
      </c>
      <c r="X33" s="3">
        <f>_xll.rp.PutGreeksRho_(A33,B33,C33,D33,E33,F33,G33,H33)</f>
        <v>-0.4185617646649144</v>
      </c>
      <c r="Y33" s="5">
        <f>_xll.rp.GreeksVolga(A33,B33,C33,D33,E33,F33,G33,H33)</f>
        <v>1.4313759735060638</v>
      </c>
    </row>
    <row r="34" spans="1:25" x14ac:dyDescent="0.3">
      <c r="A34">
        <v>120</v>
      </c>
      <c r="B34">
        <v>137</v>
      </c>
      <c r="C34">
        <v>0</v>
      </c>
      <c r="D34">
        <v>0</v>
      </c>
      <c r="E34">
        <v>0.33</v>
      </c>
      <c r="F34">
        <v>0.15</v>
      </c>
      <c r="G34">
        <f>_xll.rp.d1_(A34,B34,C34,D34,E34,F34)</f>
        <v>-1.4944762084274177</v>
      </c>
      <c r="H34">
        <f>_xll.rp.d2_(A34,B34,C34,D34,E34,F34)</f>
        <v>-1.5806446481254881</v>
      </c>
      <c r="I34">
        <f>_xll.rp.CallPrice_(Table2[S],Table2[K],Table2[r],Table2[q],Table2[T],Table2[Vol],Table2[d1],Table2[d2])</f>
        <v>15.252715055628585</v>
      </c>
      <c r="J34">
        <f>_xll.rp.PutPrice_(A34,B34,C34,D34,E34,F34,G34,H34)</f>
        <v>17.296858944719077</v>
      </c>
      <c r="K34">
        <v>7.8061295424875903</v>
      </c>
      <c r="L34">
        <v>17.296858944719077</v>
      </c>
      <c r="M34" s="6">
        <f>_xll.rp.CallImpliedvolatility_(A34,B34,C34,D34,E34,F34,K34)</f>
        <v>0.50425390786406821</v>
      </c>
      <c r="N34" s="6">
        <f>_xll.rp.PutImpliedvolatility_(A34,B34,C34,D34,E34,F34,L34)</f>
        <v>0.15</v>
      </c>
      <c r="O34" s="2">
        <f>_xll.rp.CallGreeksDelta_(A34,B34,C34,D34,E34,F34,G34,H34)</f>
        <v>6.7525597921606062</v>
      </c>
      <c r="P34" s="1">
        <f>_xll.rp.CallGreeksGamma_(A34,B34,C34,D34,E34,F34,G34,H34)</f>
        <v>1.2629643775897803</v>
      </c>
      <c r="Q34" s="4">
        <f>_xll.rp.CallGreeksTheta_(A34,B34,C34,D34,E34,F34,G34,H34)</f>
        <v>-5.6054857306724491E-3</v>
      </c>
      <c r="R34" s="3">
        <f>_xll.rp.CallGreeksVega_(A34,B34,C34,D34,E34,F34,G34,H34)</f>
        <v>9.0024100834599524E-2</v>
      </c>
      <c r="S34" s="3">
        <f>_xll.rp.CallGreeksRho_(A34,B34,C34,D34,E34,F34,G34,H34)</f>
        <v>2.5760502259383047E-2</v>
      </c>
      <c r="T34" s="2">
        <f>_xll.rp.PutGreeksDelta_(A34,B34,C34,D34,E34,F34,G34,H34)</f>
        <v>-93.247440207839389</v>
      </c>
      <c r="U34" s="1">
        <f>_xll.rp.PutGreeksGamma_(A34,B34,C34,D34,E34,F34,G34,H34)</f>
        <v>1.2629643775897803</v>
      </c>
      <c r="V34" s="4">
        <f>_xll.rp.PutGreeksTheta_(A34,B34,C34,D34,E34,F34,G34,H34)</f>
        <v>-5.6054857306724491E-3</v>
      </c>
      <c r="W34" s="4">
        <f>_xll.rp.PutGreeksVega_(A34,B34,C34,D34,E34,F34,G34,H34)</f>
        <v>9.0024100834599524E-2</v>
      </c>
      <c r="X34" s="3">
        <f>_xll.rp.PutGreeksRho_(A34,B34,C34,D34,E34,F34,G34,H34)</f>
        <v>-0.42633949774061697</v>
      </c>
      <c r="Y34" s="5">
        <f>_xll.rp.GreeksVolga(A34,B34,C34,D34,E34,F34,G34,H34)</f>
        <v>1.417721038059651</v>
      </c>
    </row>
    <row r="35" spans="1:25" x14ac:dyDescent="0.3">
      <c r="A35">
        <v>120</v>
      </c>
      <c r="B35">
        <v>138</v>
      </c>
      <c r="C35">
        <v>0</v>
      </c>
      <c r="D35">
        <v>0</v>
      </c>
      <c r="E35">
        <v>0.33</v>
      </c>
      <c r="F35">
        <v>0.15</v>
      </c>
      <c r="G35">
        <f>_xll.rp.d1_(A35,B35,C35,D35,E35,F35)</f>
        <v>-1.5788778681831614</v>
      </c>
      <c r="H35">
        <f>_xll.rp.d2_(A35,B35,C35,D35,E35,F35)</f>
        <v>-1.6650463078812319</v>
      </c>
      <c r="I35">
        <f>_xll.rp.CallPrice_(Table2[S],Table2[K],Table2[r],Table2[q],Table2[T],Table2[Vol],Table2[d1],Table2[d2])</f>
        <v>15.252715055628585</v>
      </c>
      <c r="J35">
        <f>_xll.rp.PutPrice_(A35,B35,C35,D35,E35,F35,G35,H35)</f>
        <v>18.244501697836043</v>
      </c>
      <c r="K35">
        <v>7.8061295424875903</v>
      </c>
      <c r="L35">
        <v>18.244501697836043</v>
      </c>
      <c r="M35" s="6">
        <f>_xll.rp.CallImpliedvolatility_(A35,B35,C35,D35,E35,F35,K35)</f>
        <v>0.51460103394372747</v>
      </c>
      <c r="N35" s="6">
        <f>_xll.rp.PutImpliedvolatility_(A35,B35,C35,D35,E35,F35,L35)</f>
        <v>0.15</v>
      </c>
      <c r="O35" s="2">
        <f>_xll.rp.CallGreeksDelta_(A35,B35,C35,D35,E35,F35,G35,H35)</f>
        <v>5.718203666153582</v>
      </c>
      <c r="P35" s="1">
        <f>_xll.rp.CallGreeksGamma_(A35,B35,C35,D35,E35,F35,G35,H35)</f>
        <v>1.1093381162763605</v>
      </c>
      <c r="Q35" s="4">
        <f>_xll.rp.CallGreeksTheta_(A35,B35,C35,D35,E35,F35,G35,H35)</f>
        <v>-4.9236376667608312E-3</v>
      </c>
      <c r="R35" s="3">
        <f>_xll.rp.CallGreeksVega_(A35,B35,C35,D35,E35,F35,G35,H35)</f>
        <v>7.9073620928178961E-2</v>
      </c>
      <c r="S35" s="3">
        <f>_xll.rp.CallGreeksRho_(A35,B35,C35,D35,E35,F35,G35,H35)</f>
        <v>2.1837230915109238E-2</v>
      </c>
      <c r="T35" s="2">
        <f>_xll.rp.PutGreeksDelta_(A35,B35,C35,D35,E35,F35,G35,H35)</f>
        <v>-94.281796333846415</v>
      </c>
      <c r="U35" s="1">
        <f>_xll.rp.PutGreeksGamma_(A35,B35,C35,D35,E35,F35,G35,H35)</f>
        <v>1.1093381162763605</v>
      </c>
      <c r="V35" s="4">
        <f>_xll.rp.PutGreeksTheta_(A35,B35,C35,D35,E35,F35,G35,H35)</f>
        <v>-4.9236376667608312E-3</v>
      </c>
      <c r="W35" s="4">
        <f>_xll.rp.PutGreeksVega_(A35,B35,C35,D35,E35,F35,G35,H35)</f>
        <v>7.9073620928178961E-2</v>
      </c>
      <c r="X35" s="3">
        <f>_xll.rp.PutGreeksRho_(A35,B35,C35,D35,E35,F35,G35,H35)</f>
        <v>-0.43356276908489078</v>
      </c>
      <c r="Y35" s="5">
        <f>_xll.rp.GreeksVolga(A35,B35,C35,D35,E35,F35,G35,H35)</f>
        <v>1.3858467922998781</v>
      </c>
    </row>
    <row r="36" spans="1:25" x14ac:dyDescent="0.3">
      <c r="A36">
        <v>120</v>
      </c>
      <c r="B36">
        <v>139</v>
      </c>
      <c r="C36">
        <v>0</v>
      </c>
      <c r="D36">
        <v>0</v>
      </c>
      <c r="E36">
        <v>0.33</v>
      </c>
      <c r="F36">
        <v>0.15</v>
      </c>
      <c r="G36">
        <f>_xll.rp.d1_(A36,B36,C36,D36,E36,F36)</f>
        <v>-1.6626701243593953</v>
      </c>
      <c r="H36">
        <f>_xll.rp.d2_(A36,B36,C36,D36,E36,F36)</f>
        <v>-1.7488385640574657</v>
      </c>
      <c r="I36">
        <f>_xll.rp.CallPrice_(Table2[S],Table2[K],Table2[r],Table2[q],Table2[T],Table2[Vol],Table2[d1],Table2[d2])</f>
        <v>15.252715055628585</v>
      </c>
      <c r="J36">
        <f>_xll.rp.PutPrice_(A36,B36,C36,D36,E36,F36,G36,H36)</f>
        <v>19.200543597065945</v>
      </c>
      <c r="K36">
        <v>7.8061295424875903</v>
      </c>
      <c r="L36">
        <v>19.200543597065945</v>
      </c>
      <c r="M36" s="6">
        <f>_xll.rp.CallImpliedvolatility_(A36,B36,C36,D36,E36,F36,K36)</f>
        <v>0.52476033398543331</v>
      </c>
      <c r="N36" s="6">
        <f>_xll.rp.PutImpliedvolatility_(A36,B36,C36,D36,E36,F36,L36)</f>
        <v>0.15</v>
      </c>
      <c r="O36" s="2">
        <f>_xll.rp.CallGreeksDelta_(A36,B36,C36,D36,E36,F36,G36,H36)</f>
        <v>4.8189242817469058</v>
      </c>
      <c r="P36" s="1">
        <f>_xll.rp.CallGreeksGamma_(A36,B36,C36,D36,E36,F36,G36,H36)</f>
        <v>0.96846322875253943</v>
      </c>
      <c r="Q36" s="4">
        <f>_xll.rp.CallGreeksTheta_(A36,B36,C36,D36,E36,F36,G36,H36)</f>
        <v>-4.2983847413126403E-3</v>
      </c>
      <c r="R36" s="3">
        <f>_xll.rp.CallGreeksVega_(A36,B36,C36,D36,E36,F36,G36,H36)</f>
        <v>6.9032058945481006E-2</v>
      </c>
      <c r="S36" s="3">
        <f>_xll.rp.CallGreeksRho_(A36,B36,C36,D36,E36,F36,G36,H36)</f>
        <v>1.8421146285400175E-2</v>
      </c>
      <c r="T36" s="2">
        <f>_xll.rp.PutGreeksDelta_(A36,B36,C36,D36,E36,F36,G36,H36)</f>
        <v>-95.181075718253098</v>
      </c>
      <c r="U36" s="1">
        <f>_xll.rp.PutGreeksGamma_(A36,B36,C36,D36,E36,F36,G36,H36)</f>
        <v>0.96846322875253943</v>
      </c>
      <c r="V36" s="4">
        <f>_xll.rp.PutGreeksTheta_(A36,B36,C36,D36,E36,F36,G36,H36)</f>
        <v>-4.2983847413126403E-3</v>
      </c>
      <c r="W36" s="4">
        <f>_xll.rp.PutGreeksVega_(A36,B36,C36,D36,E36,F36,G36,H36)</f>
        <v>6.9032058945481006E-2</v>
      </c>
      <c r="X36" s="3">
        <f>_xll.rp.PutGreeksRho_(A36,B36,C36,D36,E36,F36,G36,H36)</f>
        <v>-0.44027885371459985</v>
      </c>
      <c r="Y36" s="5">
        <f>_xll.rp.GreeksVolga(A36,B36,C36,D36,E36,F36,G36,H36)</f>
        <v>1.3381826119513847</v>
      </c>
    </row>
    <row r="37" spans="1:25" x14ac:dyDescent="0.3">
      <c r="A37">
        <v>120</v>
      </c>
      <c r="B37">
        <v>140</v>
      </c>
      <c r="C37">
        <v>0</v>
      </c>
      <c r="D37">
        <v>0</v>
      </c>
      <c r="E37">
        <v>0.33</v>
      </c>
      <c r="F37">
        <v>0.15</v>
      </c>
      <c r="G37">
        <f>_xll.rp.d1_(A37,B37,C37,D37,E37,F37)</f>
        <v>-1.745861714038059</v>
      </c>
      <c r="H37">
        <f>_xll.rp.d2_(A37,B37,C37,D37,E37,F37)</f>
        <v>-1.8320301537361294</v>
      </c>
      <c r="I37">
        <f>_xll.rp.CallPrice_(Table2[S],Table2[K],Table2[r],Table2[q],Table2[T],Table2[Vol],Table2[d1],Table2[d2])</f>
        <v>15.252715055628585</v>
      </c>
      <c r="J37">
        <f>_xll.rp.PutPrice_(A37,B37,C37,D37,E37,F37,G37,H37)</f>
        <v>20.163814065466283</v>
      </c>
      <c r="K37">
        <v>7.8061295424875903</v>
      </c>
      <c r="L37">
        <v>20.163814065466283</v>
      </c>
      <c r="M37" s="6">
        <f>_xll.rp.CallImpliedvolatility_(A37,B37,C37,D37,E37,F37,K37)</f>
        <v>0.53474888766041107</v>
      </c>
      <c r="N37" s="6">
        <f>_xll.rp.PutImpliedvolatility_(A37,B37,C37,D37,E37,F37,L37)</f>
        <v>0.15</v>
      </c>
      <c r="O37" s="2">
        <f>_xll.rp.CallGreeksDelta_(A37,B37,C37,D37,E37,F37,G37,H37)</f>
        <v>4.0417492025810855</v>
      </c>
      <c r="P37" s="1">
        <f>_xll.rp.CallGreeksGamma_(A37,B37,C37,D37,E37,F37,G37,H37)</f>
        <v>0.84044366402163817</v>
      </c>
      <c r="Q37" s="4">
        <f>_xll.rp.CallGreeksTheta_(A37,B37,C37,D37,E37,F37,G37,H37)</f>
        <v>-3.7301883170275441E-3</v>
      </c>
      <c r="R37" s="3">
        <f>_xll.rp.CallGreeksVega_(A37,B37,C37,D37,E37,F37,G37,H37)</f>
        <v>5.9906824371462358E-2</v>
      </c>
      <c r="S37" s="3">
        <f>_xll.rp.CallGreeksRho_(A37,B37,C37,D37,E37,F37,G37,H37)</f>
        <v>1.5464740426182377E-2</v>
      </c>
      <c r="T37" s="2">
        <f>_xll.rp.PutGreeksDelta_(A37,B37,C37,D37,E37,F37,G37,H37)</f>
        <v>-95.958250797418913</v>
      </c>
      <c r="U37" s="1">
        <f>_xll.rp.PutGreeksGamma_(A37,B37,C37,D37,E37,F37,G37,H37)</f>
        <v>0.84044366402163817</v>
      </c>
      <c r="V37" s="4">
        <f>_xll.rp.PutGreeksTheta_(A37,B37,C37,D37,E37,F37,G37,H37)</f>
        <v>-3.7301883170275441E-3</v>
      </c>
      <c r="W37" s="4">
        <f>_xll.rp.PutGreeksVega_(A37,B37,C37,D37,E37,F37,G37,H37)</f>
        <v>5.9906824371462358E-2</v>
      </c>
      <c r="X37" s="3">
        <f>_xll.rp.PutGreeksRho_(A37,B37,C37,D37,E37,F37,G37,H37)</f>
        <v>-0.44653525957381768</v>
      </c>
      <c r="Y37" s="5">
        <f>_xll.rp.GreeksVolga(A37,B37,C37,D37,E37,F37,G37,H37)</f>
        <v>1.2774017245875047</v>
      </c>
    </row>
    <row r="38" spans="1:25" x14ac:dyDescent="0.3">
      <c r="A38">
        <v>120</v>
      </c>
      <c r="B38">
        <v>141</v>
      </c>
      <c r="C38">
        <v>0</v>
      </c>
      <c r="D38">
        <v>0</v>
      </c>
      <c r="E38">
        <v>0.33</v>
      </c>
      <c r="F38">
        <v>0.15</v>
      </c>
      <c r="G38">
        <f>_xll.rp.d1_(A38,B38,C38,D38,E38,F38)</f>
        <v>-1.8284611877409962</v>
      </c>
      <c r="H38">
        <f>_xll.rp.d2_(A38,B38,C38,D38,E38,F38)</f>
        <v>-1.9146296274390666</v>
      </c>
      <c r="I38">
        <f>_xll.rp.CallPrice_(Table2[S],Table2[K],Table2[r],Table2[q],Table2[T],Table2[Vol],Table2[d1],Table2[d2])</f>
        <v>15.252715055628585</v>
      </c>
      <c r="J38">
        <f>_xll.rp.PutPrice_(A38,B38,C38,D38,E38,F38,G38,H38)</f>
        <v>21.133269276654431</v>
      </c>
      <c r="K38">
        <v>7.8061295424875903</v>
      </c>
      <c r="L38">
        <v>21.133269276654431</v>
      </c>
      <c r="M38" s="6">
        <f>_xll.rp.CallImpliedvolatility_(A38,B38,C38,D38,E38,F38,K38)</f>
        <v>0.54455862994541482</v>
      </c>
      <c r="N38" s="6">
        <f>_xll.rp.PutImpliedvolatility_(A38,B38,C38,D38,E38,F38,L38)</f>
        <v>0.15</v>
      </c>
      <c r="O38" s="2">
        <f>_xll.rp.CallGreeksDelta_(A38,B38,C38,D38,E38,F38,G38,H38)</f>
        <v>3.3740182761099913</v>
      </c>
      <c r="P38" s="1">
        <f>_xll.rp.CallGreeksGamma_(A38,B38,C38,D38,E38,F38,G38,H38)</f>
        <v>0.7251012705322406</v>
      </c>
      <c r="Q38" s="4">
        <f>_xll.rp.CallGreeksTheta_(A38,B38,C38,D38,E38,F38,G38,H38)</f>
        <v>-3.2182576938691223E-3</v>
      </c>
      <c r="R38" s="3">
        <f>_xll.rp.CallGreeksVega_(A38,B38,C38,D38,E38,F38,G38,H38)</f>
        <v>5.1685218563538103E-2</v>
      </c>
      <c r="S38" s="3">
        <f>_xll.rp.CallGreeksRho_(A38,B38,C38,D38,E38,F38,G38,H38)</f>
        <v>1.2921323760435919E-2</v>
      </c>
      <c r="T38" s="2">
        <f>_xll.rp.PutGreeksDelta_(A38,B38,C38,D38,E38,F38,G38,H38)</f>
        <v>-96.625981723890007</v>
      </c>
      <c r="U38" s="1">
        <f>_xll.rp.PutGreeksGamma_(A38,B38,C38,D38,E38,F38,G38,H38)</f>
        <v>0.7251012705322406</v>
      </c>
      <c r="V38" s="4">
        <f>_xll.rp.PutGreeksTheta_(A38,B38,C38,D38,E38,F38,G38,H38)</f>
        <v>-3.2182576938691223E-3</v>
      </c>
      <c r="W38" s="4">
        <f>_xll.rp.PutGreeksVega_(A38,B38,C38,D38,E38,F38,G38,H38)</f>
        <v>5.1685218563538103E-2</v>
      </c>
      <c r="X38" s="3">
        <f>_xll.rp.PutGreeksRho_(A38,B38,C38,D38,E38,F38,G38,H38)</f>
        <v>-0.45237867623956413</v>
      </c>
      <c r="Y38" s="5">
        <f>_xll.rp.GreeksVolga(A38,B38,C38,D38,E38,F38,G38,H38)</f>
        <v>1.2062730335571781</v>
      </c>
    </row>
    <row r="39" spans="1:25" x14ac:dyDescent="0.3">
      <c r="A39">
        <v>120</v>
      </c>
      <c r="B39">
        <v>142</v>
      </c>
      <c r="C39">
        <v>0</v>
      </c>
      <c r="D39">
        <v>0</v>
      </c>
      <c r="E39">
        <v>0.33</v>
      </c>
      <c r="F39">
        <v>0.15</v>
      </c>
      <c r="G39">
        <f>_xll.rp.d1_(A39,B39,C39,D39,E39,F39)</f>
        <v>-1.9104769147038549</v>
      </c>
      <c r="H39">
        <f>_xll.rp.d2_(A39,B39,C39,D39,E39,F39)</f>
        <v>-1.9966453544019254</v>
      </c>
      <c r="I39">
        <f>_xll.rp.CallPrice_(Table2[S],Table2[K],Table2[r],Table2[q],Table2[T],Table2[Vol],Table2[d1],Table2[d2])</f>
        <v>15.252715055628585</v>
      </c>
      <c r="J39">
        <f>_xll.rp.PutPrice_(A39,B39,C39,D39,E39,F39,G39,H39)</f>
        <v>22.107985879045998</v>
      </c>
      <c r="K39">
        <v>7.8061295424875903</v>
      </c>
      <c r="L39">
        <v>22.107985879045998</v>
      </c>
      <c r="M39" s="6">
        <f>_xll.rp.CallImpliedvolatility_(A39,B39,C39,D39,E39,F39,K39)</f>
        <v>0.55420621124564684</v>
      </c>
      <c r="N39" s="6">
        <f>_xll.rp.PutImpliedvolatility_(A39,B39,C39,D39,E39,F39,L39)</f>
        <v>0.15</v>
      </c>
      <c r="O39" s="2">
        <f>_xll.rp.CallGreeksDelta_(A39,B39,C39,D39,E39,F39,G39,H39)</f>
        <v>2.8035917985604728</v>
      </c>
      <c r="P39" s="1">
        <f>_xll.rp.CallGreeksGamma_(A39,B39,C39,D39,E39,F39,G39,H39)</f>
        <v>0.62202822238678113</v>
      </c>
      <c r="Q39" s="4">
        <f>_xll.rp.CallGreeksTheta_(A39,B39,C39,D39,E39,F39,G39,H39)</f>
        <v>-2.7607827952509192E-3</v>
      </c>
      <c r="R39" s="3">
        <f>_xll.rp.CallGreeksVega_(A39,B39,C39,D39,E39,F39,G39,H39)</f>
        <v>4.4338171691729752E-2</v>
      </c>
      <c r="S39" s="3">
        <f>_xll.rp.CallGreeksRho_(A39,B39,C39,D39,E39,F39,G39,H39)</f>
        <v>1.0745870121447693E-2</v>
      </c>
      <c r="T39" s="2">
        <f>_xll.rp.PutGreeksDelta_(A39,B39,C39,D39,E39,F39,G39,H39)</f>
        <v>-97.196408201439539</v>
      </c>
      <c r="U39" s="1">
        <f>_xll.rp.PutGreeksGamma_(A39,B39,C39,D39,E39,F39,G39,H39)</f>
        <v>0.62202822238678113</v>
      </c>
      <c r="V39" s="4">
        <f>_xll.rp.PutGreeksTheta_(A39,B39,C39,D39,E39,F39,G39,H39)</f>
        <v>-2.7607827952509192E-3</v>
      </c>
      <c r="W39" s="4">
        <f>_xll.rp.PutGreeksVega_(A39,B39,C39,D39,E39,F39,G39,H39)</f>
        <v>4.4338171691729752E-2</v>
      </c>
      <c r="X39" s="3">
        <f>_xll.rp.PutGreeksRho_(A39,B39,C39,D39,E39,F39,G39,H39)</f>
        <v>-0.45785412987855234</v>
      </c>
      <c r="Y39" s="5">
        <f>_xll.rp.GreeksVolga(A39,B39,C39,D39,E39,F39,G39,H39)</f>
        <v>1.1275329651363011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makiolo</dc:creator>
  <cp:lastModifiedBy>makiolo</cp:lastModifiedBy>
  <dcterms:created xsi:type="dcterms:W3CDTF">2023-12-13T22:45:49Z</dcterms:created>
  <dcterms:modified xsi:type="dcterms:W3CDTF">2023-12-14T00:17:12Z</dcterms:modified>
</cp:coreProperties>
</file>