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maximov\py\Github\GZ\"/>
    </mc:Choice>
  </mc:AlternateContent>
  <xr:revisionPtr revIDLastSave="0" documentId="13_ncr:1_{A1F70793-4757-4498-B88F-8D4039D8DC75}" xr6:coauthVersionLast="40" xr6:coauthVersionMax="47" xr10:uidLastSave="{00000000-0000-0000-0000-000000000000}"/>
  <bookViews>
    <workbookView xWindow="-105" yWindow="-105" windowWidth="25815" windowHeight="14025" activeTab="1" xr2:uid="{00000000-000D-0000-FFFF-FFFF00000000}"/>
  </bookViews>
  <sheets>
    <sheet name="Без ПКМ" sheetId="3" r:id="rId1"/>
    <sheet name="10x15x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P11" i="2" l="1"/>
  <c r="O11" i="2"/>
  <c r="AI4" i="2"/>
  <c r="AI5" i="2"/>
  <c r="AI6" i="2"/>
  <c r="AI7" i="2"/>
  <c r="AI8" i="2"/>
  <c r="AI9" i="2"/>
  <c r="AI10" i="2"/>
  <c r="AI11" i="2"/>
  <c r="L4" i="2"/>
  <c r="L5" i="2"/>
  <c r="L6" i="2"/>
  <c r="L7" i="2"/>
  <c r="L8" i="2"/>
  <c r="L9" i="2"/>
  <c r="L10" i="2"/>
  <c r="L11" i="2"/>
  <c r="AK6" i="2" l="1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N6" i="2"/>
  <c r="K6" i="2"/>
  <c r="J6" i="2"/>
  <c r="I6" i="2"/>
  <c r="H6" i="2"/>
  <c r="G6" i="2"/>
  <c r="F6" i="2"/>
  <c r="E6" i="2"/>
  <c r="D6" i="2"/>
  <c r="C6" i="2"/>
  <c r="B6" i="2"/>
  <c r="X4" i="2"/>
  <c r="W4" i="2"/>
  <c r="V4" i="2"/>
  <c r="U4" i="2"/>
  <c r="X5" i="2"/>
  <c r="W5" i="2"/>
  <c r="V5" i="2"/>
  <c r="U5" i="2"/>
  <c r="X7" i="2"/>
  <c r="W7" i="2"/>
  <c r="V7" i="2"/>
  <c r="U7" i="2"/>
  <c r="X8" i="2"/>
  <c r="W8" i="2"/>
  <c r="V8" i="2"/>
  <c r="U8" i="2"/>
  <c r="X9" i="2"/>
  <c r="W9" i="2"/>
  <c r="V9" i="2"/>
  <c r="U9" i="2"/>
  <c r="X10" i="2"/>
  <c r="W10" i="2"/>
  <c r="V10" i="2"/>
  <c r="U10" i="2"/>
  <c r="U11" i="2"/>
  <c r="B11" i="2"/>
  <c r="C11" i="2"/>
  <c r="C4" i="2"/>
  <c r="B4" i="2"/>
  <c r="C5" i="2"/>
  <c r="B5" i="2"/>
  <c r="C7" i="2"/>
  <c r="B7" i="2"/>
  <c r="C8" i="2"/>
  <c r="B8" i="2"/>
  <c r="C9" i="2"/>
  <c r="B9" i="2"/>
  <c r="C10" i="2"/>
  <c r="B10" i="2"/>
  <c r="AJ6" i="2" l="1"/>
  <c r="M6" i="2"/>
  <c r="S6" i="2"/>
  <c r="AR6" i="2" s="1"/>
  <c r="AM6" i="2"/>
  <c r="T6" i="2"/>
  <c r="AN6" i="2"/>
  <c r="AP6" i="2"/>
  <c r="AL6" i="2" l="1"/>
  <c r="R6" i="2"/>
  <c r="AT6" i="2" s="1"/>
  <c r="AQ6" i="2"/>
  <c r="AO6" i="2"/>
  <c r="X11" i="2"/>
  <c r="W11" i="2"/>
  <c r="V11" i="2"/>
  <c r="AU6" i="2" l="1"/>
  <c r="AS6" i="2"/>
  <c r="AK5" i="2"/>
  <c r="AH5" i="2"/>
  <c r="AG5" i="2"/>
  <c r="AF5" i="2"/>
  <c r="AE5" i="2"/>
  <c r="AD5" i="2"/>
  <c r="AC5" i="2"/>
  <c r="AB5" i="2"/>
  <c r="AA5" i="2"/>
  <c r="Z5" i="2"/>
  <c r="Y5" i="2"/>
  <c r="N5" i="2"/>
  <c r="K5" i="2"/>
  <c r="J5" i="2"/>
  <c r="I5" i="2"/>
  <c r="H5" i="2"/>
  <c r="G5" i="2"/>
  <c r="F5" i="2"/>
  <c r="E5" i="2"/>
  <c r="D5" i="2"/>
  <c r="N11" i="2"/>
  <c r="K11" i="2"/>
  <c r="J11" i="2"/>
  <c r="I11" i="2"/>
  <c r="H11" i="2"/>
  <c r="G11" i="2"/>
  <c r="F11" i="2"/>
  <c r="E11" i="2"/>
  <c r="D11" i="2"/>
  <c r="N10" i="2"/>
  <c r="K10" i="2"/>
  <c r="J10" i="2"/>
  <c r="M10" i="2" s="1"/>
  <c r="I10" i="2"/>
  <c r="H10" i="2"/>
  <c r="G10" i="2"/>
  <c r="F10" i="2"/>
  <c r="E10" i="2"/>
  <c r="D10" i="2"/>
  <c r="AK11" i="2"/>
  <c r="AH11" i="2"/>
  <c r="AG11" i="2"/>
  <c r="AF11" i="2"/>
  <c r="AE11" i="2"/>
  <c r="AD11" i="2"/>
  <c r="AC11" i="2"/>
  <c r="AB11" i="2"/>
  <c r="AA11" i="2"/>
  <c r="Z11" i="2"/>
  <c r="Y11" i="2"/>
  <c r="AK10" i="2"/>
  <c r="AH10" i="2"/>
  <c r="AG10" i="2"/>
  <c r="AF10" i="2"/>
  <c r="AE10" i="2"/>
  <c r="AD10" i="2"/>
  <c r="AC10" i="2"/>
  <c r="AB10" i="2"/>
  <c r="AA10" i="2"/>
  <c r="Z10" i="2"/>
  <c r="Y10" i="2"/>
  <c r="AK9" i="2"/>
  <c r="AH9" i="2"/>
  <c r="AG9" i="2"/>
  <c r="AF9" i="2"/>
  <c r="AE9" i="2"/>
  <c r="AD9" i="2"/>
  <c r="AC9" i="2"/>
  <c r="AB9" i="2"/>
  <c r="AA9" i="2"/>
  <c r="Z9" i="2"/>
  <c r="Y9" i="2"/>
  <c r="N9" i="2"/>
  <c r="K9" i="2"/>
  <c r="J9" i="2"/>
  <c r="I9" i="2"/>
  <c r="H9" i="2"/>
  <c r="G9" i="2"/>
  <c r="F9" i="2"/>
  <c r="E9" i="2"/>
  <c r="D9" i="2"/>
  <c r="AJ9" i="2" l="1"/>
  <c r="AJ5" i="2"/>
  <c r="AJ11" i="2"/>
  <c r="AJ10" i="2"/>
  <c r="M9" i="2"/>
  <c r="M5" i="2"/>
  <c r="M11" i="2"/>
  <c r="AM5" i="2"/>
  <c r="AN5" i="2"/>
  <c r="AM9" i="2"/>
  <c r="AL9" i="2" s="1"/>
  <c r="AN9" i="2"/>
  <c r="AM10" i="2"/>
  <c r="AL10" i="2" s="1"/>
  <c r="AN10" i="2"/>
  <c r="AM11" i="2"/>
  <c r="AL11" i="2" s="1"/>
  <c r="AN11" i="2"/>
  <c r="AL5" i="2" l="1"/>
  <c r="AO10" i="2"/>
  <c r="AS10" i="2" s="1"/>
  <c r="AO5" i="2"/>
  <c r="AS5" i="2" s="1"/>
  <c r="AO11" i="2"/>
  <c r="AS11" i="2" s="1"/>
  <c r="AO9" i="2"/>
  <c r="AS9" i="2" s="1"/>
  <c r="S9" i="2"/>
  <c r="T9" i="2"/>
  <c r="AK8" i="2"/>
  <c r="AH8" i="2"/>
  <c r="AG8" i="2"/>
  <c r="AF8" i="2"/>
  <c r="AE8" i="2"/>
  <c r="AD8" i="2"/>
  <c r="AC8" i="2"/>
  <c r="AB8" i="2"/>
  <c r="AA8" i="2"/>
  <c r="Z8" i="2"/>
  <c r="Y8" i="2"/>
  <c r="N8" i="2"/>
  <c r="K8" i="2"/>
  <c r="J8" i="2"/>
  <c r="I8" i="2"/>
  <c r="H8" i="2"/>
  <c r="G8" i="2"/>
  <c r="F8" i="2"/>
  <c r="E8" i="2"/>
  <c r="D8" i="2"/>
  <c r="D7" i="2"/>
  <c r="S5" i="2"/>
  <c r="T5" i="2"/>
  <c r="AK4" i="2"/>
  <c r="AH4" i="2"/>
  <c r="AG4" i="2"/>
  <c r="AF4" i="2"/>
  <c r="AE4" i="2"/>
  <c r="AD4" i="2"/>
  <c r="AC4" i="2"/>
  <c r="AB4" i="2"/>
  <c r="AA4" i="2"/>
  <c r="Z4" i="2"/>
  <c r="Y4" i="2"/>
  <c r="N4" i="2"/>
  <c r="K4" i="2"/>
  <c r="J4" i="2"/>
  <c r="I4" i="2"/>
  <c r="H4" i="2"/>
  <c r="G4" i="2"/>
  <c r="F4" i="2"/>
  <c r="E4" i="2"/>
  <c r="D4" i="2"/>
  <c r="AJ8" i="2" l="1"/>
  <c r="AJ4" i="2"/>
  <c r="M4" i="2"/>
  <c r="M8" i="2"/>
  <c r="AR9" i="2"/>
  <c r="R9" i="2"/>
  <c r="AT9" i="2" s="1"/>
  <c r="AR5" i="2"/>
  <c r="R5" i="2"/>
  <c r="AT5" i="2" s="1"/>
  <c r="S8" i="2"/>
  <c r="AR8" i="2" s="1"/>
  <c r="T8" i="2"/>
  <c r="AM8" i="2"/>
  <c r="AL8" i="2" s="1"/>
  <c r="AN8" i="2"/>
  <c r="AP8" i="2"/>
  <c r="AP9" i="2"/>
  <c r="AQ9" i="2" s="1"/>
  <c r="AP10" i="2"/>
  <c r="AU10" i="2" s="1"/>
  <c r="AP11" i="2"/>
  <c r="AU11" i="2" s="1"/>
  <c r="AM4" i="2"/>
  <c r="AL4" i="2" s="1"/>
  <c r="AN4" i="2"/>
  <c r="AP4" i="2"/>
  <c r="AP5" i="2"/>
  <c r="AQ5" i="2" s="1"/>
  <c r="S10" i="2"/>
  <c r="T10" i="2"/>
  <c r="S11" i="2"/>
  <c r="R11" i="2" s="1"/>
  <c r="T11" i="2"/>
  <c r="S4" i="2"/>
  <c r="AR4" i="2" s="1"/>
  <c r="T4" i="2"/>
  <c r="AK7" i="2"/>
  <c r="AH7" i="2"/>
  <c r="AG7" i="2"/>
  <c r="AF7" i="2"/>
  <c r="AE7" i="2"/>
  <c r="AD7" i="2"/>
  <c r="AC7" i="2"/>
  <c r="AB7" i="2"/>
  <c r="AA7" i="2"/>
  <c r="Z7" i="2"/>
  <c r="Y7" i="2"/>
  <c r="AJ7" i="2" l="1"/>
  <c r="R4" i="2"/>
  <c r="AT4" i="2" s="1"/>
  <c r="AR10" i="2"/>
  <c r="R10" i="2"/>
  <c r="AT10" i="2" s="1"/>
  <c r="R8" i="2"/>
  <c r="AT8" i="2" s="1"/>
  <c r="AT11" i="2"/>
  <c r="AR11" i="2"/>
  <c r="AU9" i="2"/>
  <c r="AU5" i="2"/>
  <c r="AN7" i="2"/>
  <c r="AQ11" i="2"/>
  <c r="AP7" i="2"/>
  <c r="AQ4" i="2"/>
  <c r="AO4" i="2"/>
  <c r="AQ8" i="2"/>
  <c r="AQ10" i="2"/>
  <c r="AM7" i="2"/>
  <c r="AO8" i="2"/>
  <c r="N7" i="2"/>
  <c r="K7" i="2"/>
  <c r="J7" i="2"/>
  <c r="M7" i="2" s="1"/>
  <c r="I7" i="2"/>
  <c r="H7" i="2"/>
  <c r="G7" i="2"/>
  <c r="F7" i="2"/>
  <c r="E7" i="2"/>
  <c r="AL7" i="2" l="1"/>
  <c r="AU8" i="2"/>
  <c r="AS8" i="2"/>
  <c r="AU4" i="2"/>
  <c r="AS4" i="2"/>
  <c r="AO7" i="2"/>
  <c r="T7" i="2"/>
  <c r="AQ7" i="2" s="1"/>
  <c r="AU7" i="2" l="1"/>
  <c r="AS7" i="2"/>
  <c r="S7" i="2"/>
  <c r="R7" i="2" s="1"/>
  <c r="AT7" i="2" l="1"/>
  <c r="AR7" i="2"/>
</calcChain>
</file>

<file path=xl/sharedStrings.xml><?xml version="1.0" encoding="utf-8"?>
<sst xmlns="http://schemas.openxmlformats.org/spreadsheetml/2006/main" count="60" uniqueCount="44">
  <si>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</si>
  <si>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</si>
  <si>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</si>
  <si>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</si>
  <si>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</si>
  <si>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</si>
  <si>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</si>
  <si>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</si>
  <si>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</si>
  <si>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</si>
  <si>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</si>
  <si>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</si>
  <si>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</si>
  <si>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</si>
  <si>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</si>
  <si>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</si>
  <si>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</si>
  <si>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</si>
  <si>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</si>
  <si>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</si>
  <si>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</si>
  <si>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</si>
  <si>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</si>
  <si>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</si>
  <si>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 CH4 ref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</si>
  <si>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</si>
  <si>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</si>
  <si>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</si>
  <si>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</si>
  <si>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</si>
  <si>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</si>
  <si>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</si>
  <si>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</si>
  <si>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</si>
  <si>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</si>
  <si>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</si>
  <si>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dКПД зарядка</t>
  </si>
  <si>
    <t>dКПД разрядка</t>
  </si>
  <si>
    <t>Q турбины</t>
  </si>
  <si>
    <t>Q ОД</t>
  </si>
  <si>
    <t>?КПД ПГУ</t>
  </si>
  <si>
    <t>Qпп</t>
  </si>
  <si>
    <t>G газ ПКМ</t>
  </si>
  <si>
    <t>dH газ ПКМ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</si>
</sst>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'10x15x8'!$S$3:$S$11</c:f>
              <c:numCache>
                <c:formatCode>General</c:formatCode>
                <c:ptCount val="9"/>
                <c:pt idx="1">
                  <c:v>146.53112999385064</c:v>
                </c:pt>
                <c:pt idx="2">
                  <c:v>154.85002702075624</c:v>
                </c:pt>
                <c:pt idx="3">
                  <c:v>154.78013218604946</c:v>
                </c:pt>
                <c:pt idx="4">
                  <c:v>154.79185272334624</c:v>
                </c:pt>
                <c:pt idx="5">
                  <c:v>155.92009112790825</c:v>
                </c:pt>
                <c:pt idx="6">
                  <c:v>155.93910519436054</c:v>
                </c:pt>
                <c:pt idx="7">
                  <c:v>154.32971785447555</c:v>
                </c:pt>
                <c:pt idx="8">
                  <c:v>152.20662752320138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v>Разрядка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'10x15x8'!$AO$3:$AO$11</c:f>
              <c:numCache>
                <c:formatCode>General</c:formatCode>
                <c:ptCount val="9"/>
                <c:pt idx="1">
                  <c:v>224.96886796469394</c:v>
                </c:pt>
                <c:pt idx="2">
                  <c:v>227.9049210315645</c:v>
                </c:pt>
                <c:pt idx="3">
                  <c:v>230.12514306110847</c:v>
                </c:pt>
                <c:pt idx="4">
                  <c:v>232.17963779127129</c:v>
                </c:pt>
                <c:pt idx="5">
                  <c:v>234.26360194909745</c:v>
                </c:pt>
                <c:pt idx="6">
                  <c:v>234.01951162984375</c:v>
                </c:pt>
                <c:pt idx="7">
                  <c:v>229.6757884033496</c:v>
                </c:pt>
                <c:pt idx="8">
                  <c:v>226.79194649664421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v>Номинальный режим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v>Минимум нагрузки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'10x15x8'!$R$3:$R$11</c:f>
              <c:numCache>
                <c:formatCode>General</c:formatCode>
                <c:ptCount val="9"/>
                <c:pt idx="1">
                  <c:v>0.54250476242189571</c:v>
                </c:pt>
                <c:pt idx="2">
                  <c:v>0.55842472246477093</c:v>
                </c:pt>
                <c:pt idx="3">
                  <c:v>0.56482846138644383</c:v>
                </c:pt>
                <c:pt idx="4">
                  <c:v>0.57146172271019657</c:v>
                </c:pt>
                <c:pt idx="5">
                  <c:v>0.5776915591474574</c:v>
                </c:pt>
                <c:pt idx="6">
                  <c:v>0.58455127141757934</c:v>
                </c:pt>
                <c:pt idx="7">
                  <c:v>0.59228768135324905</c:v>
                </c:pt>
                <c:pt idx="8">
                  <c:v>0.59398222816831014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C-4F0A-9AC1-8F6A32BABE1A}"/>
            </c:ext>
          </c:extLst>
        </c:ser>
        <c:ser>
          <c:idx val="1"/>
          <c:order val="1"/>
          <c:tx>
            <c:v>Разрядка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'10x15x8'!$AL$3:$AL$11</c:f>
              <c:numCache>
                <c:formatCode>General</c:formatCode>
                <c:ptCount val="9"/>
                <c:pt idx="1">
                  <c:v>0.56867241128893453</c:v>
                </c:pt>
                <c:pt idx="2">
                  <c:v>0.58349366712159445</c:v>
                </c:pt>
                <c:pt idx="3">
                  <c:v>0.58820112650207035</c:v>
                </c:pt>
                <c:pt idx="4">
                  <c:v>0.5921434507707195</c:v>
                </c:pt>
                <c:pt idx="5">
                  <c:v>0.59571713467012144</c:v>
                </c:pt>
                <c:pt idx="6">
                  <c:v>0.59885497855305392</c:v>
                </c:pt>
                <c:pt idx="7">
                  <c:v>0.60319627733585757</c:v>
                </c:pt>
                <c:pt idx="8">
                  <c:v>0.60428559944695559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C-4F0A-9AC1-8F6A32BABE1A}"/>
            </c:ext>
          </c:extLst>
        </c:ser>
        <c:ser>
          <c:idx val="2"/>
          <c:order val="2"/>
          <c:tx>
            <c:v>Номинальный режим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EC-4F0A-9AC1-8F6A32BABE1A}"/>
            </c:ext>
          </c:extLst>
        </c:ser>
        <c:ser>
          <c:idx val="3"/>
          <c:order val="3"/>
          <c:tx>
            <c:v>Минимум нагрузки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EC-4F0A-9AC1-8F6A32BA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КПД</a:t>
                </a:r>
                <a:r>
                  <a:rPr lang="ru-RU" baseline="0"/>
                  <a:t> ПГУ по физ. методу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Разгрузка при зарядке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'10x15x8'!$A$4:$A$11</c:f>
              <c:numCache>
                <c:formatCode>General</c:formatCode>
                <c:ptCount val="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</c:numCache>
            </c:numRef>
          </c:xVal>
          <c:yVal>
            <c:numRef>
              <c:f>'10x15x8'!$AR$4:$AR$11</c:f>
              <c:numCache>
                <c:formatCode>General</c:formatCode>
                <c:ptCount val="8"/>
                <c:pt idx="0">
                  <c:v>-40.926090677898429</c:v>
                </c:pt>
                <c:pt idx="1">
                  <c:v>-43.001999978616396</c:v>
                </c:pt>
                <c:pt idx="2">
                  <c:v>-43.70635296731578</c:v>
                </c:pt>
                <c:pt idx="3">
                  <c:v>-44.04100259942885</c:v>
                </c:pt>
                <c:pt idx="4">
                  <c:v>-43.788118798832841</c:v>
                </c:pt>
                <c:pt idx="5">
                  <c:v>-42.800373659738341</c:v>
                </c:pt>
                <c:pt idx="6">
                  <c:v>-39.962726833094905</c:v>
                </c:pt>
                <c:pt idx="7">
                  <c:v>-38.965834012534941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v>Дополнительная выработка при разрядке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'10x15x8'!$A$4:$A$11</c:f>
              <c:numCache>
                <c:formatCode>General</c:formatCode>
                <c:ptCount val="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</c:numCache>
            </c:numRef>
          </c:xVal>
          <c:yVal>
            <c:numRef>
              <c:f>'10x15x8'!$AS$4:$AS$11</c:f>
              <c:numCache>
                <c:formatCode>General</c:formatCode>
                <c:ptCount val="8"/>
                <c:pt idx="0">
                  <c:v>19.840755960079406</c:v>
                </c:pt>
                <c:pt idx="1">
                  <c:v>20.955561520219476</c:v>
                </c:pt>
                <c:pt idx="2">
                  <c:v>20.43026023057152</c:v>
                </c:pt>
                <c:pt idx="3">
                  <c:v>19.879062819894386</c:v>
                </c:pt>
                <c:pt idx="4">
                  <c:v>19.850196370947543</c:v>
                </c:pt>
                <c:pt idx="5">
                  <c:v>19.845914609503495</c:v>
                </c:pt>
                <c:pt idx="6">
                  <c:v>20.582316751993972</c:v>
                </c:pt>
                <c:pt idx="7">
                  <c:v>20.838863569871251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150479</xdr:colOff>
      <xdr:row>4</xdr:row>
      <xdr:rowOff>92086</xdr:rowOff>
    </xdr:from>
    <xdr:to>
      <xdr:col>54</xdr:col>
      <xdr:colOff>455280</xdr:colOff>
      <xdr:row>18</xdr:row>
      <xdr:rowOff>27812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62434</xdr:colOff>
      <xdr:row>4</xdr:row>
      <xdr:rowOff>83243</xdr:rowOff>
    </xdr:from>
    <xdr:to>
      <xdr:col>62</xdr:col>
      <xdr:colOff>360030</xdr:colOff>
      <xdr:row>18</xdr:row>
      <xdr:rowOff>24412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446287</xdr:colOff>
      <xdr:row>4</xdr:row>
      <xdr:rowOff>84190</xdr:rowOff>
    </xdr:from>
    <xdr:to>
      <xdr:col>70</xdr:col>
      <xdr:colOff>122777</xdr:colOff>
      <xdr:row>18</xdr:row>
      <xdr:rowOff>41510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-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-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Temp-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movIA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0.71179308682891296</v>
          </cell>
        </row>
      </sheetData>
      <sheetData sheetId="1"/>
      <sheetData sheetId="2"/>
      <sheetData sheetId="3">
        <row r="2">
          <cell r="C2">
            <v>2.5708384804011462</v>
          </cell>
        </row>
        <row r="5">
          <cell r="C5">
            <v>123.6363180522351</v>
          </cell>
          <cell r="E5">
            <v>31.134656321012919</v>
          </cell>
        </row>
        <row r="6">
          <cell r="C6">
            <v>6.2122160320263484</v>
          </cell>
        </row>
        <row r="7">
          <cell r="B7">
            <v>32.868026301754483</v>
          </cell>
        </row>
        <row r="12">
          <cell r="C12">
            <v>4.5191560832078398E-2</v>
          </cell>
        </row>
      </sheetData>
      <sheetData sheetId="4">
        <row r="8">
          <cell r="B8">
            <v>18.63368673341121</v>
          </cell>
        </row>
        <row r="9">
          <cell r="B9">
            <v>99.924468427339818</v>
          </cell>
        </row>
        <row r="10">
          <cell r="B10">
            <v>8.4426705895773377</v>
          </cell>
        </row>
        <row r="17">
          <cell r="B17">
            <v>36802.306036441099</v>
          </cell>
        </row>
      </sheetData>
      <sheetData sheetId="5"/>
      <sheetData sheetId="6">
        <row r="3">
          <cell r="B3">
            <v>0.74632571563585115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0.95641570387463903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45.903223080099522</v>
          </cell>
        </row>
        <row r="12">
          <cell r="C12">
            <v>0.16680220982633959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25.360655953409221</v>
          </cell>
        </row>
        <row r="9">
          <cell r="B9">
            <v>96.001088418326788</v>
          </cell>
        </row>
        <row r="10">
          <cell r="B10">
            <v>8.2522045847275081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0.71197361934398351</v>
          </cell>
        </row>
      </sheetData>
      <sheetData sheetId="1"/>
      <sheetData sheetId="2"/>
      <sheetData sheetId="3">
        <row r="2">
          <cell r="C2">
            <v>2.2778057119881052</v>
          </cell>
        </row>
        <row r="5">
          <cell r="C5">
            <v>129.14026562485279</v>
          </cell>
          <cell r="E5">
            <v>31.610949528726419</v>
          </cell>
        </row>
        <row r="6">
          <cell r="C6">
            <v>6.2238941953421367</v>
          </cell>
        </row>
        <row r="7">
          <cell r="B7">
            <v>35.460358671315568</v>
          </cell>
        </row>
        <row r="12">
          <cell r="C12">
            <v>4.5214608372616379E-2</v>
          </cell>
        </row>
      </sheetData>
      <sheetData sheetId="4">
        <row r="8">
          <cell r="B8">
            <v>21.98993309267977</v>
          </cell>
        </row>
        <row r="9">
          <cell r="B9">
            <v>100.55424126257169</v>
          </cell>
        </row>
        <row r="10">
          <cell r="B10">
            <v>8.6880516496333708</v>
          </cell>
        </row>
        <row r="17">
          <cell r="B17">
            <v>37247.253901891207</v>
          </cell>
        </row>
      </sheetData>
      <sheetData sheetId="5"/>
      <sheetData sheetId="6">
        <row r="3">
          <cell r="B3">
            <v>0.77955007620942163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0.86988984809088021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48.819521183378413</v>
          </cell>
        </row>
        <row r="12">
          <cell r="C12">
            <v>0.16600114428792251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30.088694690679912</v>
          </cell>
        </row>
        <row r="9">
          <cell r="B9">
            <v>95.09279990681803</v>
          </cell>
        </row>
        <row r="10">
          <cell r="B10">
            <v>8.3522753761501871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0.71063142544819813</v>
          </cell>
        </row>
      </sheetData>
      <sheetData sheetId="1"/>
      <sheetData sheetId="2"/>
      <sheetData sheetId="3">
        <row r="2">
          <cell r="C2">
            <v>2.2454277846408042</v>
          </cell>
        </row>
        <row r="5">
          <cell r="C5">
            <v>125.5550869940141</v>
          </cell>
          <cell r="E5">
            <v>31.29944166031521</v>
          </cell>
        </row>
        <row r="6">
          <cell r="C6">
            <v>6.2162872366974886</v>
          </cell>
        </row>
        <row r="7">
          <cell r="B7">
            <v>39.052440069068602</v>
          </cell>
        </row>
        <row r="12">
          <cell r="C12">
            <v>4.5276953195570388E-2</v>
          </cell>
        </row>
      </sheetData>
      <sheetData sheetId="4">
        <row r="8">
          <cell r="B8">
            <v>31.167319721717451</v>
          </cell>
        </row>
        <row r="9">
          <cell r="B9">
            <v>91.216028486830311</v>
          </cell>
        </row>
        <row r="10">
          <cell r="B10">
            <v>7.8882429162743186</v>
          </cell>
        </row>
        <row r="17">
          <cell r="B17">
            <v>37760.524606367093</v>
          </cell>
        </row>
      </sheetData>
      <sheetData sheetId="5"/>
      <sheetData sheetId="6">
        <row r="3">
          <cell r="B3">
            <v>0.75790828802374832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0.67213483113811467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52.9828103218236</v>
          </cell>
        </row>
        <row r="12">
          <cell r="C12">
            <v>0.16830757799976401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43.651463736241517</v>
          </cell>
        </row>
        <row r="9">
          <cell r="B9">
            <v>80.830694793148695</v>
          </cell>
        </row>
        <row r="10">
          <cell r="B10">
            <v>7.0883928814862873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0.70993860893911531</v>
          </cell>
        </row>
      </sheetData>
      <sheetData sheetId="1"/>
      <sheetData sheetId="2"/>
      <sheetData sheetId="3">
        <row r="2">
          <cell r="C2">
            <v>2.1398318723075911</v>
          </cell>
        </row>
        <row r="5">
          <cell r="C5">
            <v>124.7145130668581</v>
          </cell>
          <cell r="E5">
            <v>31.205021333878399</v>
          </cell>
        </row>
        <row r="6">
          <cell r="C6">
            <v>6.2145037241420358</v>
          </cell>
        </row>
        <row r="7">
          <cell r="B7">
            <v>40.964032612645241</v>
          </cell>
        </row>
        <row r="12">
          <cell r="C12">
            <v>4.5159035280647797E-2</v>
          </cell>
        </row>
      </sheetData>
      <sheetData sheetId="4">
        <row r="8">
          <cell r="B8">
            <v>37.504893479603169</v>
          </cell>
        </row>
        <row r="9">
          <cell r="B9">
            <v>84.912752550054662</v>
          </cell>
        </row>
        <row r="10">
          <cell r="B10">
            <v>7.3420635794609836</v>
          </cell>
        </row>
        <row r="17">
          <cell r="B17">
            <v>38054.15160346339</v>
          </cell>
        </row>
      </sheetData>
      <sheetData sheetId="5"/>
      <sheetData sheetId="6">
        <row r="3">
          <cell r="B3">
            <v>0.75283419695073128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0.68227028424089209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55.1345308840027</v>
          </cell>
        </row>
        <row r="12">
          <cell r="C12">
            <v>0.17496310407698751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52.806188804744309</v>
          </cell>
        </row>
        <row r="9">
          <cell r="B9">
            <v>71.531359508734809</v>
          </cell>
        </row>
        <row r="10">
          <cell r="B10">
            <v>6.2535765942739463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0.70901733759693952</v>
          </cell>
        </row>
      </sheetData>
      <sheetData sheetId="1"/>
      <sheetData sheetId="2"/>
      <sheetData sheetId="3">
        <row r="2">
          <cell r="C2">
            <v>2.1096670661759429</v>
          </cell>
        </row>
        <row r="5">
          <cell r="C5">
            <v>123.2677674554277</v>
          </cell>
          <cell r="E5">
            <v>31.124278891401509</v>
          </cell>
        </row>
        <row r="6">
          <cell r="C6">
            <v>6.2114340489127979</v>
          </cell>
        </row>
        <row r="7">
          <cell r="B7">
            <v>42.438703038134733</v>
          </cell>
        </row>
        <row r="12">
          <cell r="C12">
            <v>4.526098854146849E-2</v>
          </cell>
        </row>
      </sheetData>
      <sheetData sheetId="4">
        <row r="8">
          <cell r="B8">
            <v>44.823008190549032</v>
          </cell>
        </row>
        <row r="9">
          <cell r="B9">
            <v>77.748785912801054</v>
          </cell>
        </row>
        <row r="10">
          <cell r="B10">
            <v>6.7112028459728013</v>
          </cell>
        </row>
        <row r="17">
          <cell r="B17">
            <v>38316.010878021007</v>
          </cell>
        </row>
      </sheetData>
      <sheetData sheetId="5"/>
      <sheetData sheetId="6">
        <row r="3">
          <cell r="B3">
            <v>0.75023929613308304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0.68637606977659871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56.270696192646021</v>
          </cell>
        </row>
        <row r="12">
          <cell r="C12">
            <v>0.18210954190544321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62.775052202136543</v>
          </cell>
        </row>
        <row r="9">
          <cell r="B9">
            <v>61.494723626158979</v>
          </cell>
        </row>
        <row r="10">
          <cell r="B10">
            <v>5.3384663770733489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0.70785990635028306</v>
          </cell>
        </row>
      </sheetData>
      <sheetData sheetId="1"/>
      <sheetData sheetId="2"/>
      <sheetData sheetId="3">
        <row r="2">
          <cell r="C2">
            <v>2.1476495720356961</v>
          </cell>
        </row>
        <row r="5">
          <cell r="C5">
            <v>120.89017911163479</v>
          </cell>
          <cell r="E5">
            <v>31.045227993859861</v>
          </cell>
        </row>
        <row r="6">
          <cell r="C6">
            <v>6.2063893306246607</v>
          </cell>
        </row>
        <row r="7">
          <cell r="B7">
            <v>43.266955643958177</v>
          </cell>
        </row>
        <row r="12">
          <cell r="C12">
            <v>4.528821887511094E-2</v>
          </cell>
        </row>
      </sheetData>
      <sheetData sheetId="4">
        <row r="8">
          <cell r="B8">
            <v>52.716748612278799</v>
          </cell>
        </row>
        <row r="9">
          <cell r="B9">
            <v>70.094284208258841</v>
          </cell>
        </row>
        <row r="10">
          <cell r="B10">
            <v>6.0236950035889212</v>
          </cell>
        </row>
        <row r="17">
          <cell r="B17">
            <v>38552.905210983678</v>
          </cell>
        </row>
      </sheetData>
      <sheetData sheetId="5"/>
      <sheetData sheetId="6">
        <row r="3">
          <cell r="B3">
            <v>0.75657269828405382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0.68210216419822856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56.418946753975092</v>
          </cell>
        </row>
        <row r="12">
          <cell r="C12">
            <v>0.18436488325896899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54.68365135312699</v>
          </cell>
        </row>
        <row r="9">
          <cell r="B9">
            <v>68.068271325910587</v>
          </cell>
        </row>
        <row r="10">
          <cell r="B10">
            <v>5.8743657685470749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C4">
            <v>0.1</v>
          </cell>
          <cell r="E4">
            <v>13.57297754204483</v>
          </cell>
        </row>
        <row r="13">
          <cell r="E13">
            <v>0.70702938668410387</v>
          </cell>
        </row>
      </sheetData>
      <sheetData sheetId="1" refreshError="1"/>
      <sheetData sheetId="2" refreshError="1"/>
      <sheetData sheetId="3">
        <row r="2">
          <cell r="C2">
            <v>2.218992303191158</v>
          </cell>
        </row>
        <row r="5">
          <cell r="C5">
            <v>118.90644625711199</v>
          </cell>
          <cell r="E5">
            <v>30.932710161276461</v>
          </cell>
        </row>
        <row r="6">
          <cell r="C6">
            <v>6.2021802868530109</v>
          </cell>
        </row>
        <row r="7">
          <cell r="B7">
            <v>43.197073067345393</v>
          </cell>
        </row>
        <row r="12">
          <cell r="C12">
            <v>4.5203828953687838E-2</v>
          </cell>
        </row>
      </sheetData>
      <sheetData sheetId="4">
        <row r="8">
          <cell r="B8">
            <v>54.274291142549203</v>
          </cell>
        </row>
        <row r="9">
          <cell r="B9">
            <v>68.057172114173198</v>
          </cell>
        </row>
        <row r="10">
          <cell r="B10">
            <v>5.8243396666219551</v>
          </cell>
        </row>
        <row r="11">
          <cell r="B11">
            <v>34723.390365586492</v>
          </cell>
        </row>
        <row r="17">
          <cell r="B17">
            <v>38575.430000910041</v>
          </cell>
        </row>
      </sheetData>
      <sheetData sheetId="5" refreshError="1"/>
      <sheetData sheetId="6">
        <row r="3">
          <cell r="B3">
            <v>0.7570004179963562</v>
          </cell>
        </row>
      </sheetData>
      <sheetData sheetId="7" refreshError="1"/>
      <sheetData sheetId="8" refreshError="1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0.67826093050990566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56.218297357186671</v>
          </cell>
        </row>
        <row r="12">
          <cell r="C12">
            <v>0.18422182343673671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51.744344524636027</v>
          </cell>
        </row>
        <row r="9">
          <cell r="B9">
            <v>70.038534104258559</v>
          </cell>
        </row>
        <row r="10">
          <cell r="B10">
            <v>6.0195429881068963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0.71134101782417591</v>
          </cell>
        </row>
      </sheetData>
      <sheetData sheetId="1"/>
      <sheetData sheetId="2"/>
      <sheetData sheetId="3">
        <row r="2">
          <cell r="C2">
            <v>2.2701754270331391</v>
          </cell>
        </row>
        <row r="5">
          <cell r="C5">
            <v>127.339747452835</v>
          </cell>
          <cell r="E5">
            <v>31.458731191661371</v>
          </cell>
        </row>
        <row r="6">
          <cell r="C6">
            <v>6.2200738927341543</v>
          </cell>
        </row>
        <row r="7">
          <cell r="B7">
            <v>37.23191676958821</v>
          </cell>
        </row>
        <row r="12">
          <cell r="C12">
            <v>4.5285748950354733E-2</v>
          </cell>
        </row>
      </sheetData>
      <sheetData sheetId="4">
        <row r="8">
          <cell r="B8">
            <v>26.064457090350022</v>
          </cell>
        </row>
        <row r="9">
          <cell r="B9">
            <v>96.358985522808126</v>
          </cell>
        </row>
        <row r="10">
          <cell r="B10">
            <v>8.3297047434973699</v>
          </cell>
        </row>
        <row r="17">
          <cell r="B17">
            <v>37500.811256093039</v>
          </cell>
        </row>
      </sheetData>
      <sheetData sheetId="5"/>
      <sheetData sheetId="6">
        <row r="3">
          <cell r="B3">
            <v>0.76868131988914024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0.75083222444895148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50.964653816995209</v>
          </cell>
        </row>
        <row r="12">
          <cell r="C12">
            <v>0.1673227525155109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36.237761261398433</v>
          </cell>
        </row>
        <row r="9">
          <cell r="B9">
            <v>88.539377581739132</v>
          </cell>
        </row>
        <row r="10">
          <cell r="B10">
            <v>7.7741525158646239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E11"/>
  <sheetViews>
    <sheetView workbookViewId="0">
      <selection activeCell="H5" sqref="H5"/>
    </sheetView>
  </sheetViews>
  <sheetFormatPr defaultRowHeight="15" x14ac:dyDescent="0.25"/>
  <cols>
    <col min="1" max="1" width="9.140625" style="33"/>
    <col min="2" max="2" width="12" style="31" bestFit="1" customWidth="1"/>
    <col min="3" max="3" width="12" style="32" bestFit="1" customWidth="1"/>
    <col min="4" max="4" width="12" style="31" bestFit="1" customWidth="1"/>
    <col min="5" max="5" width="12" style="32" bestFit="1" customWidth="1"/>
    <col min="6" max="16384" width="9.140625" style="26"/>
  </cols>
  <sheetData>
    <row r="1" spans="1:5" x14ac:dyDescent="0.25">
      <c r="A1" s="23" t="s">
        <v>0</v>
      </c>
      <c r="B1" s="24" t="s">
        <v>32</v>
      </c>
      <c r="C1" s="25"/>
      <c r="D1" s="24" t="s">
        <v>33</v>
      </c>
      <c r="E1" s="25"/>
    </row>
    <row r="2" spans="1:5" ht="15.75" thickBot="1" x14ac:dyDescent="0.3">
      <c r="A2" s="27"/>
      <c r="B2" s="28" t="s">
        <v>31</v>
      </c>
      <c r="C2" s="29" t="s">
        <v>30</v>
      </c>
      <c r="D2" s="28" t="s">
        <v>31</v>
      </c>
      <c r="E2" s="29" t="s">
        <v>30</v>
      </c>
    </row>
    <row r="3" spans="1:5" ht="15.75" x14ac:dyDescent="0.25">
      <c r="A3" s="30">
        <v>-29</v>
      </c>
      <c r="B3" s="31">
        <v>175.06425550511426</v>
      </c>
      <c r="C3" s="32">
        <v>0.63051292317147878</v>
      </c>
      <c r="D3" s="31">
        <v>205.13768958891018</v>
      </c>
      <c r="E3" s="32">
        <v>0.62325556396576853</v>
      </c>
    </row>
    <row r="4" spans="1:5" ht="15.75" x14ac:dyDescent="0.25">
      <c r="A4" s="30">
        <v>-25</v>
      </c>
      <c r="B4" s="31">
        <v>187.45722067174907</v>
      </c>
      <c r="C4" s="32">
        <v>0.64701713584893716</v>
      </c>
      <c r="D4" s="31">
        <v>205.12811200461454</v>
      </c>
      <c r="E4" s="32">
        <v>0.63615415876698722</v>
      </c>
    </row>
    <row r="5" spans="1:5" ht="15.75" x14ac:dyDescent="0.25">
      <c r="A5" s="30">
        <v>-20</v>
      </c>
      <c r="B5" s="31">
        <v>197.85202699937264</v>
      </c>
      <c r="C5" s="32">
        <v>0.66122196160902258</v>
      </c>
      <c r="D5" s="31">
        <v>206.94935951134502</v>
      </c>
      <c r="E5" s="32">
        <v>0.65157412488013533</v>
      </c>
    </row>
    <row r="6" spans="1:5" ht="15.75" x14ac:dyDescent="0.25">
      <c r="A6" s="30">
        <v>-15</v>
      </c>
      <c r="B6" s="31">
        <v>198.48648515336524</v>
      </c>
      <c r="C6" s="32">
        <v>0.67130130649635533</v>
      </c>
      <c r="D6" s="31">
        <v>209.69488283053695</v>
      </c>
      <c r="E6" s="32">
        <v>0.65993888017537883</v>
      </c>
    </row>
    <row r="7" spans="1:5" ht="15.75" x14ac:dyDescent="0.25">
      <c r="A7" s="30">
        <v>-10</v>
      </c>
      <c r="B7" s="31">
        <v>198.83285532277509</v>
      </c>
      <c r="C7" s="32">
        <v>0.68073926798168138</v>
      </c>
      <c r="D7" s="31">
        <v>212.3005749713769</v>
      </c>
      <c r="E7" s="32">
        <v>0.66751247292528593</v>
      </c>
    </row>
    <row r="8" spans="1:5" ht="15.75" x14ac:dyDescent="0.25">
      <c r="A8" s="30">
        <v>-5</v>
      </c>
      <c r="B8" s="31">
        <v>199.70820992674109</v>
      </c>
      <c r="C8" s="32">
        <v>0.68802044051979483</v>
      </c>
      <c r="D8" s="31">
        <v>214.41340557814991</v>
      </c>
      <c r="E8" s="32">
        <v>0.67298351536860157</v>
      </c>
    </row>
    <row r="9" spans="1:5" ht="15.75" x14ac:dyDescent="0.25">
      <c r="A9" s="30">
        <v>0</v>
      </c>
      <c r="B9" s="31">
        <v>198.73947885409888</v>
      </c>
      <c r="C9" s="32">
        <v>0.69554448470388708</v>
      </c>
      <c r="D9" s="31">
        <v>214.17359702034025</v>
      </c>
      <c r="E9" s="32">
        <v>0.67883262410718481</v>
      </c>
    </row>
    <row r="10" spans="1:5" ht="15.75" x14ac:dyDescent="0.25">
      <c r="A10" s="30">
        <v>5</v>
      </c>
      <c r="B10" s="31">
        <v>194.29244468757045</v>
      </c>
      <c r="C10" s="32">
        <v>0.7042625250155683</v>
      </c>
      <c r="D10" s="31">
        <v>209.09347165135563</v>
      </c>
      <c r="E10" s="32">
        <v>0.68570725290387591</v>
      </c>
    </row>
    <row r="11" spans="1:5" ht="15.75" x14ac:dyDescent="0.25">
      <c r="A11" s="30">
        <v>8</v>
      </c>
      <c r="B11" s="31">
        <v>191.17246153573632</v>
      </c>
      <c r="C11" s="32">
        <v>0.70722919011666807</v>
      </c>
      <c r="D11" s="31">
        <v>205.95308292677296</v>
      </c>
      <c r="E11" s="32">
        <v>0.6880089886857067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AW11"/>
  <sheetViews>
    <sheetView tabSelected="1" zoomScale="85" zoomScaleNormal="85" workbookViewId="0">
      <selection activeCell="G20" sqref="G20"/>
    </sheetView>
  </sheetViews>
  <sheetFormatPr defaultRowHeight="15.75" x14ac:dyDescent="0.25"/>
  <cols>
    <col min="1" max="1" width="5" style="5" bestFit="1" customWidth="1"/>
    <col min="2" max="9" width="13.7109375" style="3" bestFit="1" customWidth="1"/>
    <col min="10" max="13" width="13.7109375" style="3" customWidth="1"/>
    <col min="14" max="14" width="13.7109375" style="4" customWidth="1"/>
    <col min="15" max="16" width="13.7109375" style="3" customWidth="1"/>
    <col min="17" max="17" width="13.7109375" style="4" customWidth="1"/>
    <col min="18" max="18" width="13.7109375" style="5" customWidth="1"/>
    <col min="19" max="19" width="13.7109375" style="3" bestFit="1" customWidth="1"/>
    <col min="20" max="20" width="13.7109375" style="5" customWidth="1"/>
    <col min="21" max="24" width="15" style="3" bestFit="1" customWidth="1"/>
    <col min="25" max="25" width="8.5703125" style="3" bestFit="1" customWidth="1"/>
    <col min="26" max="26" width="10.140625" style="3" bestFit="1" customWidth="1"/>
    <col min="27" max="28" width="13.7109375" style="3" bestFit="1" customWidth="1"/>
    <col min="29" max="29" width="13.85546875" style="3" bestFit="1" customWidth="1"/>
    <col min="30" max="34" width="15" style="3" bestFit="1" customWidth="1"/>
    <col min="35" max="36" width="15" style="3" customWidth="1"/>
    <col min="37" max="37" width="15" style="3" bestFit="1" customWidth="1"/>
    <col min="38" max="38" width="15" style="5" bestFit="1" customWidth="1"/>
    <col min="39" max="39" width="15.28515625" style="2" bestFit="1" customWidth="1"/>
    <col min="40" max="40" width="17.140625" style="3" bestFit="1" customWidth="1"/>
    <col min="41" max="41" width="15.85546875" style="4" bestFit="1" customWidth="1"/>
    <col min="42" max="42" width="15" style="4" bestFit="1" customWidth="1"/>
    <col min="43" max="43" width="15" style="5" bestFit="1" customWidth="1"/>
    <col min="44" max="44" width="15" style="2" customWidth="1"/>
    <col min="45" max="46" width="15" style="3" customWidth="1"/>
    <col min="47" max="47" width="16.28515625" style="4" bestFit="1" customWidth="1"/>
    <col min="48" max="16384" width="9.140625" style="1"/>
  </cols>
  <sheetData>
    <row r="1" spans="1:49" s="3" customFormat="1" x14ac:dyDescent="0.25">
      <c r="A1" s="15" t="s">
        <v>0</v>
      </c>
      <c r="B1" s="17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1"/>
      <c r="O1" s="12"/>
      <c r="P1" s="11"/>
      <c r="Q1" s="9"/>
      <c r="R1" s="15" t="s">
        <v>40</v>
      </c>
      <c r="S1" s="21" t="s">
        <v>14</v>
      </c>
      <c r="T1" s="15" t="s">
        <v>17</v>
      </c>
      <c r="U1" s="17" t="s">
        <v>8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1"/>
      <c r="AL1" s="15" t="s">
        <v>40</v>
      </c>
      <c r="AM1" s="17" t="s">
        <v>15</v>
      </c>
      <c r="AN1" s="19" t="s">
        <v>16</v>
      </c>
      <c r="AO1" s="21" t="s">
        <v>22</v>
      </c>
      <c r="AP1" s="21" t="s">
        <v>17</v>
      </c>
      <c r="AQ1" s="15" t="s">
        <v>23</v>
      </c>
      <c r="AR1" s="17" t="s">
        <v>34</v>
      </c>
      <c r="AS1" s="19" t="s">
        <v>35</v>
      </c>
      <c r="AT1" s="19" t="s">
        <v>36</v>
      </c>
      <c r="AU1" s="21" t="s">
        <v>37</v>
      </c>
      <c r="AV1" s="7" t="s">
        <v>11</v>
      </c>
      <c r="AW1" s="7">
        <v>0.95</v>
      </c>
    </row>
    <row r="2" spans="1:49" s="3" customFormat="1" ht="16.5" thickBot="1" x14ac:dyDescent="0.3">
      <c r="A2" s="16"/>
      <c r="B2" s="14" t="s">
        <v>24</v>
      </c>
      <c r="C2" s="14" t="s">
        <v>28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18</v>
      </c>
      <c r="K2" s="14" t="s">
        <v>19</v>
      </c>
      <c r="L2" s="14" t="s">
        <v>39</v>
      </c>
      <c r="M2" s="14" t="s">
        <v>38</v>
      </c>
      <c r="N2" s="10" t="s">
        <v>20</v>
      </c>
      <c r="O2" s="13" t="s">
        <v>41</v>
      </c>
      <c r="P2" s="14" t="s">
        <v>42</v>
      </c>
      <c r="Q2" s="10" t="s">
        <v>43</v>
      </c>
      <c r="R2" s="16"/>
      <c r="S2" s="22"/>
      <c r="T2" s="16"/>
      <c r="U2" s="14" t="s">
        <v>25</v>
      </c>
      <c r="V2" s="14" t="s">
        <v>26</v>
      </c>
      <c r="W2" s="14" t="s">
        <v>27</v>
      </c>
      <c r="X2" s="14" t="s">
        <v>28</v>
      </c>
      <c r="Y2" s="14" t="s">
        <v>1</v>
      </c>
      <c r="Z2" s="14" t="s">
        <v>2</v>
      </c>
      <c r="AA2" s="14" t="s">
        <v>3</v>
      </c>
      <c r="AB2" s="14" t="s">
        <v>4</v>
      </c>
      <c r="AC2" s="14" t="s">
        <v>5</v>
      </c>
      <c r="AD2" s="14" t="s">
        <v>6</v>
      </c>
      <c r="AE2" s="6" t="s">
        <v>9</v>
      </c>
      <c r="AF2" s="6" t="s">
        <v>10</v>
      </c>
      <c r="AG2" s="14" t="s">
        <v>18</v>
      </c>
      <c r="AH2" s="14" t="s">
        <v>19</v>
      </c>
      <c r="AI2" s="14" t="s">
        <v>39</v>
      </c>
      <c r="AJ2" s="14" t="s">
        <v>38</v>
      </c>
      <c r="AK2" s="6" t="s">
        <v>21</v>
      </c>
      <c r="AL2" s="16"/>
      <c r="AM2" s="18"/>
      <c r="AN2" s="20"/>
      <c r="AO2" s="22"/>
      <c r="AP2" s="22"/>
      <c r="AQ2" s="16"/>
      <c r="AR2" s="18"/>
      <c r="AS2" s="20"/>
      <c r="AT2" s="20"/>
      <c r="AU2" s="22"/>
      <c r="AV2" s="7" t="s">
        <v>12</v>
      </c>
      <c r="AW2" s="7">
        <v>0.99</v>
      </c>
    </row>
    <row r="3" spans="1:49" x14ac:dyDescent="0.25">
      <c r="A3" s="5">
        <v>-29</v>
      </c>
      <c r="AV3" s="8" t="s">
        <v>13</v>
      </c>
      <c r="AW3" s="8">
        <v>0.98</v>
      </c>
    </row>
    <row r="4" spans="1:49" s="37" customFormat="1" x14ac:dyDescent="0.25">
      <c r="A4" s="30">
        <v>-25</v>
      </c>
      <c r="B4" s="34">
        <f>[1]gas_streams_zaryad!$E$13</f>
        <v>0.71179308682891296</v>
      </c>
      <c r="C4" s="34">
        <f>[1]electric_zaryad!$E$5</f>
        <v>31.134656321012919</v>
      </c>
      <c r="D4" s="34">
        <f>[1]GTU_input_zaryad!$B$3</f>
        <v>0.74632571563585115</v>
      </c>
      <c r="E4" s="34">
        <f>[1]electric_zaryad!$C$5</f>
        <v>123.6363180522351</v>
      </c>
      <c r="F4" s="34">
        <f>[1]electric_zaryad!$B$7</f>
        <v>32.868026301754483</v>
      </c>
      <c r="G4" s="34">
        <f>[1]electric_zaryad!$C$12</f>
        <v>4.5191560832078398E-2</v>
      </c>
      <c r="H4" s="34">
        <f>[1]electric_zaryad!$C$6</f>
        <v>6.2122160320263484</v>
      </c>
      <c r="I4" s="34">
        <f>[1]electric_zaryad!$C$2</f>
        <v>2.5708384804011462</v>
      </c>
      <c r="J4" s="34">
        <f>[1]heaters_zaryad!$B$9</f>
        <v>99.924468427339818</v>
      </c>
      <c r="K4" s="34">
        <f>[1]heaters_zaryad!$B$8</f>
        <v>18.63368673341121</v>
      </c>
      <c r="L4" s="34">
        <f>[1]heaters_zaryad!$B$10</f>
        <v>8.4426705895773377</v>
      </c>
      <c r="M4" s="34">
        <f t="shared" ref="M4:M10" si="0">J4+K4+L4</f>
        <v>127.00082575032836</v>
      </c>
      <c r="N4" s="35">
        <f>[1]heaters_zaryad!$B$17</f>
        <v>36802.306036441099</v>
      </c>
      <c r="O4" s="34"/>
      <c r="P4" s="34"/>
      <c r="Q4" s="35"/>
      <c r="R4" s="30">
        <f>S4/((100*E4)/C4-M4)</f>
        <v>0.54250476242189571</v>
      </c>
      <c r="S4" s="34">
        <f>E4+F4*$AW$2*$AW$3-G4/$AW$1/$AW$2-H4-I4/$AW$1/$AW$2</f>
        <v>146.53112999385064</v>
      </c>
      <c r="T4" s="30">
        <f t="shared" ref="T4" si="1">J4+K4+N4/1000</f>
        <v>155.36046119719214</v>
      </c>
      <c r="U4" s="34">
        <f>[1]syngas_streams_razryad!$E$10</f>
        <v>1.0811111111111109</v>
      </c>
      <c r="V4" s="34">
        <f>[1]syngas_streams_razryad!$E$9</f>
        <v>3.2997870354208629</v>
      </c>
      <c r="W4" s="34">
        <f>[1]accumulation_razryad!$E$3</f>
        <v>23.54273504191962</v>
      </c>
      <c r="X4" s="34">
        <f>[1]electric_razryad!$E$5</f>
        <v>34.082383064645562</v>
      </c>
      <c r="Y4" s="34">
        <f>[1]GTU_input_razryad!$B$3</f>
        <v>1</v>
      </c>
      <c r="Z4" s="34">
        <f>[1]electric_razryad!$C$5</f>
        <v>165.66</v>
      </c>
      <c r="AA4" s="34">
        <f>[1]electric_razryad!$B$7</f>
        <v>45.903223080099522</v>
      </c>
      <c r="AB4" s="34">
        <f>[1]electric_razryad!$C$12</f>
        <v>0.16680220982633959</v>
      </c>
      <c r="AC4" s="34">
        <f>[1]electric_razryad!$C$6</f>
        <v>6.3013810203264402</v>
      </c>
      <c r="AD4" s="34">
        <f>[1]electric_razryad!$C$2</f>
        <v>0.95641570387463903</v>
      </c>
      <c r="AE4" s="34">
        <f>[1]electric_razryad!$B$13</f>
        <v>46805.650471372763</v>
      </c>
      <c r="AF4" s="34">
        <f>[1]electric_razryad!$B$14</f>
        <v>70231.660312158536</v>
      </c>
      <c r="AG4" s="34">
        <f>[1]heaters_razryad!$B$9</f>
        <v>96.001088418326788</v>
      </c>
      <c r="AH4" s="34">
        <f>[1]heaters_razryad!$B$8</f>
        <v>25.360655953409221</v>
      </c>
      <c r="AI4" s="34">
        <f>[1]heaters_razryad!$B$10</f>
        <v>8.2522045847275081</v>
      </c>
      <c r="AJ4" s="34">
        <f t="shared" ref="AJ4:AJ10" si="2">AI4+AH4+AG4</f>
        <v>129.6139489564635</v>
      </c>
      <c r="AK4" s="34">
        <f>[1]heaters_razryad!$B$18</f>
        <v>34175.183802657841</v>
      </c>
      <c r="AL4" s="30">
        <f t="shared" ref="AL4:AL10" si="3">AM4/((100*Z4)/X4-AJ4)</f>
        <v>0.56867241128893453</v>
      </c>
      <c r="AM4" s="36">
        <f>Z4+AA4*$AW$2*$AW$3-AB4/$AW$1/$AW$2-AC4-AD4/$AW$1/$AW$2</f>
        <v>202.69964859178305</v>
      </c>
      <c r="AN4" s="34">
        <f>(-AE4/1000/$AW$2+AF4/1000)*$AW$2*$AW$3</f>
        <v>22.269219372910904</v>
      </c>
      <c r="AO4" s="35">
        <f t="shared" ref="AO4:AO5" si="4">AM4+AN4</f>
        <v>224.96886796469394</v>
      </c>
      <c r="AP4" s="35">
        <f>AG4+AH4+AK4/1000</f>
        <v>155.53692817439384</v>
      </c>
      <c r="AQ4" s="30">
        <f>ABS(AP4-T4)/T4*100</f>
        <v>0.1135855132263781</v>
      </c>
      <c r="AR4" s="36">
        <f>S4-'Без ПКМ'!B4</f>
        <v>-40.926090677898429</v>
      </c>
      <c r="AS4" s="34">
        <f>AO4-'Без ПКМ'!D4</f>
        <v>19.840755960079406</v>
      </c>
      <c r="AT4" s="34">
        <f>R4-'Без ПКМ'!C4</f>
        <v>-0.10451237342704145</v>
      </c>
      <c r="AU4" s="35">
        <f>AL4-'Без ПКМ'!E4</f>
        <v>-6.7481747478052689E-2</v>
      </c>
      <c r="AV4" s="37" t="s">
        <v>29</v>
      </c>
      <c r="AW4" s="37">
        <v>50.2</v>
      </c>
    </row>
    <row r="5" spans="1:49" x14ac:dyDescent="0.25">
      <c r="A5" s="5">
        <v>-20</v>
      </c>
      <c r="B5" s="3">
        <f>[2]gas_streams_zaryad!$E$13</f>
        <v>0.71197361934398351</v>
      </c>
      <c r="C5" s="3">
        <f>[2]electric_zaryad!$E$5</f>
        <v>31.610949528726419</v>
      </c>
      <c r="D5" s="3">
        <f>[2]GTU_input_zaryad!$B$3</f>
        <v>0.77955007620942163</v>
      </c>
      <c r="E5" s="3">
        <f>[2]electric_zaryad!$C$5</f>
        <v>129.14026562485279</v>
      </c>
      <c r="F5" s="3">
        <f>[2]electric_zaryad!$B$7</f>
        <v>35.460358671315568</v>
      </c>
      <c r="G5" s="3">
        <f>[2]electric_zaryad!$C$12</f>
        <v>4.5214608372616379E-2</v>
      </c>
      <c r="H5" s="3">
        <f>[2]electric_zaryad!$C$6</f>
        <v>6.2238941953421367</v>
      </c>
      <c r="I5" s="3">
        <f>[2]electric_zaryad!$C$2</f>
        <v>2.2778057119881052</v>
      </c>
      <c r="J5" s="3">
        <f>[2]heaters_zaryad!$B$9</f>
        <v>100.55424126257169</v>
      </c>
      <c r="K5" s="3">
        <f>[2]heaters_zaryad!$B$8</f>
        <v>21.98993309267977</v>
      </c>
      <c r="L5" s="3">
        <f>[2]heaters_zaryad!$B$10</f>
        <v>8.6880516496333708</v>
      </c>
      <c r="M5" s="3">
        <f t="shared" si="0"/>
        <v>131.23222600488484</v>
      </c>
      <c r="N5" s="4">
        <f>[2]heaters_zaryad!$B$17</f>
        <v>37247.253901891207</v>
      </c>
      <c r="R5" s="5">
        <f>S5/((100*E5)/C5-M5)</f>
        <v>0.55842472246477093</v>
      </c>
      <c r="S5" s="3">
        <f>E5+F5*$AW$2*$AW$3-G5/$AW$1/$AW$2-H5-I5/$AW$1/$AW$2</f>
        <v>154.85002702075624</v>
      </c>
      <c r="T5" s="5">
        <f t="shared" ref="T5:T6" si="5">J5+K5+N5/1000</f>
        <v>159.79142825714268</v>
      </c>
      <c r="U5" s="3">
        <f>[2]syngas_streams_razryad!$E$10</f>
        <v>1.0811111111111109</v>
      </c>
      <c r="V5" s="3">
        <f>[2]syngas_streams_razryad!$E$9</f>
        <v>3.2997870354208629</v>
      </c>
      <c r="W5" s="3">
        <f>[2]accumulation_razryad!$E$3</f>
        <v>23.54273504191962</v>
      </c>
      <c r="X5" s="3">
        <f>[2]electric_razryad!$E$5</f>
        <v>34.091218921592109</v>
      </c>
      <c r="Y5" s="3">
        <f>[2]GTU_input_razryad!$B$3</f>
        <v>1</v>
      </c>
      <c r="Z5" s="3">
        <f>[2]electric_razryad!$C$5</f>
        <v>165.66</v>
      </c>
      <c r="AA5" s="3">
        <f>[2]electric_razryad!$B$7</f>
        <v>48.819521183378413</v>
      </c>
      <c r="AB5" s="3">
        <f>[2]electric_razryad!$C$12</f>
        <v>0.16600114428792251</v>
      </c>
      <c r="AC5" s="3">
        <f>[2]electric_razryad!$C$6</f>
        <v>6.3013810203264402</v>
      </c>
      <c r="AD5" s="3">
        <f>[2]electric_razryad!$C$2</f>
        <v>0.86988984809088021</v>
      </c>
      <c r="AE5" s="3">
        <f>[2]electric_razryad!$B$13</f>
        <v>46839.268921184201</v>
      </c>
      <c r="AF5" s="3">
        <f>[2]electric_razryad!$B$14</f>
        <v>70279.851547881801</v>
      </c>
      <c r="AG5" s="3">
        <f>[2]heaters_razryad!$B$9</f>
        <v>95.09279990681803</v>
      </c>
      <c r="AH5" s="3">
        <f>[2]heaters_razryad!$B$8</f>
        <v>30.088694690679912</v>
      </c>
      <c r="AI5" s="3">
        <f>[2]heaters_razryad!$B$10</f>
        <v>8.3522753761501871</v>
      </c>
      <c r="AJ5" s="3">
        <f t="shared" si="2"/>
        <v>133.53376997364813</v>
      </c>
      <c r="AK5" s="3">
        <f>[2]heaters_razryad!$B$18</f>
        <v>34935.651089683932</v>
      </c>
      <c r="AL5" s="5">
        <f t="shared" si="3"/>
        <v>0.58349366712159445</v>
      </c>
      <c r="AM5" s="2">
        <f>Z5+AA5*$AW$2*$AW$3-AB5/$AW$1/$AW$2-AC5-AD5/$AW$1/$AW$2</f>
        <v>205.62189260257009</v>
      </c>
      <c r="AN5" s="3">
        <f>(-AE5/1000/$AW$2+AF5/1000)*$AW$2*$AW$3</f>
        <v>22.28302842899441</v>
      </c>
      <c r="AO5" s="4">
        <f t="shared" si="4"/>
        <v>227.9049210315645</v>
      </c>
      <c r="AP5" s="4">
        <f>AG5+AH5+AK5/1000</f>
        <v>160.11714568718187</v>
      </c>
      <c r="AQ5" s="5">
        <f>ABS(AP5-T5)/T5*100</f>
        <v>0.20383911301864927</v>
      </c>
      <c r="AR5" s="2">
        <f>S5-'Без ПКМ'!B5</f>
        <v>-43.001999978616396</v>
      </c>
      <c r="AS5" s="3">
        <f>AO5-'Без ПКМ'!D5</f>
        <v>20.955561520219476</v>
      </c>
      <c r="AT5" s="3">
        <f>R5-'Без ПКМ'!C5</f>
        <v>-0.10279723914425165</v>
      </c>
      <c r="AU5" s="4">
        <f>AL5-'Без ПКМ'!E5</f>
        <v>-6.808045775854088E-2</v>
      </c>
    </row>
    <row r="6" spans="1:49" x14ac:dyDescent="0.25">
      <c r="A6" s="5">
        <v>-15</v>
      </c>
      <c r="B6" s="3">
        <f>[8]gas_streams_zaryad!$E$13</f>
        <v>0.71134101782417591</v>
      </c>
      <c r="C6" s="3">
        <f>[8]electric_zaryad!$E$5</f>
        <v>31.458731191661371</v>
      </c>
      <c r="D6" s="3">
        <f>[8]GTU_input_zaryad!$B$3</f>
        <v>0.76868131988914024</v>
      </c>
      <c r="E6" s="3">
        <f>[8]electric_zaryad!$C$5</f>
        <v>127.339747452835</v>
      </c>
      <c r="F6" s="3">
        <f>[8]electric_zaryad!$B$7</f>
        <v>37.23191676958821</v>
      </c>
      <c r="G6" s="3">
        <f>[8]electric_zaryad!$C$12</f>
        <v>4.5285748950354733E-2</v>
      </c>
      <c r="H6" s="3">
        <f>[8]electric_zaryad!$C$6</f>
        <v>6.2200738927341543</v>
      </c>
      <c r="I6" s="3">
        <f>[8]electric_zaryad!$C$2</f>
        <v>2.2701754270331391</v>
      </c>
      <c r="J6" s="3">
        <f>[8]heaters_zaryad!$B$9</f>
        <v>96.358985522808126</v>
      </c>
      <c r="K6" s="3">
        <f>[8]heaters_zaryad!$B$8</f>
        <v>26.064457090350022</v>
      </c>
      <c r="L6" s="3">
        <f>[8]heaters_zaryad!$B$10</f>
        <v>8.3297047434973699</v>
      </c>
      <c r="M6" s="3">
        <f t="shared" si="0"/>
        <v>130.75314735665552</v>
      </c>
      <c r="N6" s="4">
        <f>[8]heaters_zaryad!$B$17</f>
        <v>37500.811256093039</v>
      </c>
      <c r="R6" s="5">
        <f>S6/((100*E6)/C6-M6)</f>
        <v>0.56482846138644383</v>
      </c>
      <c r="S6" s="3">
        <f>E6+F6*$AW$2*$AW$3-G6/$AW$1/$AW$2-H6-I6/$AW$1/$AW$2</f>
        <v>154.78013218604946</v>
      </c>
      <c r="T6" s="5">
        <f t="shared" si="5"/>
        <v>159.92425386925117</v>
      </c>
      <c r="U6" s="3">
        <f>[8]syngas_streams_razryad!$E$10</f>
        <v>1.0811111111111109</v>
      </c>
      <c r="V6" s="3">
        <f>[8]syngas_streams_razryad!$E$9</f>
        <v>3.2997870354208629</v>
      </c>
      <c r="W6" s="3">
        <f>[8]accumulation_razryad!$E$3</f>
        <v>23.54273504191962</v>
      </c>
      <c r="X6" s="3">
        <f>[8]electric_razryad!$E$5</f>
        <v>34.094845350390223</v>
      </c>
      <c r="Y6" s="3">
        <f>[8]GTU_input_razryad!$B$3</f>
        <v>1</v>
      </c>
      <c r="Z6" s="3">
        <f>[8]electric_razryad!$C$5</f>
        <v>165.66</v>
      </c>
      <c r="AA6" s="3">
        <f>[8]electric_razryad!$B$7</f>
        <v>50.964653816995209</v>
      </c>
      <c r="AB6" s="3">
        <f>[8]electric_razryad!$C$12</f>
        <v>0.1673227525155109</v>
      </c>
      <c r="AC6" s="3">
        <f>[8]electric_razryad!$C$6</f>
        <v>6.3013810203264402</v>
      </c>
      <c r="AD6" s="3">
        <f>[8]electric_razryad!$C$2</f>
        <v>0.75083222444895148</v>
      </c>
      <c r="AE6" s="3">
        <f>[8]electric_razryad!$B$13</f>
        <v>46872.93802369092</v>
      </c>
      <c r="AF6" s="3">
        <f>[8]electric_razryad!$B$14</f>
        <v>70328.115386403413</v>
      </c>
      <c r="AG6" s="3">
        <f>[8]heaters_razryad!$B$9</f>
        <v>88.539377581739132</v>
      </c>
      <c r="AH6" s="3">
        <f>[8]heaters_razryad!$B$8</f>
        <v>36.237761261398433</v>
      </c>
      <c r="AI6" s="3">
        <f>[8]heaters_razryad!$B$10</f>
        <v>7.7741525158646239</v>
      </c>
      <c r="AJ6" s="3">
        <f t="shared" si="2"/>
        <v>132.55129135900219</v>
      </c>
      <c r="AK6" s="3">
        <f>[8]heaters_razryad!$B$18</f>
        <v>35696.780361733843</v>
      </c>
      <c r="AL6" s="5">
        <f t="shared" si="3"/>
        <v>0.58820112650207035</v>
      </c>
      <c r="AM6" s="2">
        <f>Z6+AA6*$AW$2*$AW$3-AB6/$AW$1/$AW$2-AC6-AD6/$AW$1/$AW$2</f>
        <v>207.82828477643699</v>
      </c>
      <c r="AN6" s="3">
        <f>(-AE6/1000/$AW$2+AF6/1000)*$AW$2*$AW$3</f>
        <v>22.296858284671487</v>
      </c>
      <c r="AO6" s="4">
        <f>AM6+AN6</f>
        <v>230.12514306110847</v>
      </c>
      <c r="AP6" s="4">
        <f>AG6+AH6+AK6/1000</f>
        <v>160.47391920487141</v>
      </c>
      <c r="AQ6" s="5">
        <f>ABS(AP6-T6)/T6*100</f>
        <v>0.3437035485997148</v>
      </c>
      <c r="AR6" s="2">
        <f>S6-'Без ПКМ'!B6</f>
        <v>-43.70635296731578</v>
      </c>
      <c r="AS6" s="3">
        <f>AO6-'Без ПКМ'!D6</f>
        <v>20.43026023057152</v>
      </c>
      <c r="AT6" s="3">
        <f>R6-'Без ПКМ'!C6</f>
        <v>-0.10647284510991151</v>
      </c>
      <c r="AU6" s="4">
        <f>AL6-'Без ПКМ'!E6</f>
        <v>-7.173775367330848E-2</v>
      </c>
    </row>
    <row r="7" spans="1:49" x14ac:dyDescent="0.25">
      <c r="A7" s="5">
        <v>-10</v>
      </c>
      <c r="B7" s="3">
        <f>[3]gas_streams_zaryad!$E$13</f>
        <v>0.71063142544819813</v>
      </c>
      <c r="C7" s="3">
        <f>[3]electric_zaryad!$E$5</f>
        <v>31.29944166031521</v>
      </c>
      <c r="D7" s="3">
        <f>[3]GTU_input_zaryad!$B$3</f>
        <v>0.75790828802374832</v>
      </c>
      <c r="E7" s="3">
        <f>[3]electric_zaryad!$C$5</f>
        <v>125.5550869940141</v>
      </c>
      <c r="F7" s="3">
        <f>[3]electric_zaryad!$B$7</f>
        <v>39.052440069068602</v>
      </c>
      <c r="G7" s="3">
        <f>[3]electric_zaryad!$C$12</f>
        <v>4.5276953195570388E-2</v>
      </c>
      <c r="H7" s="3">
        <f>[3]electric_zaryad!$C$6</f>
        <v>6.2162872366974886</v>
      </c>
      <c r="I7" s="3">
        <f>[3]electric_zaryad!$C$2</f>
        <v>2.2454277846408042</v>
      </c>
      <c r="J7" s="3">
        <f>[3]heaters_zaryad!$B$9</f>
        <v>91.216028486830311</v>
      </c>
      <c r="K7" s="3">
        <f>[3]heaters_zaryad!$B$8</f>
        <v>31.167319721717451</v>
      </c>
      <c r="L7" s="3">
        <f>[3]heaters_zaryad!$B$10</f>
        <v>7.8882429162743186</v>
      </c>
      <c r="M7" s="3">
        <f t="shared" si="0"/>
        <v>130.27159112482207</v>
      </c>
      <c r="N7" s="4">
        <f>[3]heaters_zaryad!$B$17</f>
        <v>37760.524606367093</v>
      </c>
      <c r="R7" s="5">
        <f>S7/((100*E7)/C7-M7)</f>
        <v>0.57146172271019657</v>
      </c>
      <c r="S7" s="3">
        <f>E7+F7*$AW$2*$AW$3-G7/$AW$1/$AW$2-H7-I7/$AW$1/$AW$2</f>
        <v>154.79185272334624</v>
      </c>
      <c r="T7" s="5">
        <f t="shared" ref="T7:T11" si="6">J7+K7+N7/1000</f>
        <v>160.14387281491486</v>
      </c>
      <c r="U7" s="3">
        <f>[3]syngas_streams_razryad!$E$10</f>
        <v>1.0811111111111109</v>
      </c>
      <c r="V7" s="3">
        <f>[3]syngas_streams_razryad!$E$9</f>
        <v>3.2997870354208629</v>
      </c>
      <c r="W7" s="3">
        <f>[3]accumulation_razryad!$E$3</f>
        <v>23.54273504191962</v>
      </c>
      <c r="X7" s="3">
        <f>[3]electric_razryad!$E$5</f>
        <v>34.086911016241331</v>
      </c>
      <c r="Y7" s="3">
        <f>[3]GTU_input_razryad!$B$3</f>
        <v>1</v>
      </c>
      <c r="Z7" s="3">
        <f>[3]electric_razryad!$C$5</f>
        <v>165.66</v>
      </c>
      <c r="AA7" s="3">
        <f>[3]electric_razryad!$B$7</f>
        <v>52.9828103218236</v>
      </c>
      <c r="AB7" s="3">
        <f>[3]electric_razryad!$C$12</f>
        <v>0.16830757799976401</v>
      </c>
      <c r="AC7" s="3">
        <f>[3]electric_razryad!$C$6</f>
        <v>6.3013810203264402</v>
      </c>
      <c r="AD7" s="3">
        <f>[3]electric_razryad!$C$2</f>
        <v>0.67213483113811467</v>
      </c>
      <c r="AE7" s="3">
        <f>[3]electric_razryad!$B$13</f>
        <v>46906.656904943753</v>
      </c>
      <c r="AF7" s="3">
        <f>[3]electric_razryad!$B$14</f>
        <v>70376.450574922987</v>
      </c>
      <c r="AG7" s="3">
        <f>[3]heaters_razryad!$B$9</f>
        <v>80.830694793148695</v>
      </c>
      <c r="AH7" s="3">
        <f>[3]heaters_razryad!$B$8</f>
        <v>43.651463736241517</v>
      </c>
      <c r="AI7" s="3">
        <f>[3]heaters_razryad!$B$10</f>
        <v>7.0883928814862873</v>
      </c>
      <c r="AJ7" s="3">
        <f t="shared" si="2"/>
        <v>131.5705514108765</v>
      </c>
      <c r="AK7" s="3">
        <f>[3]heaters_razryad!$B$18</f>
        <v>36458.587320236467</v>
      </c>
      <c r="AL7" s="5">
        <f t="shared" si="3"/>
        <v>0.5921434507707195</v>
      </c>
      <c r="AM7" s="2">
        <f>Z7+AA7*$AW$2*$AW$3-AB7/$AW$1/$AW$2-AC7-AD7/$AW$1/$AW$2</f>
        <v>209.86892921032589</v>
      </c>
      <c r="AN7" s="3">
        <f>(-AE7/1000/$AW$2+AF7/1000)*$AW$2*$AW$3</f>
        <v>22.310708580945402</v>
      </c>
      <c r="AO7" s="4">
        <f>AM7+AN7</f>
        <v>232.17963779127129</v>
      </c>
      <c r="AP7" s="4">
        <f>AG7+AH7+AK7/1000</f>
        <v>160.94074584962667</v>
      </c>
      <c r="AQ7" s="5">
        <f>ABS(AP7-T7)/T7*100</f>
        <v>0.49759820385559711</v>
      </c>
      <c r="AR7" s="2">
        <f>S7-'Без ПКМ'!B7</f>
        <v>-44.04100259942885</v>
      </c>
      <c r="AS7" s="3">
        <f>AO7-'Без ПКМ'!D7</f>
        <v>19.879062819894386</v>
      </c>
      <c r="AT7" s="3">
        <f>R7-'Без ПКМ'!C7</f>
        <v>-0.10927754527148481</v>
      </c>
      <c r="AU7" s="4">
        <f>AL7-'Без ПКМ'!E7</f>
        <v>-7.5369022154566423E-2</v>
      </c>
    </row>
    <row r="8" spans="1:49" x14ac:dyDescent="0.25">
      <c r="A8" s="5">
        <v>-5</v>
      </c>
      <c r="B8" s="3">
        <f>[4]gas_streams_zaryad!$E$13</f>
        <v>0.70993860893911531</v>
      </c>
      <c r="C8" s="3">
        <f>[4]electric_zaryad!$E$5</f>
        <v>31.205021333878399</v>
      </c>
      <c r="D8" s="3">
        <f>[4]GTU_input_zaryad!$B$3</f>
        <v>0.75283419695073128</v>
      </c>
      <c r="E8" s="3">
        <f>[4]electric_zaryad!$C$5</f>
        <v>124.7145130668581</v>
      </c>
      <c r="F8" s="3">
        <f>[4]electric_zaryad!$B$7</f>
        <v>40.964032612645241</v>
      </c>
      <c r="G8" s="3">
        <f>[4]electric_zaryad!$C$12</f>
        <v>4.5159035280647797E-2</v>
      </c>
      <c r="H8" s="3">
        <f>[4]electric_zaryad!$C$6</f>
        <v>6.2145037241420358</v>
      </c>
      <c r="I8" s="3">
        <f>[4]electric_zaryad!$C$2</f>
        <v>2.1398318723075911</v>
      </c>
      <c r="J8" s="3">
        <f>[4]heaters_zaryad!$B$9</f>
        <v>84.912752550054662</v>
      </c>
      <c r="K8" s="3">
        <f>[4]heaters_zaryad!$B$8</f>
        <v>37.504893479603169</v>
      </c>
      <c r="L8" s="3">
        <f>[4]heaters_zaryad!$B$10</f>
        <v>7.3420635794609836</v>
      </c>
      <c r="M8" s="3">
        <f t="shared" si="0"/>
        <v>129.75970960911883</v>
      </c>
      <c r="N8" s="4">
        <f>[4]heaters_zaryad!$B$17</f>
        <v>38054.15160346339</v>
      </c>
      <c r="R8" s="5">
        <f>S8/((100*E8)/C8-M8)</f>
        <v>0.5776915591474574</v>
      </c>
      <c r="S8" s="3">
        <f>E8+F8*$AW$2*$AW$3-G8/$AW$1/$AW$2-H8-I8/$AW$1/$AW$2</f>
        <v>155.92009112790825</v>
      </c>
      <c r="T8" s="5">
        <f t="shared" ref="T8" si="7">J8+K8+N8/1000</f>
        <v>160.47179763312121</v>
      </c>
      <c r="U8" s="3">
        <f>[4]syngas_streams_razryad!$E$10</f>
        <v>1.0811111111111109</v>
      </c>
      <c r="V8" s="3">
        <f>[4]syngas_streams_razryad!$E$9</f>
        <v>3.299969266969438</v>
      </c>
      <c r="W8" s="3">
        <f>[4]accumulation_razryad!$E$3</f>
        <v>23.541755779113611</v>
      </c>
      <c r="X8" s="3">
        <f>[4]electric_razryad!$E$5</f>
        <v>34.061064584346838</v>
      </c>
      <c r="Y8" s="3">
        <f>[4]GTU_input_razryad!$B$3</f>
        <v>1</v>
      </c>
      <c r="Z8" s="3">
        <f>[4]electric_razryad!$C$5</f>
        <v>165.66</v>
      </c>
      <c r="AA8" s="3">
        <f>[4]electric_razryad!$B$7</f>
        <v>55.1345308840027</v>
      </c>
      <c r="AB8" s="3">
        <f>[4]electric_razryad!$C$12</f>
        <v>0.17496310407698751</v>
      </c>
      <c r="AC8" s="3">
        <f>[4]electric_razryad!$C$6</f>
        <v>6.3013810203264402</v>
      </c>
      <c r="AD8" s="3">
        <f>[4]electric_razryad!$C$2</f>
        <v>0.68227028424089209</v>
      </c>
      <c r="AE8" s="3">
        <f>[4]electric_razryad!$B$13</f>
        <v>46940.901942022218</v>
      </c>
      <c r="AF8" s="3">
        <f>[4]electric_razryad!$B$14</f>
        <v>70425.696351193052</v>
      </c>
      <c r="AG8" s="3">
        <f>[4]heaters_razryad!$B$9</f>
        <v>71.531359508734809</v>
      </c>
      <c r="AH8" s="3">
        <f>[4]heaters_razryad!$B$8</f>
        <v>52.806188804744309</v>
      </c>
      <c r="AI8" s="3">
        <f>[4]heaters_razryad!$B$10</f>
        <v>6.2535765942739463</v>
      </c>
      <c r="AJ8" s="3">
        <f t="shared" si="2"/>
        <v>130.59112490775306</v>
      </c>
      <c r="AK8" s="3">
        <f>[4]heaters_razryad!$B$18</f>
        <v>37221.556971155369</v>
      </c>
      <c r="AL8" s="5">
        <f t="shared" si="3"/>
        <v>0.59571713467012144</v>
      </c>
      <c r="AM8" s="2">
        <f>Z8+AA8*$AW$2*$AW$3-AB8/$AW$1/$AW$2-AC8-AD8/$AW$1/$AW$2</f>
        <v>211.93867525235171</v>
      </c>
      <c r="AN8" s="3">
        <f>(-AE8/1000/$AW$2+AF8/1000)*$AW$2*$AW$3</f>
        <v>22.324926696745731</v>
      </c>
      <c r="AO8" s="4">
        <f t="shared" ref="AO8:AO11" si="8">AM8+AN8</f>
        <v>234.26360194909745</v>
      </c>
      <c r="AP8" s="4">
        <f>AG8+AH8+AK8/1000</f>
        <v>161.55910528463448</v>
      </c>
      <c r="AQ8" s="5">
        <f>ABS(AP8-T8)/T8*100</f>
        <v>0.67756930971704388</v>
      </c>
      <c r="AR8" s="2">
        <f>S8-'Без ПКМ'!B8</f>
        <v>-43.788118798832841</v>
      </c>
      <c r="AS8" s="3">
        <f>AO8-'Без ПКМ'!D8</f>
        <v>19.850196370947543</v>
      </c>
      <c r="AT8" s="3">
        <f>R8-'Без ПКМ'!C8</f>
        <v>-0.11032888137233743</v>
      </c>
      <c r="AU8" s="4">
        <f>AL8-'Без ПКМ'!E8</f>
        <v>-7.726638069848013E-2</v>
      </c>
    </row>
    <row r="9" spans="1:49" x14ac:dyDescent="0.25">
      <c r="A9" s="5">
        <v>0</v>
      </c>
      <c r="B9" s="3">
        <f>[5]gas_streams_zaryad!$E$13</f>
        <v>0.70901733759693952</v>
      </c>
      <c r="C9" s="3">
        <f>[5]electric_zaryad!$E$5</f>
        <v>31.124278891401509</v>
      </c>
      <c r="D9" s="3">
        <f>[5]GTU_input_zaryad!$B$3</f>
        <v>0.75023929613308304</v>
      </c>
      <c r="E9" s="3">
        <f>[5]electric_zaryad!$C$5</f>
        <v>123.2677674554277</v>
      </c>
      <c r="F9" s="3">
        <f>[5]electric_zaryad!$B$7</f>
        <v>42.438703038134733</v>
      </c>
      <c r="G9" s="3">
        <f>[5]electric_zaryad!$C$12</f>
        <v>4.526098854146849E-2</v>
      </c>
      <c r="H9" s="3">
        <f>[5]electric_zaryad!$C$6</f>
        <v>6.2114340489127979</v>
      </c>
      <c r="I9" s="3">
        <f>[5]electric_zaryad!$C$2</f>
        <v>2.1096670661759429</v>
      </c>
      <c r="J9" s="3">
        <f>[5]heaters_zaryad!$B$9</f>
        <v>77.748785912801054</v>
      </c>
      <c r="K9" s="3">
        <f>[5]heaters_zaryad!$B$8</f>
        <v>44.823008190549032</v>
      </c>
      <c r="L9" s="3">
        <f>[5]heaters_zaryad!$B$10</f>
        <v>6.7112028459728013</v>
      </c>
      <c r="M9" s="3">
        <f t="shared" si="0"/>
        <v>129.28299694932289</v>
      </c>
      <c r="N9" s="4">
        <f>[5]heaters_zaryad!$B$17</f>
        <v>38316.010878021007</v>
      </c>
      <c r="R9" s="5">
        <f>S9/((100*E9)/C9-M9)</f>
        <v>0.58455127141757934</v>
      </c>
      <c r="S9" s="3">
        <f>E9+F9*$AW$2*$AW$3-G9/$AW$1/$AW$2-H9-I9/$AW$1/$AW$2</f>
        <v>155.93910519436054</v>
      </c>
      <c r="T9" s="5">
        <f t="shared" ref="T9" si="9">J9+K9+N9/1000</f>
        <v>160.88780498137109</v>
      </c>
      <c r="U9" s="3">
        <f>[5]syngas_streams_razryad!$E$10</f>
        <v>1.0811111111111109</v>
      </c>
      <c r="V9" s="3">
        <f>[5]syngas_streams_razryad!$E$9</f>
        <v>3.3021674120840272</v>
      </c>
      <c r="W9" s="3">
        <f>[5]accumulation_razryad!$E$3</f>
        <v>23.529949959524259</v>
      </c>
      <c r="X9" s="3">
        <f>[5]electric_razryad!$E$5</f>
        <v>34.012096926621403</v>
      </c>
      <c r="Y9" s="3">
        <f>[5]GTU_input_razryad!$B$3</f>
        <v>1</v>
      </c>
      <c r="Z9" s="3">
        <f>[5]electric_razryad!$C$5</f>
        <v>164.30459999999999</v>
      </c>
      <c r="AA9" s="3">
        <f>[5]electric_razryad!$B$7</f>
        <v>56.270696192646021</v>
      </c>
      <c r="AB9" s="3">
        <f>[5]electric_razryad!$C$12</f>
        <v>0.18210954190544321</v>
      </c>
      <c r="AC9" s="3">
        <f>[5]electric_razryad!$C$6</f>
        <v>6.2985051603460569</v>
      </c>
      <c r="AD9" s="3">
        <f>[5]electric_razryad!$C$2</f>
        <v>0.68637606977659871</v>
      </c>
      <c r="AE9" s="3">
        <f>[5]electric_razryad!$B$13</f>
        <v>46980.4884467429</v>
      </c>
      <c r="AF9" s="3">
        <f>[5]electric_razryad!$B$14</f>
        <v>70484.328694481112</v>
      </c>
      <c r="AG9" s="3">
        <f>[5]heaters_razryad!$B$9</f>
        <v>61.494723626158979</v>
      </c>
      <c r="AH9" s="3">
        <f>[5]heaters_razryad!$B$8</f>
        <v>62.775052202136543</v>
      </c>
      <c r="AI9" s="3">
        <f>[5]heaters_razryad!$B$10</f>
        <v>5.3384663770733489</v>
      </c>
      <c r="AJ9" s="3">
        <f t="shared" si="2"/>
        <v>129.60824220536887</v>
      </c>
      <c r="AK9" s="3">
        <f>[5]heaters_razryad!$B$18</f>
        <v>37990.554441752858</v>
      </c>
      <c r="AL9" s="5">
        <f t="shared" si="3"/>
        <v>0.59885497855305392</v>
      </c>
      <c r="AM9" s="2">
        <f>Z9+AA9*$AW$2*$AW$3-AB9/$AW$1/$AW$2-AC9-AD9/$AW$1/$AW$2</f>
        <v>211.67649460826624</v>
      </c>
      <c r="AN9" s="3">
        <f>(-AE9/1000/$AW$2+AF9/1000)*$AW$2*$AW$3</f>
        <v>22.34301702157752</v>
      </c>
      <c r="AO9" s="4">
        <f t="shared" si="8"/>
        <v>234.01951162984375</v>
      </c>
      <c r="AP9" s="4">
        <f>AG9+AH9+AK9/1000</f>
        <v>162.26033027004837</v>
      </c>
      <c r="AQ9" s="5">
        <f>ABS(AP9-T9)/T9*100</f>
        <v>0.85309466981428639</v>
      </c>
      <c r="AR9" s="2">
        <f>S9-'Без ПКМ'!B9</f>
        <v>-42.800373659738341</v>
      </c>
      <c r="AS9" s="3">
        <f>AO9-'Без ПКМ'!D9</f>
        <v>19.845914609503495</v>
      </c>
      <c r="AT9" s="3">
        <f>R9-'Без ПКМ'!C9</f>
        <v>-0.11099321328630773</v>
      </c>
      <c r="AU9" s="4">
        <f>AL9-'Без ПКМ'!E9</f>
        <v>-7.9977645554130894E-2</v>
      </c>
    </row>
    <row r="10" spans="1:49" x14ac:dyDescent="0.25">
      <c r="A10" s="5">
        <v>5</v>
      </c>
      <c r="B10" s="3">
        <f>[6]gas_streams_zaryad!$E$13</f>
        <v>0.70785990635028306</v>
      </c>
      <c r="C10" s="3">
        <f>[6]electric_zaryad!$E$5</f>
        <v>31.045227993859861</v>
      </c>
      <c r="D10" s="3">
        <f>[6]GTU_input_zaryad!$B$3</f>
        <v>0.75657269828405382</v>
      </c>
      <c r="E10" s="3">
        <f>[6]electric_zaryad!$C$5</f>
        <v>120.89017911163479</v>
      </c>
      <c r="F10" s="3">
        <f>[6]electric_zaryad!$B$7</f>
        <v>43.266955643958177</v>
      </c>
      <c r="G10" s="3">
        <f>[6]electric_zaryad!$C$12</f>
        <v>4.528821887511094E-2</v>
      </c>
      <c r="H10" s="3">
        <f>[6]electric_zaryad!$C$6</f>
        <v>6.2063893306246607</v>
      </c>
      <c r="I10" s="3">
        <f>[6]electric_zaryad!$C$2</f>
        <v>2.1476495720356961</v>
      </c>
      <c r="J10" s="3">
        <f>[6]heaters_zaryad!$B$9</f>
        <v>70.094284208258841</v>
      </c>
      <c r="K10" s="3">
        <f>[6]heaters_zaryad!$B$8</f>
        <v>52.716748612278799</v>
      </c>
      <c r="L10" s="3">
        <f>[6]heaters_zaryad!$B$10</f>
        <v>6.0236950035889212</v>
      </c>
      <c r="M10" s="3">
        <f t="shared" si="0"/>
        <v>128.83472782412656</v>
      </c>
      <c r="N10" s="4">
        <f>[6]heaters_zaryad!$B$17</f>
        <v>38552.905210983678</v>
      </c>
      <c r="R10" s="5">
        <f>S10/((100*E10)/C10-M10)</f>
        <v>0.59228768135324905</v>
      </c>
      <c r="S10" s="3">
        <f>E10+F10*$AW$2*$AW$3-G10/$AW$1/$AW$2-H10-I10/$AW$1/$AW$2</f>
        <v>154.32971785447555</v>
      </c>
      <c r="T10" s="5">
        <f t="shared" si="6"/>
        <v>161.36393803152131</v>
      </c>
      <c r="U10" s="3">
        <f>[6]syngas_streams_razryad!$E$10</f>
        <v>1.0811111111111109</v>
      </c>
      <c r="V10" s="3">
        <f>[6]syngas_streams_razryad!$E$9</f>
        <v>3.3046748619762809</v>
      </c>
      <c r="W10" s="3">
        <f>[6]accumulation_razryad!$E$3</f>
        <v>23.516497371811869</v>
      </c>
      <c r="X10" s="3">
        <f>[6]electric_razryad!$E$5</f>
        <v>33.830241541168107</v>
      </c>
      <c r="Y10" s="3">
        <f>[6]GTU_input_razryad!$B$3</f>
        <v>1</v>
      </c>
      <c r="Z10" s="3">
        <f>[6]electric_razryad!$C$5</f>
        <v>159.78659999999999</v>
      </c>
      <c r="AA10" s="3">
        <f>[6]electric_razryad!$B$7</f>
        <v>56.418946753975092</v>
      </c>
      <c r="AB10" s="3">
        <f>[6]electric_razryad!$C$12</f>
        <v>0.18436488325896899</v>
      </c>
      <c r="AC10" s="3">
        <f>[6]electric_razryad!$C$6</f>
        <v>6.2889189604114444</v>
      </c>
      <c r="AD10" s="3">
        <f>[6]electric_razryad!$C$2</f>
        <v>0.68210216419822856</v>
      </c>
      <c r="AE10" s="3">
        <f>[6]electric_razryad!$B$13</f>
        <v>47020.960838040402</v>
      </c>
      <c r="AF10" s="3">
        <f>[6]electric_razryad!$B$14</f>
        <v>70544.4962427422</v>
      </c>
      <c r="AG10" s="3">
        <f>[6]heaters_razryad!$B$9</f>
        <v>68.068271325910587</v>
      </c>
      <c r="AH10" s="3">
        <f>[6]heaters_razryad!$B$8</f>
        <v>54.68365135312699</v>
      </c>
      <c r="AI10" s="3">
        <f>[6]heaters_razryad!$B$10</f>
        <v>5.8743657685470749</v>
      </c>
      <c r="AJ10" s="3">
        <f t="shared" si="2"/>
        <v>128.62628844758464</v>
      </c>
      <c r="AK10" s="3">
        <f>[6]heaters_razryad!$B$18</f>
        <v>38761.340808871377</v>
      </c>
      <c r="AL10" s="5">
        <f t="shared" si="3"/>
        <v>0.60319627733585757</v>
      </c>
      <c r="AM10" s="2">
        <f>Z10+AA10*$AW$2*$AW$3-AB10/$AW$1/$AW$2-AC10-AD10/$AW$1/$AW$2</f>
        <v>207.3140597699207</v>
      </c>
      <c r="AN10" s="3">
        <f>(-AE10/1000/$AW$2+AF10/1000)*$AW$2*$AW$3</f>
        <v>22.361728633428882</v>
      </c>
      <c r="AO10" s="4">
        <f t="shared" si="8"/>
        <v>229.6757884033496</v>
      </c>
      <c r="AP10" s="4">
        <f>AG10+AH10+AK10/1000</f>
        <v>161.51326348790894</v>
      </c>
      <c r="AQ10" s="5">
        <f>ABS(AP10-T10)/T10*100</f>
        <v>9.2539546449628349E-2</v>
      </c>
      <c r="AR10" s="2">
        <f>S10-'Без ПКМ'!B10</f>
        <v>-39.962726833094905</v>
      </c>
      <c r="AS10" s="3">
        <f>AO10-'Без ПКМ'!D10</f>
        <v>20.582316751993972</v>
      </c>
      <c r="AT10" s="3">
        <f>R10-'Без ПКМ'!C10</f>
        <v>-0.11197484366231925</v>
      </c>
      <c r="AU10" s="4">
        <f>AL10-'Без ПКМ'!E10</f>
        <v>-8.2510975568018341E-2</v>
      </c>
    </row>
    <row r="11" spans="1:49" x14ac:dyDescent="0.25">
      <c r="A11" s="5">
        <v>8</v>
      </c>
      <c r="B11" s="3">
        <f>[7]gas_streams_zaryad!$E$13</f>
        <v>0.70702938668410387</v>
      </c>
      <c r="C11" s="3">
        <f>[7]electric_zaryad!$E$5</f>
        <v>30.932710161276461</v>
      </c>
      <c r="D11" s="3">
        <f>[7]GTU_input_zaryad!$B$3</f>
        <v>0.7570004179963562</v>
      </c>
      <c r="E11" s="3">
        <f>[7]electric_zaryad!$C$5</f>
        <v>118.90644625711199</v>
      </c>
      <c r="F11" s="3">
        <f>[7]electric_zaryad!$B$7</f>
        <v>43.197073067345393</v>
      </c>
      <c r="G11" s="3">
        <f>[7]electric_zaryad!$C$12</f>
        <v>4.5203828953687838E-2</v>
      </c>
      <c r="H11" s="3">
        <f>[7]electric_zaryad!$C$6</f>
        <v>6.2021802868530109</v>
      </c>
      <c r="I11" s="3">
        <f>[7]electric_zaryad!$C$2</f>
        <v>2.218992303191158</v>
      </c>
      <c r="J11" s="3">
        <f>[7]heaters_zaryad!$B$9</f>
        <v>68.057172114173198</v>
      </c>
      <c r="K11" s="3">
        <f>[7]heaters_zaryad!$B$8</f>
        <v>54.274291142549203</v>
      </c>
      <c r="L11" s="3">
        <f>[7]heaters_zaryad!$B$10</f>
        <v>5.8243396666219551</v>
      </c>
      <c r="M11" s="3">
        <f>J11+K11+L11</f>
        <v>128.15580292334437</v>
      </c>
      <c r="N11" s="4">
        <f>[7]heaters_zaryad!$B$17</f>
        <v>38575.430000910041</v>
      </c>
      <c r="O11" s="3">
        <f>[7]heaters_zaryad!$B$11</f>
        <v>34723.390365586492</v>
      </c>
      <c r="P11" s="3">
        <f>[7]gas_streams_zaryad!$E$4</f>
        <v>13.57297754204483</v>
      </c>
      <c r="Q11" s="4" t="e">
        <f>[9]!PropsSI("H","P",[7]gas_streams_zaryad!$C$4,"T",C3+273.15,"REFPROP::"&amp;[9]!MixtureString($Q$45:$Q$49,$S$45:$S$49))/1000</f>
        <v>#VALUE!</v>
      </c>
      <c r="R11" s="5">
        <f>S11/((100*E11)/C11-M11)</f>
        <v>0.59398222816831014</v>
      </c>
      <c r="S11" s="3">
        <f>E11+F11*$AW$2*$AW$3-G11/$AW$1/$AW$2-H11-I11/$AW$1/$AW$2</f>
        <v>152.20662752320138</v>
      </c>
      <c r="T11" s="5">
        <f t="shared" si="6"/>
        <v>160.90689325763245</v>
      </c>
      <c r="U11" s="3">
        <f>[7]syngas_streams_razryad!$E$10</f>
        <v>1.0811111111111109</v>
      </c>
      <c r="V11" s="3">
        <f>[7]syngas_streams_razryad!$E$9</f>
        <v>3.3063876685570008</v>
      </c>
      <c r="W11" s="3">
        <f>[7]accumulation_razryad!$E$3</f>
        <v>23.507316922203401</v>
      </c>
      <c r="X11" s="3">
        <f>[7]electric_razryad!$E$5</f>
        <v>33.701191319931901</v>
      </c>
      <c r="Y11" s="3">
        <f>[7]GTU_input_razryad!$B$3</f>
        <v>1</v>
      </c>
      <c r="Z11" s="3">
        <f>[7]electric_razryad!$C$5</f>
        <v>157.07579999999999</v>
      </c>
      <c r="AA11" s="3">
        <f>[7]electric_razryad!$B$7</f>
        <v>56.218297357186671</v>
      </c>
      <c r="AB11" s="3">
        <f>[7]electric_razryad!$C$12</f>
        <v>0.18422182343673671</v>
      </c>
      <c r="AC11" s="3">
        <f>[7]electric_razryad!$C$6</f>
        <v>6.2831672404506769</v>
      </c>
      <c r="AD11" s="3">
        <f>[7]electric_razryad!$C$2</f>
        <v>0.67826093050990566</v>
      </c>
      <c r="AE11" s="3">
        <f>[7]electric_razryad!$B$13</f>
        <v>47045.827872736598</v>
      </c>
      <c r="AF11" s="3">
        <f>[7]electric_razryad!$B$14</f>
        <v>70581.612049136616</v>
      </c>
      <c r="AG11" s="3">
        <f>[7]heaters_razryad!$B$9</f>
        <v>70.038534104258559</v>
      </c>
      <c r="AH11" s="3">
        <f>[7]heaters_razryad!$B$8</f>
        <v>51.744344524636027</v>
      </c>
      <c r="AI11" s="3">
        <f>[7]heaters_razryad!$B$10</f>
        <v>6.0195429881068963</v>
      </c>
      <c r="AJ11" s="3">
        <f>AI11+AH11+AG11</f>
        <v>127.80242161700149</v>
      </c>
      <c r="AK11" s="3">
        <f>[7]heaters_razryad!$B$18</f>
        <v>38928.75692369217</v>
      </c>
      <c r="AL11" s="5">
        <f>AM11/((100*Z11)/X11-AJ11)</f>
        <v>0.60428559944695559</v>
      </c>
      <c r="AM11" s="2">
        <f>Z11+AA11*$AW$2*$AW$3-AB11/$AW$1/$AW$2-AC11-AD11/$AW$1/$AW$2</f>
        <v>204.41857780185373</v>
      </c>
      <c r="AN11" s="3">
        <f>(-AE11/1000/$AW$2+AF11/1000)*$AW$2*$AW$3</f>
        <v>22.373368694790489</v>
      </c>
      <c r="AO11" s="4">
        <f t="shared" si="8"/>
        <v>226.79194649664421</v>
      </c>
      <c r="AP11" s="4">
        <f>AG11+AH11+AK11/1000</f>
        <v>160.71163555258676</v>
      </c>
      <c r="AQ11" s="5">
        <f>ABS(AP11-T11)/T11*100</f>
        <v>0.12134825369666324</v>
      </c>
      <c r="AR11" s="2">
        <f>S11-'Без ПКМ'!B11</f>
        <v>-38.965834012534941</v>
      </c>
      <c r="AS11" s="3">
        <f>AO11-'Без ПКМ'!D11</f>
        <v>20.838863569871251</v>
      </c>
      <c r="AT11" s="3">
        <f>R11-'Без ПКМ'!C11</f>
        <v>-0.11324696194835793</v>
      </c>
      <c r="AU11" s="4">
        <f>AL11-'Без ПКМ'!E11</f>
        <v>-8.3723389238751111E-2</v>
      </c>
    </row>
  </sheetData>
  <mergeCells count="16">
    <mergeCell ref="AR1:AR2"/>
    <mergeCell ref="AS1:AS2"/>
    <mergeCell ref="AT1:AT2"/>
    <mergeCell ref="AU1:AU2"/>
    <mergeCell ref="AQ1:AQ2"/>
    <mergeCell ref="AP1:AP2"/>
    <mergeCell ref="AO1:AO2"/>
    <mergeCell ref="U1:AK1"/>
    <mergeCell ref="AL1:AL2"/>
    <mergeCell ref="A1:A2"/>
    <mergeCell ref="AM1:AM2"/>
    <mergeCell ref="AN1:AN2"/>
    <mergeCell ref="S1:S2"/>
    <mergeCell ref="T1:T2"/>
    <mergeCell ref="B1:N1"/>
    <mergeCell ref="R1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Без ПКМ</vt:lpstr>
      <vt:lpstr>10x15x8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Максимов Игорь Александрович</cp:lastModifiedBy>
  <dcterms:created xsi:type="dcterms:W3CDTF">2015-06-05T18:17:20Z</dcterms:created>
  <dcterms:modified xsi:type="dcterms:W3CDTF">2022-12-02T10:17:51Z</dcterms:modified>
</cp:coreProperties>
</file>