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aximovIA\Downloads\"/>
    </mc:Choice>
  </mc:AlternateContent>
  <xr:revisionPtr revIDLastSave="0" documentId="13_ncr:1_{23C7E95D-1D51-439C-8D82-D4CDE463913A}" xr6:coauthVersionLast="40" xr6:coauthVersionMax="47" xr10:uidLastSave="{00000000-0000-0000-0000-000000000000}"/>
  <bookViews>
    <workbookView xWindow="0" yWindow="0" windowWidth="28800" windowHeight="11625" activeTab="3" xr2:uid="{00000000-000D-0000-FFFF-FFFF00000000}"/>
  </bookViews>
  <sheets>
    <sheet name="140m3 NEW" sheetId="1" r:id="rId1"/>
    <sheet name="250m3 New" sheetId="12" r:id="rId2"/>
    <sheet name="140m3 обр" sheetId="5" r:id="rId3"/>
    <sheet name="250m3  обр" sheetId="6" r:id="rId4"/>
    <sheet name="Лист2" sheetId="14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AB36" i="14" l="1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F28" i="14"/>
  <c r="G27" i="14"/>
  <c r="F27" i="14"/>
  <c r="E27" i="14"/>
  <c r="D27" i="14"/>
  <c r="C27" i="14"/>
  <c r="B27" i="14"/>
  <c r="G24" i="14"/>
  <c r="H24" i="14" s="1"/>
  <c r="G23" i="14"/>
  <c r="H23" i="14" s="1"/>
  <c r="C23" i="14"/>
  <c r="D23" i="14" s="1"/>
  <c r="G22" i="14"/>
  <c r="H22" i="14" s="1"/>
  <c r="G21" i="14"/>
  <c r="G31" i="14" s="1"/>
  <c r="D21" i="14"/>
  <c r="C21" i="14"/>
  <c r="BC19" i="14"/>
  <c r="H19" i="14"/>
  <c r="G16" i="14"/>
  <c r="H16" i="14" s="1"/>
  <c r="G15" i="14"/>
  <c r="H15" i="14" s="1"/>
  <c r="G13" i="14"/>
  <c r="D13" i="14"/>
  <c r="C13" i="14"/>
  <c r="AU11" i="14"/>
  <c r="AM11" i="14"/>
  <c r="AY9" i="14"/>
  <c r="AY11" i="14" s="1"/>
  <c r="AU9" i="14"/>
  <c r="AM9" i="14"/>
  <c r="AE9" i="14"/>
  <c r="AE11" i="14" s="1"/>
  <c r="BD19" i="14" s="1"/>
  <c r="H8" i="14"/>
  <c r="G8" i="14"/>
  <c r="C8" i="14"/>
  <c r="C29" i="14" s="1"/>
  <c r="H7" i="14"/>
  <c r="G7" i="14"/>
  <c r="C7" i="14"/>
  <c r="C15" i="14" s="1"/>
  <c r="D15" i="14" s="1"/>
  <c r="G6" i="14"/>
  <c r="G14" i="14" s="1"/>
  <c r="C6" i="14"/>
  <c r="C28" i="14" s="1"/>
  <c r="H5" i="14"/>
  <c r="D5" i="14"/>
  <c r="AY28" i="14" l="1"/>
  <c r="BI28" i="14"/>
  <c r="BS28" i="14"/>
  <c r="CC28" i="14"/>
  <c r="BG31" i="14"/>
  <c r="CK31" i="14"/>
  <c r="E28" i="14"/>
  <c r="H14" i="14"/>
  <c r="E31" i="14"/>
  <c r="BL29" i="14"/>
  <c r="BB29" i="14"/>
  <c r="CC29" i="14"/>
  <c r="AV34" i="14"/>
  <c r="AU34" i="14"/>
  <c r="AV30" i="14"/>
  <c r="AU30" i="14"/>
  <c r="CM30" i="14"/>
  <c r="CL30" i="14"/>
  <c r="BD28" i="14"/>
  <c r="BN28" i="14"/>
  <c r="C14" i="14"/>
  <c r="D14" i="14" s="1"/>
  <c r="D11" i="14" s="1"/>
  <c r="D7" i="14"/>
  <c r="C24" i="14"/>
  <c r="D24" i="14" s="1"/>
  <c r="D8" i="14"/>
  <c r="H21" i="14"/>
  <c r="G28" i="14"/>
  <c r="D29" i="14"/>
  <c r="C36" i="14"/>
  <c r="C16" i="14"/>
  <c r="D16" i="14" s="1"/>
  <c r="C22" i="14"/>
  <c r="B34" i="14" s="1"/>
  <c r="E29" i="14"/>
  <c r="C30" i="14"/>
  <c r="C32" i="14"/>
  <c r="D36" i="14"/>
  <c r="F29" i="14"/>
  <c r="D30" i="14"/>
  <c r="D32" i="14"/>
  <c r="C33" i="14"/>
  <c r="C34" i="14"/>
  <c r="C35" i="14"/>
  <c r="E36" i="14"/>
  <c r="G29" i="14"/>
  <c r="E30" i="14"/>
  <c r="C31" i="14"/>
  <c r="E32" i="14"/>
  <c r="D33" i="14"/>
  <c r="D34" i="14"/>
  <c r="D35" i="14"/>
  <c r="F36" i="14"/>
  <c r="H13" i="14"/>
  <c r="H11" i="14" s="1"/>
  <c r="CH28" i="14"/>
  <c r="F30" i="14"/>
  <c r="F32" i="14"/>
  <c r="E33" i="14"/>
  <c r="E34" i="14"/>
  <c r="E35" i="14"/>
  <c r="G36" i="14"/>
  <c r="D19" i="14"/>
  <c r="G30" i="14"/>
  <c r="G32" i="14"/>
  <c r="F33" i="14"/>
  <c r="F34" i="14"/>
  <c r="F35" i="14"/>
  <c r="D6" i="14"/>
  <c r="D3" i="14" s="1"/>
  <c r="H6" i="14"/>
  <c r="H3" i="14" s="1"/>
  <c r="BX28" i="14"/>
  <c r="F31" i="14"/>
  <c r="G33" i="14"/>
  <c r="G34" i="14"/>
  <c r="G35" i="14"/>
  <c r="BU34" i="14" l="1"/>
  <c r="BK34" i="14"/>
  <c r="BT34" i="14"/>
  <c r="CE34" i="14"/>
  <c r="CD34" i="14"/>
  <c r="BA34" i="14"/>
  <c r="AZ34" i="14"/>
  <c r="BJ34" i="14"/>
  <c r="BD33" i="14"/>
  <c r="BN33" i="14"/>
  <c r="BX33" i="14"/>
  <c r="CH33" i="14"/>
  <c r="BD36" i="14"/>
  <c r="BX36" i="14"/>
  <c r="CH36" i="14"/>
  <c r="BN36" i="14"/>
  <c r="BL36" i="14"/>
  <c r="AY36" i="14"/>
  <c r="BV36" i="14"/>
  <c r="BI36" i="14"/>
  <c r="CF36" i="14"/>
  <c r="BS36" i="14"/>
  <c r="CC36" i="14"/>
  <c r="BB36" i="14"/>
  <c r="B31" i="14"/>
  <c r="BG30" i="14"/>
  <c r="BQ30" i="14"/>
  <c r="BE30" i="14"/>
  <c r="BY30" i="14"/>
  <c r="CA30" i="14"/>
  <c r="CK30" i="14"/>
  <c r="CI30" i="14"/>
  <c r="BH34" i="14"/>
  <c r="BR34" i="14"/>
  <c r="CB34" i="14"/>
  <c r="AX34" i="14"/>
  <c r="BX29" i="14"/>
  <c r="CH29" i="14"/>
  <c r="BN29" i="14"/>
  <c r="BD29" i="14"/>
  <c r="B30" i="14"/>
  <c r="BO30" i="14" s="1"/>
  <c r="AY29" i="14"/>
  <c r="CI34" i="14"/>
  <c r="BG34" i="14"/>
  <c r="BQ34" i="14"/>
  <c r="BE34" i="14"/>
  <c r="CA34" i="14"/>
  <c r="BO34" i="14"/>
  <c r="CK34" i="14"/>
  <c r="BY34" i="14"/>
  <c r="BG33" i="14"/>
  <c r="BQ33" i="14"/>
  <c r="CA33" i="14"/>
  <c r="CK33" i="14"/>
  <c r="CI33" i="14"/>
  <c r="BW35" i="14"/>
  <c r="CG35" i="14"/>
  <c r="BM35" i="14"/>
  <c r="BC35" i="14"/>
  <c r="BV31" i="14"/>
  <c r="BI31" i="14"/>
  <c r="BL31" i="14"/>
  <c r="CF31" i="14"/>
  <c r="BS31" i="14"/>
  <c r="CC31" i="14"/>
  <c r="BB31" i="14"/>
  <c r="AY31" i="14"/>
  <c r="CK36" i="14"/>
  <c r="BY36" i="14"/>
  <c r="CA36" i="14"/>
  <c r="BG36" i="14"/>
  <c r="BQ36" i="14"/>
  <c r="BO36" i="14"/>
  <c r="BQ28" i="14"/>
  <c r="CK28" i="14"/>
  <c r="BG28" i="14"/>
  <c r="CA28" i="14"/>
  <c r="CH31" i="14"/>
  <c r="BX31" i="14"/>
  <c r="BD31" i="14"/>
  <c r="BN31" i="14"/>
  <c r="CG34" i="14"/>
  <c r="BF34" i="14"/>
  <c r="BP34" i="14"/>
  <c r="BC34" i="14"/>
  <c r="BZ34" i="14"/>
  <c r="BM34" i="14"/>
  <c r="CJ34" i="14"/>
  <c r="BW34" i="14"/>
  <c r="CJ30" i="14"/>
  <c r="CG30" i="14"/>
  <c r="BF30" i="14"/>
  <c r="BP30" i="14"/>
  <c r="BC30" i="14"/>
  <c r="BZ30" i="14"/>
  <c r="BM30" i="14"/>
  <c r="BW30" i="14"/>
  <c r="B33" i="14"/>
  <c r="BE33" i="14" s="1"/>
  <c r="D31" i="14"/>
  <c r="BM31" i="14" s="1"/>
  <c r="CG32" i="14"/>
  <c r="BP32" i="14"/>
  <c r="BC32" i="14"/>
  <c r="BZ32" i="14"/>
  <c r="BW32" i="14"/>
  <c r="BM32" i="14"/>
  <c r="B35" i="14"/>
  <c r="CJ31" i="14"/>
  <c r="BF31" i="14"/>
  <c r="BP31" i="14"/>
  <c r="BZ31" i="14"/>
  <c r="CG33" i="14"/>
  <c r="BC33" i="14"/>
  <c r="BM33" i="14"/>
  <c r="CJ33" i="14"/>
  <c r="BW33" i="14"/>
  <c r="CA29" i="14"/>
  <c r="BG29" i="14"/>
  <c r="BQ29" i="14"/>
  <c r="CK29" i="14"/>
  <c r="BY29" i="14"/>
  <c r="BI32" i="14"/>
  <c r="AY32" i="14"/>
  <c r="CF32" i="14"/>
  <c r="BS32" i="14"/>
  <c r="BL32" i="14"/>
  <c r="CC32" i="14"/>
  <c r="BB32" i="14"/>
  <c r="BV32" i="14"/>
  <c r="D28" i="14"/>
  <c r="BC28" i="14" s="1"/>
  <c r="CK35" i="14"/>
  <c r="BG35" i="14"/>
  <c r="BQ35" i="14"/>
  <c r="BE35" i="14"/>
  <c r="CA35" i="14"/>
  <c r="BV30" i="14"/>
  <c r="BI30" i="14"/>
  <c r="CF30" i="14"/>
  <c r="BL30" i="14"/>
  <c r="BS30" i="14"/>
  <c r="CC30" i="14"/>
  <c r="BB30" i="14"/>
  <c r="AY30" i="14"/>
  <c r="CF28" i="14"/>
  <c r="CH30" i="14"/>
  <c r="BD30" i="14"/>
  <c r="BN30" i="14"/>
  <c r="BX30" i="14"/>
  <c r="AY35" i="14"/>
  <c r="BV35" i="14"/>
  <c r="BI35" i="14"/>
  <c r="CF35" i="14"/>
  <c r="BS35" i="14"/>
  <c r="CC35" i="14"/>
  <c r="BL35" i="14"/>
  <c r="BB35" i="14"/>
  <c r="CJ29" i="14"/>
  <c r="BW29" i="14"/>
  <c r="CG29" i="14"/>
  <c r="BF29" i="14"/>
  <c r="BC29" i="14"/>
  <c r="BP29" i="14"/>
  <c r="BM29" i="14"/>
  <c r="BZ29" i="14"/>
  <c r="BS29" i="14"/>
  <c r="AX29" i="14"/>
  <c r="BH29" i="14"/>
  <c r="BR29" i="14"/>
  <c r="CB29" i="14"/>
  <c r="BM36" i="14"/>
  <c r="BW36" i="14"/>
  <c r="CG36" i="14"/>
  <c r="BC36" i="14"/>
  <c r="CL28" i="14"/>
  <c r="AU33" i="14"/>
  <c r="AU32" i="14"/>
  <c r="AV29" i="14"/>
  <c r="BW28" i="14"/>
  <c r="AV28" i="14"/>
  <c r="CL29" i="14"/>
  <c r="CH35" i="14"/>
  <c r="BN35" i="14"/>
  <c r="BD35" i="14"/>
  <c r="BX35" i="14"/>
  <c r="BI34" i="14"/>
  <c r="CF34" i="14"/>
  <c r="BS34" i="14"/>
  <c r="CC34" i="14"/>
  <c r="AY34" i="14"/>
  <c r="BB34" i="14"/>
  <c r="BL34" i="14"/>
  <c r="BV34" i="14"/>
  <c r="B28" i="14"/>
  <c r="CJ28" i="14" s="1"/>
  <c r="B36" i="14"/>
  <c r="CJ36" i="14" s="1"/>
  <c r="B29" i="14"/>
  <c r="BO29" i="14" s="1"/>
  <c r="D22" i="14"/>
  <c r="CF29" i="14"/>
  <c r="BV28" i="14"/>
  <c r="BH33" i="14"/>
  <c r="BR33" i="14"/>
  <c r="CB33" i="14"/>
  <c r="AX33" i="14"/>
  <c r="BD32" i="14"/>
  <c r="BX32" i="14"/>
  <c r="BN32" i="14"/>
  <c r="CH32" i="14"/>
  <c r="BD34" i="14"/>
  <c r="BX34" i="14"/>
  <c r="BN34" i="14"/>
  <c r="CH34" i="14"/>
  <c r="BI33" i="14"/>
  <c r="CF33" i="14"/>
  <c r="BS33" i="14"/>
  <c r="CC33" i="14"/>
  <c r="BB33" i="14"/>
  <c r="BL33" i="14"/>
  <c r="BV33" i="14"/>
  <c r="AY33" i="14"/>
  <c r="BI29" i="14"/>
  <c r="CA31" i="14"/>
  <c r="AX36" i="14"/>
  <c r="BH36" i="14"/>
  <c r="BR36" i="14"/>
  <c r="CB36" i="14"/>
  <c r="BH32" i="14"/>
  <c r="BR32" i="14"/>
  <c r="CB32" i="14"/>
  <c r="AX32" i="14"/>
  <c r="BL28" i="14"/>
  <c r="BG32" i="14"/>
  <c r="BQ32" i="14"/>
  <c r="CA32" i="14"/>
  <c r="CK32" i="14"/>
  <c r="AX35" i="14"/>
  <c r="BH35" i="14"/>
  <c r="BR35" i="14"/>
  <c r="CB35" i="14"/>
  <c r="AX30" i="14"/>
  <c r="BH30" i="14"/>
  <c r="BR30" i="14"/>
  <c r="CB30" i="14"/>
  <c r="B32" i="14"/>
  <c r="BY32" i="14" s="1"/>
  <c r="BV29" i="14"/>
  <c r="BQ31" i="14"/>
  <c r="BB28" i="14"/>
  <c r="BK35" i="14" l="1"/>
  <c r="BJ35" i="14"/>
  <c r="BU35" i="14"/>
  <c r="BT35" i="14"/>
  <c r="CE35" i="14"/>
  <c r="CD35" i="14"/>
  <c r="BA35" i="14"/>
  <c r="AZ35" i="14"/>
  <c r="CG28" i="14"/>
  <c r="BP36" i="14"/>
  <c r="CI35" i="14"/>
  <c r="BE29" i="14"/>
  <c r="BF33" i="14"/>
  <c r="BU32" i="14"/>
  <c r="AZ32" i="14"/>
  <c r="BT32" i="14"/>
  <c r="CE32" i="14"/>
  <c r="CD32" i="14"/>
  <c r="BK32" i="14"/>
  <c r="BA32" i="14"/>
  <c r="BJ32" i="14"/>
  <c r="BO32" i="14"/>
  <c r="BF36" i="14"/>
  <c r="BW31" i="14"/>
  <c r="BE36" i="14"/>
  <c r="BY33" i="14"/>
  <c r="BE32" i="14"/>
  <c r="CJ32" i="14"/>
  <c r="BO33" i="14"/>
  <c r="AZ29" i="14"/>
  <c r="BK29" i="14"/>
  <c r="BJ29" i="14"/>
  <c r="BU29" i="14"/>
  <c r="BT29" i="14"/>
  <c r="CE29" i="14"/>
  <c r="CD29" i="14"/>
  <c r="BA29" i="14"/>
  <c r="BP28" i="14"/>
  <c r="BO35" i="14"/>
  <c r="CI29" i="14"/>
  <c r="BC31" i="14"/>
  <c r="BF32" i="14"/>
  <c r="BO28" i="14"/>
  <c r="CJ35" i="14"/>
  <c r="BA36" i="14"/>
  <c r="AZ36" i="14"/>
  <c r="BK36" i="14"/>
  <c r="BJ36" i="14"/>
  <c r="BU36" i="14"/>
  <c r="BT36" i="14"/>
  <c r="CE36" i="14"/>
  <c r="CD36" i="14"/>
  <c r="BM28" i="14"/>
  <c r="CI36" i="14"/>
  <c r="BJ30" i="14"/>
  <c r="BA30" i="14"/>
  <c r="BU30" i="14"/>
  <c r="BT30" i="14"/>
  <c r="CE30" i="14"/>
  <c r="CD30" i="14"/>
  <c r="AZ30" i="14"/>
  <c r="BK30" i="14"/>
  <c r="AX31" i="14"/>
  <c r="BH31" i="14"/>
  <c r="BR31" i="14"/>
  <c r="CB31" i="14"/>
  <c r="BA28" i="14"/>
  <c r="AZ28" i="14"/>
  <c r="BK28" i="14"/>
  <c r="BJ28" i="14"/>
  <c r="BU28" i="14"/>
  <c r="BT28" i="14"/>
  <c r="CE28" i="14"/>
  <c r="CD28" i="14"/>
  <c r="CM29" i="14"/>
  <c r="CM28" i="14"/>
  <c r="BZ28" i="14"/>
  <c r="BU33" i="14"/>
  <c r="BK33" i="14"/>
  <c r="BT33" i="14"/>
  <c r="CE33" i="14"/>
  <c r="CD33" i="14"/>
  <c r="BA33" i="14"/>
  <c r="AZ33" i="14"/>
  <c r="BJ33" i="14"/>
  <c r="CI28" i="14"/>
  <c r="BF35" i="14"/>
  <c r="BP35" i="14"/>
  <c r="BZ33" i="14"/>
  <c r="CG31" i="14"/>
  <c r="BE28" i="14"/>
  <c r="BF28" i="14"/>
  <c r="BY28" i="14"/>
  <c r="AV33" i="14"/>
  <c r="AV32" i="14"/>
  <c r="CB28" i="14"/>
  <c r="AU29" i="14"/>
  <c r="AX28" i="14"/>
  <c r="AW28" i="14"/>
  <c r="BH28" i="14"/>
  <c r="AU28" i="14"/>
  <c r="BR28" i="14"/>
  <c r="AW32" i="14"/>
  <c r="BZ35" i="14"/>
  <c r="CI32" i="14"/>
  <c r="BZ36" i="14"/>
  <c r="BY35" i="14"/>
  <c r="BP33" i="14"/>
  <c r="BJ31" i="14"/>
  <c r="BU31" i="14"/>
  <c r="BT31" i="14"/>
  <c r="CE31" i="14"/>
  <c r="CD31" i="14"/>
  <c r="AZ31" i="14"/>
  <c r="BA31" i="14"/>
  <c r="BK31" i="14"/>
  <c r="BO31" i="14"/>
  <c r="CI31" i="14"/>
  <c r="BY31" i="14"/>
  <c r="BE31" i="14"/>
  <c r="X45" i="6" l="1"/>
  <c r="AE45" i="6" s="1"/>
  <c r="W45" i="6"/>
  <c r="Z45" i="6" s="1"/>
  <c r="V45" i="6"/>
  <c r="AC45" i="6" s="1"/>
  <c r="X44" i="6"/>
  <c r="AE44" i="6" s="1"/>
  <c r="W44" i="6"/>
  <c r="Z44" i="6" s="1"/>
  <c r="V44" i="6"/>
  <c r="Y44" i="6" s="1"/>
  <c r="X43" i="6"/>
  <c r="AE43" i="6" s="1"/>
  <c r="W43" i="6"/>
  <c r="AD43" i="6" s="1"/>
  <c r="V43" i="6"/>
  <c r="AC43" i="6" s="1"/>
  <c r="X42" i="6"/>
  <c r="AA42" i="6" s="1"/>
  <c r="W42" i="6"/>
  <c r="AD42" i="6" s="1"/>
  <c r="V42" i="6"/>
  <c r="Y42" i="6" s="1"/>
  <c r="X41" i="6"/>
  <c r="AE41" i="6" s="1"/>
  <c r="W41" i="6"/>
  <c r="Z41" i="6" s="1"/>
  <c r="V41" i="6"/>
  <c r="AC41" i="6" s="1"/>
  <c r="X40" i="6"/>
  <c r="AE40" i="6" s="1"/>
  <c r="W40" i="6"/>
  <c r="AD40" i="6" s="1"/>
  <c r="V40" i="6"/>
  <c r="Y40" i="6" s="1"/>
  <c r="X39" i="6"/>
  <c r="AA39" i="6" s="1"/>
  <c r="W39" i="6"/>
  <c r="AD39" i="6" s="1"/>
  <c r="V39" i="6"/>
  <c r="AC39" i="6" s="1"/>
  <c r="X38" i="6"/>
  <c r="AE38" i="6" s="1"/>
  <c r="W38" i="6"/>
  <c r="Z38" i="6" s="1"/>
  <c r="V38" i="6"/>
  <c r="Y38" i="6" s="1"/>
  <c r="X37" i="6"/>
  <c r="AA37" i="6" s="1"/>
  <c r="W37" i="6"/>
  <c r="AD37" i="6" s="1"/>
  <c r="V37" i="6"/>
  <c r="Y37" i="6" s="1"/>
  <c r="AH34" i="6"/>
  <c r="AG34" i="6"/>
  <c r="AF34" i="6"/>
  <c r="X34" i="6"/>
  <c r="AE34" i="6" s="1"/>
  <c r="W34" i="6"/>
  <c r="AD34" i="6" s="1"/>
  <c r="V34" i="6"/>
  <c r="AC34" i="6" s="1"/>
  <c r="AH33" i="6"/>
  <c r="AG33" i="6"/>
  <c r="AF33" i="6"/>
  <c r="X33" i="6"/>
  <c r="AE33" i="6" s="1"/>
  <c r="W33" i="6"/>
  <c r="Z33" i="6" s="1"/>
  <c r="V33" i="6"/>
  <c r="AC33" i="6" s="1"/>
  <c r="AH32" i="6"/>
  <c r="AG32" i="6"/>
  <c r="AF32" i="6"/>
  <c r="X32" i="6"/>
  <c r="AE32" i="6" s="1"/>
  <c r="W32" i="6"/>
  <c r="AD32" i="6" s="1"/>
  <c r="V32" i="6"/>
  <c r="AC32" i="6" s="1"/>
  <c r="AH31" i="6"/>
  <c r="AG31" i="6"/>
  <c r="AF31" i="6"/>
  <c r="X31" i="6"/>
  <c r="AE31" i="6" s="1"/>
  <c r="W31" i="6"/>
  <c r="Z31" i="6" s="1"/>
  <c r="V31" i="6"/>
  <c r="AC31" i="6" s="1"/>
  <c r="AH30" i="6"/>
  <c r="AG30" i="6"/>
  <c r="AF30" i="6"/>
  <c r="X30" i="6"/>
  <c r="AE30" i="6" s="1"/>
  <c r="W30" i="6"/>
  <c r="Z30" i="6" s="1"/>
  <c r="V30" i="6"/>
  <c r="Y30" i="6" s="1"/>
  <c r="AH29" i="6"/>
  <c r="AG29" i="6"/>
  <c r="AF29" i="6"/>
  <c r="X29" i="6"/>
  <c r="AE29" i="6" s="1"/>
  <c r="W29" i="6"/>
  <c r="Z29" i="6" s="1"/>
  <c r="V29" i="6"/>
  <c r="AC29" i="6" s="1"/>
  <c r="AH28" i="6"/>
  <c r="AG28" i="6"/>
  <c r="AF28" i="6"/>
  <c r="X28" i="6"/>
  <c r="AE28" i="6" s="1"/>
  <c r="W28" i="6"/>
  <c r="Z28" i="6" s="1"/>
  <c r="V28" i="6"/>
  <c r="AC28" i="6" s="1"/>
  <c r="AH27" i="6"/>
  <c r="AG27" i="6"/>
  <c r="AF27" i="6"/>
  <c r="X27" i="6"/>
  <c r="AE27" i="6" s="1"/>
  <c r="W27" i="6"/>
  <c r="AD27" i="6" s="1"/>
  <c r="V27" i="6"/>
  <c r="AC27" i="6" s="1"/>
  <c r="AH26" i="6"/>
  <c r="AG26" i="6"/>
  <c r="AF26" i="6"/>
  <c r="X26" i="6"/>
  <c r="AE26" i="6" s="1"/>
  <c r="W26" i="6"/>
  <c r="AD26" i="6" s="1"/>
  <c r="V26" i="6"/>
  <c r="Y26" i="6" s="1"/>
  <c r="X23" i="6"/>
  <c r="AE23" i="6" s="1"/>
  <c r="W23" i="6"/>
  <c r="AD23" i="6" s="1"/>
  <c r="V23" i="6"/>
  <c r="AC23" i="6" s="1"/>
  <c r="X22" i="6"/>
  <c r="AE22" i="6" s="1"/>
  <c r="W22" i="6"/>
  <c r="AD22" i="6" s="1"/>
  <c r="V22" i="6"/>
  <c r="AC22" i="6" s="1"/>
  <c r="X21" i="6"/>
  <c r="AA21" i="6" s="1"/>
  <c r="W21" i="6"/>
  <c r="AD21" i="6" s="1"/>
  <c r="V21" i="6"/>
  <c r="Y21" i="6" s="1"/>
  <c r="X20" i="6"/>
  <c r="AE20" i="6" s="1"/>
  <c r="W20" i="6"/>
  <c r="Z20" i="6" s="1"/>
  <c r="V20" i="6"/>
  <c r="Y20" i="6" s="1"/>
  <c r="X19" i="6"/>
  <c r="AA19" i="6" s="1"/>
  <c r="W19" i="6"/>
  <c r="AD19" i="6" s="1"/>
  <c r="V19" i="6"/>
  <c r="AC19" i="6" s="1"/>
  <c r="X18" i="6"/>
  <c r="AE18" i="6" s="1"/>
  <c r="W18" i="6"/>
  <c r="AD18" i="6" s="1"/>
  <c r="V18" i="6"/>
  <c r="Y18" i="6" s="1"/>
  <c r="X17" i="6"/>
  <c r="AA17" i="6" s="1"/>
  <c r="W17" i="6"/>
  <c r="AD17" i="6" s="1"/>
  <c r="V17" i="6"/>
  <c r="AC17" i="6" s="1"/>
  <c r="X16" i="6"/>
  <c r="AA16" i="6" s="1"/>
  <c r="W16" i="6"/>
  <c r="AD16" i="6" s="1"/>
  <c r="V16" i="6"/>
  <c r="AC16" i="6" s="1"/>
  <c r="X15" i="6"/>
  <c r="AE15" i="6" s="1"/>
  <c r="W15" i="6"/>
  <c r="Z15" i="6" s="1"/>
  <c r="V15" i="6"/>
  <c r="AC15" i="6" s="1"/>
  <c r="AH11" i="6"/>
  <c r="AG11" i="6"/>
  <c r="AF11" i="6"/>
  <c r="X11" i="6"/>
  <c r="AA11" i="6" s="1"/>
  <c r="W11" i="6"/>
  <c r="AD11" i="6" s="1"/>
  <c r="V11" i="6"/>
  <c r="AC11" i="6" s="1"/>
  <c r="AH10" i="6"/>
  <c r="AG10" i="6"/>
  <c r="AF10" i="6"/>
  <c r="X10" i="6"/>
  <c r="AA10" i="6" s="1"/>
  <c r="W10" i="6"/>
  <c r="AD10" i="6" s="1"/>
  <c r="V10" i="6"/>
  <c r="Y10" i="6" s="1"/>
  <c r="AH9" i="6"/>
  <c r="AG9" i="6"/>
  <c r="AF9" i="6"/>
  <c r="X9" i="6"/>
  <c r="AE9" i="6" s="1"/>
  <c r="W9" i="6"/>
  <c r="AD9" i="6" s="1"/>
  <c r="V9" i="6"/>
  <c r="AC9" i="6" s="1"/>
  <c r="AH8" i="6"/>
  <c r="AG8" i="6"/>
  <c r="AF8" i="6"/>
  <c r="X8" i="6"/>
  <c r="AE8" i="6" s="1"/>
  <c r="W8" i="6"/>
  <c r="Z8" i="6" s="1"/>
  <c r="V8" i="6"/>
  <c r="AC8" i="6" s="1"/>
  <c r="AH7" i="6"/>
  <c r="AG7" i="6"/>
  <c r="AF7" i="6"/>
  <c r="X7" i="6"/>
  <c r="AA7" i="6" s="1"/>
  <c r="W7" i="6"/>
  <c r="Z7" i="6" s="1"/>
  <c r="V7" i="6"/>
  <c r="AC7" i="6" s="1"/>
  <c r="AH6" i="6"/>
  <c r="AG6" i="6"/>
  <c r="AF6" i="6"/>
  <c r="X6" i="6"/>
  <c r="AE6" i="6" s="1"/>
  <c r="W6" i="6"/>
  <c r="Z6" i="6" s="1"/>
  <c r="V6" i="6"/>
  <c r="Y6" i="6" s="1"/>
  <c r="AH5" i="6"/>
  <c r="AG5" i="6"/>
  <c r="AF5" i="6"/>
  <c r="X5" i="6"/>
  <c r="AE5" i="6" s="1"/>
  <c r="W5" i="6"/>
  <c r="Z5" i="6" s="1"/>
  <c r="V5" i="6"/>
  <c r="Y5" i="6" s="1"/>
  <c r="AH4" i="6"/>
  <c r="AG4" i="6"/>
  <c r="AF4" i="6"/>
  <c r="X4" i="6"/>
  <c r="AA4" i="6" s="1"/>
  <c r="W4" i="6"/>
  <c r="AD4" i="6" s="1"/>
  <c r="V4" i="6"/>
  <c r="AC4" i="6" s="1"/>
  <c r="AH3" i="6"/>
  <c r="AG3" i="6"/>
  <c r="AF3" i="6"/>
  <c r="X3" i="6"/>
  <c r="AA3" i="6" s="1"/>
  <c r="W3" i="6"/>
  <c r="Z3" i="6" s="1"/>
  <c r="V3" i="6"/>
  <c r="Y3" i="6" s="1"/>
  <c r="R83" i="5"/>
  <c r="R65" i="5"/>
  <c r="R62" i="5"/>
  <c r="R57" i="5"/>
  <c r="X45" i="5"/>
  <c r="AE45" i="5" s="1"/>
  <c r="W45" i="5"/>
  <c r="AD45" i="5" s="1"/>
  <c r="V45" i="5"/>
  <c r="Y45" i="5" s="1"/>
  <c r="X44" i="5"/>
  <c r="AE44" i="5" s="1"/>
  <c r="W44" i="5"/>
  <c r="AD44" i="5" s="1"/>
  <c r="V44" i="5"/>
  <c r="AC44" i="5" s="1"/>
  <c r="X43" i="5"/>
  <c r="AE43" i="5" s="1"/>
  <c r="W43" i="5"/>
  <c r="Z43" i="5" s="1"/>
  <c r="V43" i="5"/>
  <c r="AC43" i="5" s="1"/>
  <c r="X42" i="5"/>
  <c r="AE42" i="5" s="1"/>
  <c r="W42" i="5"/>
  <c r="AD42" i="5" s="1"/>
  <c r="V42" i="5"/>
  <c r="Y42" i="5" s="1"/>
  <c r="X41" i="5"/>
  <c r="AE41" i="5" s="1"/>
  <c r="W41" i="5"/>
  <c r="AD41" i="5" s="1"/>
  <c r="V41" i="5"/>
  <c r="AC41" i="5" s="1"/>
  <c r="X40" i="5"/>
  <c r="AE40" i="5" s="1"/>
  <c r="W40" i="5"/>
  <c r="AD40" i="5" s="1"/>
  <c r="V40" i="5"/>
  <c r="AC40" i="5" s="1"/>
  <c r="X39" i="5"/>
  <c r="AE39" i="5" s="1"/>
  <c r="W39" i="5"/>
  <c r="AD39" i="5" s="1"/>
  <c r="V39" i="5"/>
  <c r="Y39" i="5" s="1"/>
  <c r="X38" i="5"/>
  <c r="AE38" i="5" s="1"/>
  <c r="W38" i="5"/>
  <c r="AD38" i="5" s="1"/>
  <c r="V38" i="5"/>
  <c r="AC38" i="5" s="1"/>
  <c r="X37" i="5"/>
  <c r="AA37" i="5" s="1"/>
  <c r="W37" i="5"/>
  <c r="AD37" i="5" s="1"/>
  <c r="V37" i="5"/>
  <c r="AC37" i="5" s="1"/>
  <c r="AH34" i="5"/>
  <c r="AG34" i="5"/>
  <c r="AF34" i="5"/>
  <c r="X34" i="5"/>
  <c r="AE34" i="5" s="1"/>
  <c r="W34" i="5"/>
  <c r="AD34" i="5" s="1"/>
  <c r="V34" i="5"/>
  <c r="AC34" i="5" s="1"/>
  <c r="AH33" i="5"/>
  <c r="AG33" i="5"/>
  <c r="AF33" i="5"/>
  <c r="X33" i="5"/>
  <c r="AE33" i="5" s="1"/>
  <c r="W33" i="5"/>
  <c r="Z33" i="5" s="1"/>
  <c r="V33" i="5"/>
  <c r="AC33" i="5" s="1"/>
  <c r="AH32" i="5"/>
  <c r="AG32" i="5"/>
  <c r="AF32" i="5"/>
  <c r="X32" i="5"/>
  <c r="AE32" i="5" s="1"/>
  <c r="W32" i="5"/>
  <c r="AD32" i="5" s="1"/>
  <c r="V32" i="5"/>
  <c r="AC32" i="5" s="1"/>
  <c r="AH31" i="5"/>
  <c r="AG31" i="5"/>
  <c r="AF31" i="5"/>
  <c r="X31" i="5"/>
  <c r="AE31" i="5" s="1"/>
  <c r="W31" i="5"/>
  <c r="AD31" i="5" s="1"/>
  <c r="V31" i="5"/>
  <c r="AC31" i="5" s="1"/>
  <c r="AH30" i="5"/>
  <c r="AG30" i="5"/>
  <c r="AF30" i="5"/>
  <c r="X30" i="5"/>
  <c r="AE30" i="5" s="1"/>
  <c r="W30" i="5"/>
  <c r="Z30" i="5" s="1"/>
  <c r="V30" i="5"/>
  <c r="AC30" i="5" s="1"/>
  <c r="AH29" i="5"/>
  <c r="AG29" i="5"/>
  <c r="AF29" i="5"/>
  <c r="X29" i="5"/>
  <c r="AE29" i="5" s="1"/>
  <c r="W29" i="5"/>
  <c r="Z29" i="5" s="1"/>
  <c r="V29" i="5"/>
  <c r="AC29" i="5" s="1"/>
  <c r="AH28" i="5"/>
  <c r="AG28" i="5"/>
  <c r="AF28" i="5"/>
  <c r="X28" i="5"/>
  <c r="AE28" i="5" s="1"/>
  <c r="W28" i="5"/>
  <c r="Z28" i="5" s="1"/>
  <c r="V28" i="5"/>
  <c r="AC28" i="5" s="1"/>
  <c r="AH27" i="5"/>
  <c r="AG27" i="5"/>
  <c r="AF27" i="5"/>
  <c r="X27" i="5"/>
  <c r="AA27" i="5" s="1"/>
  <c r="W27" i="5"/>
  <c r="Z27" i="5" s="1"/>
  <c r="V27" i="5"/>
  <c r="AC27" i="5" s="1"/>
  <c r="AH26" i="5"/>
  <c r="AG26" i="5"/>
  <c r="AF26" i="5"/>
  <c r="X26" i="5"/>
  <c r="AA26" i="5" s="1"/>
  <c r="W26" i="5"/>
  <c r="Z26" i="5" s="1"/>
  <c r="V26" i="5"/>
  <c r="AC26" i="5" s="1"/>
  <c r="X23" i="5"/>
  <c r="AA23" i="5" s="1"/>
  <c r="W23" i="5"/>
  <c r="Z23" i="5" s="1"/>
  <c r="V23" i="5"/>
  <c r="AC23" i="5" s="1"/>
  <c r="X22" i="5"/>
  <c r="AE22" i="5" s="1"/>
  <c r="W22" i="5"/>
  <c r="Z22" i="5" s="1"/>
  <c r="V22" i="5"/>
  <c r="Y22" i="5" s="1"/>
  <c r="X21" i="5"/>
  <c r="AE21" i="5" s="1"/>
  <c r="W21" i="5"/>
  <c r="AD21" i="5" s="1"/>
  <c r="V21" i="5"/>
  <c r="Y21" i="5" s="1"/>
  <c r="X20" i="5"/>
  <c r="AA20" i="5" s="1"/>
  <c r="W20" i="5"/>
  <c r="AD20" i="5" s="1"/>
  <c r="V20" i="5"/>
  <c r="Y20" i="5" s="1"/>
  <c r="X19" i="5"/>
  <c r="AA19" i="5" s="1"/>
  <c r="W19" i="5"/>
  <c r="AD19" i="5" s="1"/>
  <c r="V19" i="5"/>
  <c r="Y19" i="5" s="1"/>
  <c r="X18" i="5"/>
  <c r="AA18" i="5" s="1"/>
  <c r="W18" i="5"/>
  <c r="AD18" i="5" s="1"/>
  <c r="V18" i="5"/>
  <c r="AC18" i="5" s="1"/>
  <c r="X17" i="5"/>
  <c r="AA17" i="5" s="1"/>
  <c r="W17" i="5"/>
  <c r="Z17" i="5" s="1"/>
  <c r="V17" i="5"/>
  <c r="Y17" i="5" s="1"/>
  <c r="X16" i="5"/>
  <c r="AE16" i="5" s="1"/>
  <c r="W16" i="5"/>
  <c r="Z16" i="5" s="1"/>
  <c r="V16" i="5"/>
  <c r="Y16" i="5" s="1"/>
  <c r="X15" i="5"/>
  <c r="AE15" i="5" s="1"/>
  <c r="W15" i="5"/>
  <c r="AD15" i="5" s="1"/>
  <c r="V15" i="5"/>
  <c r="AC15" i="5" s="1"/>
  <c r="AH11" i="5"/>
  <c r="AG11" i="5"/>
  <c r="AF11" i="5"/>
  <c r="X11" i="5"/>
  <c r="AA11" i="5" s="1"/>
  <c r="W11" i="5"/>
  <c r="AD11" i="5" s="1"/>
  <c r="V11" i="5"/>
  <c r="Y11" i="5" s="1"/>
  <c r="AH10" i="5"/>
  <c r="AG10" i="5"/>
  <c r="AF10" i="5"/>
  <c r="X10" i="5"/>
  <c r="AA10" i="5" s="1"/>
  <c r="W10" i="5"/>
  <c r="Z10" i="5" s="1"/>
  <c r="V10" i="5"/>
  <c r="Y10" i="5" s="1"/>
  <c r="AH9" i="5"/>
  <c r="AG9" i="5"/>
  <c r="AF9" i="5"/>
  <c r="X9" i="5"/>
  <c r="AA9" i="5" s="1"/>
  <c r="W9" i="5"/>
  <c r="AD9" i="5" s="1"/>
  <c r="V9" i="5"/>
  <c r="AC9" i="5" s="1"/>
  <c r="AH8" i="5"/>
  <c r="AG8" i="5"/>
  <c r="AF8" i="5"/>
  <c r="X8" i="5"/>
  <c r="AA8" i="5" s="1"/>
  <c r="W8" i="5"/>
  <c r="Z8" i="5" s="1"/>
  <c r="V8" i="5"/>
  <c r="AC8" i="5" s="1"/>
  <c r="AH7" i="5"/>
  <c r="AG7" i="5"/>
  <c r="AF7" i="5"/>
  <c r="X7" i="5"/>
  <c r="AE7" i="5" s="1"/>
  <c r="W7" i="5"/>
  <c r="Z7" i="5" s="1"/>
  <c r="V7" i="5"/>
  <c r="Y7" i="5" s="1"/>
  <c r="AH6" i="5"/>
  <c r="AG6" i="5"/>
  <c r="AF6" i="5"/>
  <c r="X6" i="5"/>
  <c r="AA6" i="5" s="1"/>
  <c r="W6" i="5"/>
  <c r="AD6" i="5" s="1"/>
  <c r="V6" i="5"/>
  <c r="AC6" i="5" s="1"/>
  <c r="AH5" i="5"/>
  <c r="AG5" i="5"/>
  <c r="AF5" i="5"/>
  <c r="X5" i="5"/>
  <c r="AE5" i="5" s="1"/>
  <c r="W5" i="5"/>
  <c r="AD5" i="5" s="1"/>
  <c r="V5" i="5"/>
  <c r="AC5" i="5" s="1"/>
  <c r="AH4" i="5"/>
  <c r="AG4" i="5"/>
  <c r="AF4" i="5"/>
  <c r="X4" i="5"/>
  <c r="AE4" i="5" s="1"/>
  <c r="W4" i="5"/>
  <c r="AD4" i="5" s="1"/>
  <c r="V4" i="5"/>
  <c r="Y4" i="5" s="1"/>
  <c r="AH3" i="5"/>
  <c r="AG3" i="5"/>
  <c r="AF3" i="5"/>
  <c r="X3" i="5"/>
  <c r="AA3" i="5" s="1"/>
  <c r="W3" i="5"/>
  <c r="Z3" i="5" s="1"/>
  <c r="V3" i="5"/>
  <c r="Y3" i="5" s="1"/>
  <c r="AA40" i="6" l="1"/>
  <c r="AC5" i="6"/>
  <c r="Y7" i="6"/>
  <c r="AD31" i="6"/>
  <c r="Z40" i="6"/>
  <c r="Y33" i="6"/>
  <c r="Z19" i="6"/>
  <c r="AE37" i="6"/>
  <c r="AC40" i="6"/>
  <c r="AC21" i="6"/>
  <c r="AA30" i="6"/>
  <c r="Y15" i="6"/>
  <c r="AE21" i="6"/>
  <c r="AD44" i="6"/>
  <c r="AE11" i="6"/>
  <c r="AE16" i="6"/>
  <c r="Z42" i="6"/>
  <c r="Y45" i="6"/>
  <c r="AC42" i="6"/>
  <c r="AA28" i="6"/>
  <c r="AC20" i="6"/>
  <c r="AE19" i="6"/>
  <c r="Z17" i="6"/>
  <c r="Z22" i="6"/>
  <c r="Y41" i="6"/>
  <c r="Z4" i="6"/>
  <c r="AE10" i="6"/>
  <c r="Y39" i="6"/>
  <c r="AA41" i="6"/>
  <c r="AA44" i="6"/>
  <c r="AE3" i="6"/>
  <c r="AE17" i="6"/>
  <c r="AC44" i="6"/>
  <c r="AD29" i="5"/>
  <c r="AD10" i="5"/>
  <c r="Z6" i="5"/>
  <c r="AE27" i="5"/>
  <c r="AA33" i="5"/>
  <c r="Z40" i="5"/>
  <c r="AD3" i="5"/>
  <c r="AE19" i="5"/>
  <c r="AA16" i="5"/>
  <c r="AD33" i="5"/>
  <c r="AC11" i="5"/>
  <c r="Y37" i="5"/>
  <c r="Z37" i="5"/>
  <c r="AD30" i="5"/>
  <c r="AE6" i="5"/>
  <c r="AA41" i="5"/>
  <c r="AD8" i="5"/>
  <c r="Z42" i="5"/>
  <c r="Y5" i="5"/>
  <c r="AC20" i="5"/>
  <c r="AA29" i="5"/>
  <c r="AD43" i="5"/>
  <c r="AC10" i="5"/>
  <c r="Y41" i="5"/>
  <c r="Z41" i="5"/>
  <c r="Y28" i="5"/>
  <c r="AA4" i="5"/>
  <c r="AA28" i="5"/>
  <c r="AA39" i="5"/>
  <c r="Y44" i="5"/>
  <c r="Z4" i="5"/>
  <c r="AC4" i="5"/>
  <c r="AE9" i="5"/>
  <c r="Z15" i="5"/>
  <c r="AC3" i="5"/>
  <c r="AE8" i="5"/>
  <c r="AE11" i="5"/>
  <c r="AC16" i="5"/>
  <c r="AD23" i="5"/>
  <c r="Y32" i="5"/>
  <c r="Z21" i="5"/>
  <c r="AC19" i="5"/>
  <c r="AD27" i="5"/>
  <c r="Y40" i="5"/>
  <c r="Y4" i="6"/>
  <c r="AA5" i="6"/>
  <c r="AD6" i="6"/>
  <c r="AC18" i="6"/>
  <c r="AA20" i="6"/>
  <c r="Y22" i="6"/>
  <c r="Y28" i="6"/>
  <c r="AE42" i="6"/>
  <c r="Y26" i="5"/>
  <c r="Y31" i="5"/>
  <c r="AA42" i="5"/>
  <c r="Z44" i="5"/>
  <c r="AD5" i="6"/>
  <c r="AD20" i="6"/>
  <c r="Y31" i="6"/>
  <c r="Y32" i="6"/>
  <c r="AD33" i="6"/>
  <c r="AA15" i="5"/>
  <c r="AC42" i="5"/>
  <c r="AA44" i="5"/>
  <c r="Z10" i="6"/>
  <c r="AD28" i="6"/>
  <c r="Z32" i="6"/>
  <c r="Z37" i="6"/>
  <c r="Z5" i="5"/>
  <c r="AC17" i="5"/>
  <c r="AA22" i="5"/>
  <c r="AD26" i="5"/>
  <c r="Y30" i="5"/>
  <c r="AC3" i="6"/>
  <c r="AE4" i="6"/>
  <c r="AC10" i="6"/>
  <c r="Y19" i="6"/>
  <c r="AA31" i="6"/>
  <c r="AA32" i="6"/>
  <c r="AD41" i="6"/>
  <c r="AE17" i="5"/>
  <c r="AC37" i="6"/>
  <c r="AE23" i="5"/>
  <c r="AA26" i="6"/>
  <c r="AE3" i="5"/>
  <c r="AE10" i="5"/>
  <c r="AD16" i="5"/>
  <c r="AC21" i="5"/>
  <c r="AD28" i="5"/>
  <c r="AC6" i="6"/>
  <c r="AD29" i="6"/>
  <c r="AE37" i="5"/>
  <c r="AD17" i="5"/>
  <c r="AE26" i="5"/>
  <c r="AD3" i="6"/>
  <c r="AC22" i="5"/>
  <c r="AC30" i="6"/>
  <c r="AD30" i="6"/>
  <c r="AA40" i="5"/>
  <c r="Y9" i="6"/>
  <c r="Z18" i="6"/>
  <c r="Y18" i="5"/>
  <c r="AA32" i="5"/>
  <c r="Z9" i="6"/>
  <c r="AA18" i="6"/>
  <c r="Y27" i="6"/>
  <c r="Z32" i="5"/>
  <c r="Y9" i="5"/>
  <c r="Z18" i="5"/>
  <c r="AA9" i="6"/>
  <c r="Z27" i="6"/>
  <c r="Y27" i="5"/>
  <c r="AA27" i="6"/>
  <c r="Z9" i="5"/>
  <c r="AE18" i="5"/>
  <c r="AD22" i="5"/>
  <c r="AD15" i="6"/>
  <c r="AA30" i="5"/>
  <c r="Z19" i="5"/>
  <c r="Y33" i="5"/>
  <c r="AA33" i="6"/>
  <c r="Z20" i="5"/>
  <c r="AA5" i="5"/>
  <c r="Y34" i="5"/>
  <c r="AA34" i="6"/>
  <c r="Y43" i="6"/>
  <c r="Y34" i="6"/>
  <c r="Z34" i="6"/>
  <c r="Z34" i="5"/>
  <c r="Y11" i="6"/>
  <c r="AA34" i="5"/>
  <c r="Y43" i="5"/>
  <c r="Z11" i="6"/>
  <c r="Y29" i="6"/>
  <c r="AA43" i="6"/>
  <c r="Z43" i="6"/>
  <c r="Z11" i="5"/>
  <c r="AA43" i="5"/>
  <c r="AA29" i="6"/>
  <c r="AE20" i="5"/>
  <c r="Y29" i="5"/>
  <c r="Z21" i="6"/>
  <c r="Y6" i="5"/>
  <c r="AA21" i="5"/>
  <c r="AA6" i="6"/>
  <c r="AA22" i="6"/>
  <c r="Y15" i="5"/>
  <c r="AA15" i="6"/>
  <c r="AA45" i="6"/>
  <c r="AA7" i="5"/>
  <c r="Y38" i="5"/>
  <c r="Z45" i="5"/>
  <c r="Y23" i="6"/>
  <c r="AA38" i="6"/>
  <c r="Z38" i="5"/>
  <c r="AA45" i="5"/>
  <c r="AE7" i="6"/>
  <c r="Y16" i="6"/>
  <c r="Z23" i="6"/>
  <c r="AC38" i="6"/>
  <c r="AD45" i="6"/>
  <c r="AD7" i="5"/>
  <c r="Y23" i="5"/>
  <c r="AA38" i="5"/>
  <c r="AC45" i="5"/>
  <c r="Z16" i="6"/>
  <c r="AA23" i="6"/>
  <c r="AD38" i="6"/>
  <c r="AD7" i="6"/>
  <c r="AC7" i="5"/>
  <c r="Z31" i="5"/>
  <c r="Y8" i="6"/>
  <c r="Z39" i="6"/>
  <c r="AA31" i="5"/>
  <c r="Y8" i="5"/>
  <c r="Z39" i="5"/>
  <c r="AA8" i="6"/>
  <c r="Y17" i="6"/>
  <c r="Z26" i="6"/>
  <c r="AC39" i="5"/>
  <c r="AD8" i="6"/>
  <c r="AC26" i="6"/>
  <c r="AE39" i="6"/>
</calcChain>
</file>

<file path=xl/sharedStrings.xml><?xml version="1.0" encoding="utf-8"?>
<sst xmlns="http://schemas.openxmlformats.org/spreadsheetml/2006/main" count="328" uniqueCount="78">
  <si>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</si>
  <si>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</si>
  <si>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</si>
  <si>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</si>
  <si>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</si>
  <si>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</si>
  <si>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</si>
  <si>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</si>
  <si>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</si>
  <si>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</si>
  <si>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</si>
  <si>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</si>
  <si>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</si>
  <si>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</si>
  <si>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</si>
  <si>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</si>
  <si>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</si>
  <si>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НОЧЬ</t>
  </si>
  <si>
    <t xml:space="preserve">Мощность нетто </t>
  </si>
  <si>
    <t>АТМ АККУМ</t>
  </si>
  <si>
    <t>КПД нетто физ метод</t>
  </si>
  <si>
    <t>КИТТ</t>
  </si>
  <si>
    <t>МИНИМУМ НАГРУЗКИ</t>
  </si>
  <si>
    <t>с Аккумулятором на зарядке</t>
  </si>
  <si>
    <t>С аккумулятором на разрядке</t>
  </si>
  <si>
    <t>Без аккумулятора</t>
  </si>
  <si>
    <t>КПД эд</t>
  </si>
  <si>
    <t>КПД мех</t>
  </si>
  <si>
    <t>КПД эг</t>
  </si>
  <si>
    <t>Атмосферный тип</t>
  </si>
  <si>
    <t>ДЕНь</t>
  </si>
  <si>
    <t>НОМИНАЛЬНАЯ НАГРУЗКА</t>
  </si>
  <si>
    <t>Мощность нетто</t>
  </si>
  <si>
    <t>1 МПА Аккум</t>
  </si>
  <si>
    <t>Нагрузка</t>
  </si>
  <si>
    <t>ТИП ПОД ДАВЛЕНИЕМ</t>
  </si>
  <si>
    <t>ДОБАВИТЬ ДЕЛЬТУ МОЩНОСТИ</t>
  </si>
  <si>
    <t>x</t>
  </si>
  <si>
    <t>y</t>
  </si>
  <si>
    <t>База</t>
  </si>
  <si>
    <t>Максимум</t>
  </si>
  <si>
    <t>Минимум</t>
  </si>
  <si>
    <t>Теплота сгорания метана (нр)</t>
  </si>
  <si>
    <t>МДж/кг</t>
  </si>
  <si>
    <t>СХЕМА</t>
  </si>
  <si>
    <t>макс</t>
  </si>
  <si>
    <t>мин</t>
  </si>
  <si>
    <t>ниж</t>
  </si>
  <si>
    <t>верх</t>
  </si>
  <si>
    <t>5303 руб./1000  m3</t>
  </si>
  <si>
    <t>сред</t>
  </si>
  <si>
    <t xml:space="preserve">34,7 МДж/м3 </t>
  </si>
  <si>
    <t>руб/мдж</t>
  </si>
  <si>
    <t>Снизу</t>
  </si>
  <si>
    <t>Сверху</t>
  </si>
  <si>
    <t>Мдж/кг</t>
  </si>
  <si>
    <t>номинал</t>
  </si>
  <si>
    <t>Время зар/раз, ч</t>
  </si>
  <si>
    <t>Цена топлива, руб/кг</t>
  </si>
  <si>
    <t>минимум - разрядка</t>
  </si>
  <si>
    <t>максимум - зарядка</t>
  </si>
  <si>
    <t>минимум - зарядка</t>
  </si>
  <si>
    <t>максимум - разрядка</t>
  </si>
  <si>
    <t>140 m3 (атмосферный)</t>
  </si>
  <si>
    <t>140 m3 (под давлением)</t>
  </si>
  <si>
    <t>250 m3 (атмосферный)</t>
  </si>
  <si>
    <t>250 m3 (под давлением)</t>
  </si>
  <si>
    <t>Базовый вариант</t>
  </si>
  <si>
    <t>сверху</t>
  </si>
  <si>
    <t>среднее</t>
  </si>
  <si>
    <t>снизу</t>
  </si>
  <si>
    <t>Температура</t>
  </si>
  <si>
    <t>Мощность</t>
  </si>
  <si>
    <t>Расход топлива</t>
  </si>
  <si>
    <t>зар</t>
  </si>
  <si>
    <t>раз</t>
  </si>
  <si>
    <t>э/э</t>
  </si>
  <si>
    <t>топливо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</si>
</sst>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0" fontId="0" fillId="0" borderId="0" xfId="0" applyBorder="1"/>
    <xf numFmtId="11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/>
    <xf numFmtId="0" fontId="0" fillId="5" borderId="0" xfId="0" applyFill="1"/>
    <xf numFmtId="0" fontId="0" fillId="6" borderId="0" xfId="0" applyFill="1"/>
    <xf numFmtId="0" fontId="0" fillId="6" borderId="6" xfId="0" applyFill="1" applyBorder="1"/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5" borderId="0" xfId="0" applyNumberFormat="1" applyFill="1"/>
    <xf numFmtId="11" fontId="0" fillId="6" borderId="0" xfId="0" applyNumberFormat="1" applyFill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0" xfId="0" applyNumberFormat="1" applyFill="1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7" borderId="0" xfId="0" applyFill="1"/>
    <xf numFmtId="2" fontId="0" fillId="7" borderId="0" xfId="0" applyNumberFormat="1" applyFill="1"/>
    <xf numFmtId="2" fontId="0" fillId="7" borderId="0" xfId="0" applyNumberFormat="1" applyFill="1" applyBorder="1"/>
    <xf numFmtId="2" fontId="0" fillId="0" borderId="0" xfId="0" applyNumberFormat="1"/>
    <xf numFmtId="11" fontId="0" fillId="0" borderId="0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обр'!$W$3:$W$11</c:f>
              <c:numCache>
                <c:formatCode>General</c:formatCode>
                <c:ptCount val="9"/>
                <c:pt idx="0">
                  <c:v>174.11465522528442</c:v>
                </c:pt>
                <c:pt idx="1">
                  <c:v>186.15467490177568</c:v>
                </c:pt>
                <c:pt idx="2">
                  <c:v>196.05224067689531</c:v>
                </c:pt>
                <c:pt idx="3">
                  <c:v>196.25379955251461</c:v>
                </c:pt>
                <c:pt idx="4">
                  <c:v>196.16315048428493</c:v>
                </c:pt>
                <c:pt idx="5">
                  <c:v>196.68205771851143</c:v>
                </c:pt>
                <c:pt idx="6">
                  <c:v>195.46819448144603</c:v>
                </c:pt>
                <c:pt idx="7">
                  <c:v>191.01391133049444</c:v>
                </c:pt>
                <c:pt idx="8">
                  <c:v>187.89917376727271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F-4B79-A7C6-FD7B0B303DED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F-4B79-A7C6-FD7B0B303DED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обр'!$X$3:$X$11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F-4B79-A7C6-FD7B0B30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обр'!$V$26:$V$34</c:f>
              <c:numCache>
                <c:formatCode>General</c:formatCode>
                <c:ptCount val="9"/>
                <c:pt idx="0">
                  <c:v>179.34785391550238</c:v>
                </c:pt>
                <c:pt idx="1">
                  <c:v>192.3626619370016</c:v>
                </c:pt>
                <c:pt idx="2">
                  <c:v>202.76088203907497</c:v>
                </c:pt>
                <c:pt idx="3">
                  <c:v>203.38329184278575</c:v>
                </c:pt>
                <c:pt idx="4">
                  <c:v>203.64196444558218</c:v>
                </c:pt>
                <c:pt idx="5">
                  <c:v>204.52211751925574</c:v>
                </c:pt>
                <c:pt idx="6">
                  <c:v>203.26684378238173</c:v>
                </c:pt>
                <c:pt idx="7">
                  <c:v>198.39096988558214</c:v>
                </c:pt>
                <c:pt idx="8">
                  <c:v>195.17469490880381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A-4016-943C-104EF670E7E1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обр'!$W$37:$W$45</c:f>
              <c:numCache>
                <c:formatCode>General</c:formatCode>
                <c:ptCount val="9"/>
                <c:pt idx="0">
                  <c:v>205.1528537942265</c:v>
                </c:pt>
                <c:pt idx="1">
                  <c:v>205.12061471139819</c:v>
                </c:pt>
                <c:pt idx="2">
                  <c:v>206.93360621170652</c:v>
                </c:pt>
                <c:pt idx="3">
                  <c:v>209.70697822667728</c:v>
                </c:pt>
                <c:pt idx="4">
                  <c:v>212.34204881467303</c:v>
                </c:pt>
                <c:pt idx="5">
                  <c:v>214.49566504713448</c:v>
                </c:pt>
                <c:pt idx="6">
                  <c:v>214.28446808290272</c:v>
                </c:pt>
                <c:pt idx="7">
                  <c:v>209.20565446180754</c:v>
                </c:pt>
                <c:pt idx="8">
                  <c:v>206.05819258364698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4A-4016-943C-104EF670E7E1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обр'!$X$37:$X$45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4A-4016-943C-104EF670E7E1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обр'!$X$26:$X$34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4A-4016-943C-104EF670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6113275314269929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обр'!$AC$3:$AC$11</c:f>
              <c:numCache>
                <c:formatCode>General</c:formatCode>
                <c:ptCount val="9"/>
                <c:pt idx="0">
                  <c:v>0.76550904557036092</c:v>
                </c:pt>
                <c:pt idx="1">
                  <c:v>0.77545304537001492</c:v>
                </c:pt>
                <c:pt idx="2">
                  <c:v>0.78299883837768403</c:v>
                </c:pt>
                <c:pt idx="3">
                  <c:v>0.79058283601532409</c:v>
                </c:pt>
                <c:pt idx="4">
                  <c:v>0.79792425604466966</c:v>
                </c:pt>
                <c:pt idx="5">
                  <c:v>0.80323005584223739</c:v>
                </c:pt>
                <c:pt idx="6">
                  <c:v>0.809450756424547</c:v>
                </c:pt>
                <c:pt idx="7">
                  <c:v>0.81708700691644198</c:v>
                </c:pt>
                <c:pt idx="8">
                  <c:v>0.82042383095755755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4DEF-9694-0BC2C18CD99D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обр'!$AD$3:$AD$11</c:f>
              <c:numCache>
                <c:formatCode>General</c:formatCode>
                <c:ptCount val="9"/>
                <c:pt idx="0">
                  <c:v>0.76319055604263142</c:v>
                </c:pt>
                <c:pt idx="1">
                  <c:v>0.77363892928415467</c:v>
                </c:pt>
                <c:pt idx="2">
                  <c:v>0.78281659633400813</c:v>
                </c:pt>
                <c:pt idx="3">
                  <c:v>0.78984721728614804</c:v>
                </c:pt>
                <c:pt idx="4">
                  <c:v>0.79640612229154717</c:v>
                </c:pt>
                <c:pt idx="5">
                  <c:v>0.80112877453891884</c:v>
                </c:pt>
                <c:pt idx="6">
                  <c:v>0.80661810713204873</c:v>
                </c:pt>
                <c:pt idx="7">
                  <c:v>0.81443394970100558</c:v>
                </c:pt>
                <c:pt idx="8">
                  <c:v>0.81738852730613998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A-4DEF-9694-0BC2C18CD99D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обр'!$AE$3:$AE$11</c:f>
              <c:numCache>
                <c:formatCode>General</c:formatCode>
                <c:ptCount val="9"/>
                <c:pt idx="0">
                  <c:v>0.76396546013758881</c:v>
                </c:pt>
                <c:pt idx="1">
                  <c:v>0.7745396963261113</c:v>
                </c:pt>
                <c:pt idx="2">
                  <c:v>0.78316932093523695</c:v>
                </c:pt>
                <c:pt idx="3">
                  <c:v>0.79044494324994774</c:v>
                </c:pt>
                <c:pt idx="4">
                  <c:v>0.7972881166120106</c:v>
                </c:pt>
                <c:pt idx="5">
                  <c:v>0.8022014655004942</c:v>
                </c:pt>
                <c:pt idx="6">
                  <c:v>0.8080848258280604</c:v>
                </c:pt>
                <c:pt idx="7">
                  <c:v>0.81614427320607952</c:v>
                </c:pt>
                <c:pt idx="8">
                  <c:v>0.8189306735168953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A-4DEF-9694-0BC2C18C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404187385637043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обр'!$Y$3:$Y$11</c:f>
              <c:numCache>
                <c:formatCode>General</c:formatCode>
                <c:ptCount val="9"/>
                <c:pt idx="0">
                  <c:v>0.63306604899977315</c:v>
                </c:pt>
                <c:pt idx="1">
                  <c:v>0.64907423116480667</c:v>
                </c:pt>
                <c:pt idx="2">
                  <c:v>0.66167649007763407</c:v>
                </c:pt>
                <c:pt idx="3">
                  <c:v>0.67224432642004606</c:v>
                </c:pt>
                <c:pt idx="4">
                  <c:v>0.68238948796566201</c:v>
                </c:pt>
                <c:pt idx="5">
                  <c:v>0.69010001295167411</c:v>
                </c:pt>
                <c:pt idx="6">
                  <c:v>0.69811740673007239</c:v>
                </c:pt>
                <c:pt idx="7">
                  <c:v>0.70663996162637754</c:v>
                </c:pt>
                <c:pt idx="8">
                  <c:v>0.7099737664159389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9CD-BC2A-46F3CF1BE7BA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обр'!$Z$3:$Z$11</c:f>
              <c:numCache>
                <c:formatCode>General</c:formatCode>
                <c:ptCount val="9"/>
                <c:pt idx="0">
                  <c:v>0.62908824518004614</c:v>
                </c:pt>
                <c:pt idx="1">
                  <c:v>0.64552767223206353</c:v>
                </c:pt>
                <c:pt idx="2">
                  <c:v>0.66019169003261791</c:v>
                </c:pt>
                <c:pt idx="3">
                  <c:v>0.66988572657819601</c:v>
                </c:pt>
                <c:pt idx="4">
                  <c:v>0.67888111411593421</c:v>
                </c:pt>
                <c:pt idx="5">
                  <c:v>0.68577334872203333</c:v>
                </c:pt>
                <c:pt idx="6">
                  <c:v>0.69288037654567747</c:v>
                </c:pt>
                <c:pt idx="7">
                  <c:v>0.70155974346785577</c:v>
                </c:pt>
                <c:pt idx="8">
                  <c:v>0.7044626506954198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9-49CD-BC2A-46F3CF1BE7BA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обр'!$AA$3:$AA$11</c:f>
              <c:numCache>
                <c:formatCode>General</c:formatCode>
                <c:ptCount val="9"/>
                <c:pt idx="0">
                  <c:v>0.63049938387669413</c:v>
                </c:pt>
                <c:pt idx="1">
                  <c:v>0.64702579539868887</c:v>
                </c:pt>
                <c:pt idx="2">
                  <c:v>0.66120226534589377</c:v>
                </c:pt>
                <c:pt idx="3">
                  <c:v>0.6712824219322554</c:v>
                </c:pt>
                <c:pt idx="4">
                  <c:v>0.68073738221067737</c:v>
                </c:pt>
                <c:pt idx="5">
                  <c:v>0.68795515974812527</c:v>
                </c:pt>
                <c:pt idx="6">
                  <c:v>0.69553641439431213</c:v>
                </c:pt>
                <c:pt idx="7">
                  <c:v>0.70441531284699788</c:v>
                </c:pt>
                <c:pt idx="8">
                  <c:v>0.70723496784769713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39-49CD-BC2A-46F3CF1B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обр'!$Y$15:$Y$23</c:f>
              <c:numCache>
                <c:formatCode>General</c:formatCode>
                <c:ptCount val="9"/>
                <c:pt idx="0">
                  <c:v>0.62498837664679252</c:v>
                </c:pt>
                <c:pt idx="1">
                  <c:v>0.63821719947406952</c:v>
                </c:pt>
                <c:pt idx="2">
                  <c:v>0.65423020841882162</c:v>
                </c:pt>
                <c:pt idx="3">
                  <c:v>0.66299686478160158</c:v>
                </c:pt>
                <c:pt idx="4">
                  <c:v>0.67102975728065861</c:v>
                </c:pt>
                <c:pt idx="5">
                  <c:v>0.67693667764563792</c:v>
                </c:pt>
                <c:pt idx="6">
                  <c:v>0.68332054854758539</c:v>
                </c:pt>
                <c:pt idx="7">
                  <c:v>0.69072567561171561</c:v>
                </c:pt>
                <c:pt idx="8">
                  <c:v>0.69317912535193005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E-4D7C-BDE7-BCB5B5270F5D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обр'!$Z$15:$Z$23</c:f>
              <c:numCache>
                <c:formatCode>General</c:formatCode>
                <c:ptCount val="9"/>
                <c:pt idx="0">
                  <c:v>0.6221573577222651</c:v>
                </c:pt>
                <c:pt idx="1">
                  <c:v>0.63478864653206535</c:v>
                </c:pt>
                <c:pt idx="2">
                  <c:v>0.64977289778327985</c:v>
                </c:pt>
                <c:pt idx="3">
                  <c:v>0.65780631133678702</c:v>
                </c:pt>
                <c:pt idx="4">
                  <c:v>0.66504232899240012</c:v>
                </c:pt>
                <c:pt idx="5">
                  <c:v>0.67020545341390136</c:v>
                </c:pt>
                <c:pt idx="6">
                  <c:v>0.67563358473130686</c:v>
                </c:pt>
                <c:pt idx="7">
                  <c:v>0.68212076357487683</c:v>
                </c:pt>
                <c:pt idx="8">
                  <c:v>0.68425573478993384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E-4D7C-BDE7-BCB5B5270F5D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обр'!$AA$15:$AA$23</c:f>
              <c:numCache>
                <c:formatCode>General</c:formatCode>
                <c:ptCount val="9"/>
                <c:pt idx="0">
                  <c:v>0.62325032669041003</c:v>
                </c:pt>
                <c:pt idx="1">
                  <c:v>0.63615692444216021</c:v>
                </c:pt>
                <c:pt idx="2">
                  <c:v>0.65158218416604385</c:v>
                </c:pt>
                <c:pt idx="3">
                  <c:v>0.65993485223802428</c:v>
                </c:pt>
                <c:pt idx="4">
                  <c:v>0.66751829811579888</c:v>
                </c:pt>
                <c:pt idx="5">
                  <c:v>0.67298321085004553</c:v>
                </c:pt>
                <c:pt idx="6">
                  <c:v>0.67882096825652427</c:v>
                </c:pt>
                <c:pt idx="7">
                  <c:v>0.68570152583976085</c:v>
                </c:pt>
                <c:pt idx="8">
                  <c:v>0.6880035410617853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E-4D7C-BDE7-BCB5B527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обр'!$AC$15:$AC$23</c:f>
              <c:numCache>
                <c:formatCode>General</c:formatCode>
                <c:ptCount val="9"/>
                <c:pt idx="0">
                  <c:v>0.74694504498743486</c:v>
                </c:pt>
                <c:pt idx="1">
                  <c:v>0.76087151934956732</c:v>
                </c:pt>
                <c:pt idx="2">
                  <c:v>0.77499400838879429</c:v>
                </c:pt>
                <c:pt idx="3">
                  <c:v>0.78073517436400852</c:v>
                </c:pt>
                <c:pt idx="4">
                  <c:v>0.7859584168906697</c:v>
                </c:pt>
                <c:pt idx="5">
                  <c:v>0.78973932548330361</c:v>
                </c:pt>
                <c:pt idx="6">
                  <c:v>0.79466881976316539</c:v>
                </c:pt>
                <c:pt idx="7">
                  <c:v>0.80186420367098243</c:v>
                </c:pt>
                <c:pt idx="8">
                  <c:v>0.80447769833759097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3-402B-B818-DFCC2E270D0A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обр'!$AD$15:$AD$23</c:f>
              <c:numCache>
                <c:formatCode>General</c:formatCode>
                <c:ptCount val="9"/>
                <c:pt idx="0">
                  <c:v>0.74397224672218087</c:v>
                </c:pt>
                <c:pt idx="1">
                  <c:v>0.75741997084134138</c:v>
                </c:pt>
                <c:pt idx="2">
                  <c:v>0.77061776046058139</c:v>
                </c:pt>
                <c:pt idx="3">
                  <c:v>0.77558495363813484</c:v>
                </c:pt>
                <c:pt idx="4">
                  <c:v>0.78000293761998007</c:v>
                </c:pt>
                <c:pt idx="5">
                  <c:v>0.78301210264085541</c:v>
                </c:pt>
                <c:pt idx="6">
                  <c:v>0.78704410377160461</c:v>
                </c:pt>
                <c:pt idx="7">
                  <c:v>0.79358619463071156</c:v>
                </c:pt>
                <c:pt idx="8">
                  <c:v>0.79599876731211283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3-402B-B818-DFCC2E270D0A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обр'!$AE$15:$AE$23</c:f>
              <c:numCache>
                <c:formatCode>General</c:formatCode>
                <c:ptCount val="9"/>
                <c:pt idx="0">
                  <c:v>0.74492929438751565</c:v>
                </c:pt>
                <c:pt idx="1">
                  <c:v>0.7586265831115846</c:v>
                </c:pt>
                <c:pt idx="2">
                  <c:v>0.77226737997436801</c:v>
                </c:pt>
                <c:pt idx="3">
                  <c:v>0.77760924361957862</c:v>
                </c:pt>
                <c:pt idx="4">
                  <c:v>0.78241478397613362</c:v>
                </c:pt>
                <c:pt idx="5">
                  <c:v>0.78578071231015334</c:v>
                </c:pt>
                <c:pt idx="6">
                  <c:v>0.79023446500625538</c:v>
                </c:pt>
                <c:pt idx="7">
                  <c:v>0.79708777529602715</c:v>
                </c:pt>
                <c:pt idx="8">
                  <c:v>0.7996174334626811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3-402B-B818-DFCC2E27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обр'!$AC$26:$AC$34</c:f>
              <c:numCache>
                <c:formatCode>General</c:formatCode>
                <c:ptCount val="9"/>
                <c:pt idx="0">
                  <c:v>0.76699901053129382</c:v>
                </c:pt>
                <c:pt idx="1">
                  <c:v>0.77614824768241364</c:v>
                </c:pt>
                <c:pt idx="2">
                  <c:v>0.78253918883457896</c:v>
                </c:pt>
                <c:pt idx="3">
                  <c:v>0.79042692009901583</c:v>
                </c:pt>
                <c:pt idx="4">
                  <c:v>0.79795763983888313</c:v>
                </c:pt>
                <c:pt idx="5">
                  <c:v>0.80313610618083819</c:v>
                </c:pt>
                <c:pt idx="6">
                  <c:v>0.80928909377456293</c:v>
                </c:pt>
                <c:pt idx="7">
                  <c:v>0.81734807825572209</c:v>
                </c:pt>
                <c:pt idx="8">
                  <c:v>0.82040327856205464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0-4F4F-95A2-D91C54B03D23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обр'!$AD$26:$AD$34</c:f>
              <c:numCache>
                <c:formatCode>General</c:formatCode>
                <c:ptCount val="9"/>
                <c:pt idx="0">
                  <c:v>0.76210112358500925</c:v>
                </c:pt>
                <c:pt idx="1">
                  <c:v>0.77291521314062805</c:v>
                </c:pt>
                <c:pt idx="2">
                  <c:v>0.78264102080088227</c:v>
                </c:pt>
                <c:pt idx="3">
                  <c:v>0.78956718946178062</c:v>
                </c:pt>
                <c:pt idx="4">
                  <c:v>0.79610697163361543</c:v>
                </c:pt>
                <c:pt idx="5">
                  <c:v>0.80082050410342298</c:v>
                </c:pt>
                <c:pt idx="6">
                  <c:v>0.80657299577889174</c:v>
                </c:pt>
                <c:pt idx="7">
                  <c:v>0.81443833832483414</c:v>
                </c:pt>
                <c:pt idx="8">
                  <c:v>0.81737606668996543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0-4F4F-95A2-D91C54B03D23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обр'!$AE$26:$AE$34</c:f>
              <c:numCache>
                <c:formatCode>General</c:formatCode>
                <c:ptCount val="9"/>
                <c:pt idx="0">
                  <c:v>0.76396546013758881</c:v>
                </c:pt>
                <c:pt idx="1">
                  <c:v>0.7745396963261113</c:v>
                </c:pt>
                <c:pt idx="2">
                  <c:v>0.78316932093523695</c:v>
                </c:pt>
                <c:pt idx="3">
                  <c:v>0.79044494324994774</c:v>
                </c:pt>
                <c:pt idx="4">
                  <c:v>0.7972881166120106</c:v>
                </c:pt>
                <c:pt idx="5">
                  <c:v>0.8022014655004942</c:v>
                </c:pt>
                <c:pt idx="6">
                  <c:v>0.8080848258280604</c:v>
                </c:pt>
                <c:pt idx="7">
                  <c:v>0.81614427320607952</c:v>
                </c:pt>
                <c:pt idx="8">
                  <c:v>0.8189306735168953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0-4F4F-95A2-D91C54B0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304222426841290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обр'!$Y$26:$Y$34</c:f>
              <c:numCache>
                <c:formatCode>General</c:formatCode>
                <c:ptCount val="9"/>
                <c:pt idx="0">
                  <c:v>0.63557325097573525</c:v>
                </c:pt>
                <c:pt idx="1">
                  <c:v>0.65058440319417843</c:v>
                </c:pt>
                <c:pt idx="2">
                  <c:v>0.66148439161759098</c:v>
                </c:pt>
                <c:pt idx="3">
                  <c:v>0.67233586294273839</c:v>
                </c:pt>
                <c:pt idx="4">
                  <c:v>0.68263424211025558</c:v>
                </c:pt>
                <c:pt idx="5">
                  <c:v>0.69014085723162921</c:v>
                </c:pt>
                <c:pt idx="6">
                  <c:v>0.69801112608206906</c:v>
                </c:pt>
                <c:pt idx="7">
                  <c:v>0.70688241057595058</c:v>
                </c:pt>
                <c:pt idx="8">
                  <c:v>0.70994692432877959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8-4A4D-9F87-6506DCEC87F7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обр'!$Z$26:$Z$34</c:f>
              <c:numCache>
                <c:formatCode>General</c:formatCode>
                <c:ptCount val="9"/>
                <c:pt idx="0">
                  <c:v>0.62734846880726358</c:v>
                </c:pt>
                <c:pt idx="1">
                  <c:v>0.64401226189860261</c:v>
                </c:pt>
                <c:pt idx="2">
                  <c:v>0.6596493866962243</c:v>
                </c:pt>
                <c:pt idx="3">
                  <c:v>0.66927928395658154</c:v>
                </c:pt>
                <c:pt idx="4">
                  <c:v>0.67831793039030563</c:v>
                </c:pt>
                <c:pt idx="5">
                  <c:v>0.68534365337895353</c:v>
                </c:pt>
                <c:pt idx="6">
                  <c:v>0.69279474241087369</c:v>
                </c:pt>
                <c:pt idx="7">
                  <c:v>0.70156407026791534</c:v>
                </c:pt>
                <c:pt idx="8">
                  <c:v>0.70444834446831417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8-4A4D-9F87-6506DCEC87F7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обр'!$AA$26:$AA$34</c:f>
              <c:numCache>
                <c:formatCode>General</c:formatCode>
                <c:ptCount val="9"/>
                <c:pt idx="0">
                  <c:v>0.63049938387669413</c:v>
                </c:pt>
                <c:pt idx="1">
                  <c:v>0.64702579539868887</c:v>
                </c:pt>
                <c:pt idx="2">
                  <c:v>0.66120226534589377</c:v>
                </c:pt>
                <c:pt idx="3">
                  <c:v>0.6712824219322554</c:v>
                </c:pt>
                <c:pt idx="4">
                  <c:v>0.68073738221067737</c:v>
                </c:pt>
                <c:pt idx="5">
                  <c:v>0.68795515974812527</c:v>
                </c:pt>
                <c:pt idx="6">
                  <c:v>0.69553641439431213</c:v>
                </c:pt>
                <c:pt idx="7">
                  <c:v>0.70441531284699788</c:v>
                </c:pt>
                <c:pt idx="8">
                  <c:v>0.70723496784769713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28-4A4D-9F87-6506DCEC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обр'!$Y$37:$Y$45</c:f>
              <c:numCache>
                <c:formatCode>General</c:formatCode>
                <c:ptCount val="9"/>
                <c:pt idx="0">
                  <c:v>0.62670009786486303</c:v>
                </c:pt>
                <c:pt idx="1">
                  <c:v>0.64013450595111299</c:v>
                </c:pt>
                <c:pt idx="2">
                  <c:v>0.65598735040418199</c:v>
                </c:pt>
                <c:pt idx="3">
                  <c:v>0.66436295444026727</c:v>
                </c:pt>
                <c:pt idx="4">
                  <c:v>0.67199606797280875</c:v>
                </c:pt>
                <c:pt idx="5">
                  <c:v>0.67749214032703742</c:v>
                </c:pt>
                <c:pt idx="6">
                  <c:v>0.6834325606328272</c:v>
                </c:pt>
                <c:pt idx="7">
                  <c:v>0.6907315071220913</c:v>
                </c:pt>
                <c:pt idx="8">
                  <c:v>0.69320698992619112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A-4F41-9FDE-0918AA471E17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обр'!$Z$37:$Z$45</c:f>
              <c:numCache>
                <c:formatCode>General</c:formatCode>
                <c:ptCount val="9"/>
                <c:pt idx="0">
                  <c:v>0.62108573040111825</c:v>
                </c:pt>
                <c:pt idx="1">
                  <c:v>0.63359417565323917</c:v>
                </c:pt>
                <c:pt idx="2">
                  <c:v>0.64863053205349386</c:v>
                </c:pt>
                <c:pt idx="3">
                  <c:v>0.65689886590934465</c:v>
                </c:pt>
                <c:pt idx="4">
                  <c:v>0.66438266169415061</c:v>
                </c:pt>
                <c:pt idx="5">
                  <c:v>0.66980962741102446</c:v>
                </c:pt>
                <c:pt idx="6">
                  <c:v>0.67553489413119083</c:v>
                </c:pt>
                <c:pt idx="7">
                  <c:v>0.68210195760374537</c:v>
                </c:pt>
                <c:pt idx="8">
                  <c:v>0.68425295329348312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A-4F41-9FDE-0918AA471E17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обр'!$AA$37:$AA$45</c:f>
              <c:numCache>
                <c:formatCode>General</c:formatCode>
                <c:ptCount val="9"/>
                <c:pt idx="0">
                  <c:v>0.62325032669041003</c:v>
                </c:pt>
                <c:pt idx="1">
                  <c:v>0.63615692444216021</c:v>
                </c:pt>
                <c:pt idx="2">
                  <c:v>0.65158218416604385</c:v>
                </c:pt>
                <c:pt idx="3">
                  <c:v>0.65993485223802428</c:v>
                </c:pt>
                <c:pt idx="4">
                  <c:v>0.66751829811579888</c:v>
                </c:pt>
                <c:pt idx="5">
                  <c:v>0.67298321085004553</c:v>
                </c:pt>
                <c:pt idx="6">
                  <c:v>0.67882096825652427</c:v>
                </c:pt>
                <c:pt idx="7">
                  <c:v>0.68570152583976085</c:v>
                </c:pt>
                <c:pt idx="8">
                  <c:v>0.6880035410617853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A-4F41-9FDE-0918AA47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1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обр'!$AC$37:$AC$45</c:f>
              <c:numCache>
                <c:formatCode>General</c:formatCode>
                <c:ptCount val="9"/>
                <c:pt idx="0">
                  <c:v>0.74891933910419717</c:v>
                </c:pt>
                <c:pt idx="1">
                  <c:v>0.76292760348847466</c:v>
                </c:pt>
                <c:pt idx="2">
                  <c:v>0.77678670538090899</c:v>
                </c:pt>
                <c:pt idx="3">
                  <c:v>0.78211023594865858</c:v>
                </c:pt>
                <c:pt idx="4">
                  <c:v>0.78691804909509677</c:v>
                </c:pt>
                <c:pt idx="5">
                  <c:v>0.79028405511495714</c:v>
                </c:pt>
                <c:pt idx="6">
                  <c:v>0.79478194551747594</c:v>
                </c:pt>
                <c:pt idx="7">
                  <c:v>0.80187337434311368</c:v>
                </c:pt>
                <c:pt idx="8">
                  <c:v>0.80450091845876981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9-4B92-B7EC-91860734F7DF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обр'!$AD$37:$AD$45</c:f>
              <c:numCache>
                <c:formatCode>General</c:formatCode>
                <c:ptCount val="9"/>
                <c:pt idx="0">
                  <c:v>0.74254853017513611</c:v>
                </c:pt>
                <c:pt idx="1">
                  <c:v>0.75595325831460569</c:v>
                </c:pt>
                <c:pt idx="2">
                  <c:v>0.76931344099025289</c:v>
                </c:pt>
                <c:pt idx="3">
                  <c:v>0.77457243807816711</c:v>
                </c:pt>
                <c:pt idx="4">
                  <c:v>0.77928494802190496</c:v>
                </c:pt>
                <c:pt idx="5">
                  <c:v>0.78259348587389554</c:v>
                </c:pt>
                <c:pt idx="6">
                  <c:v>0.78694357805335302</c:v>
                </c:pt>
                <c:pt idx="7">
                  <c:v>0.79356839666116197</c:v>
                </c:pt>
                <c:pt idx="8">
                  <c:v>0.79599134738642141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9-4B92-B7EC-91860734F7DF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обр'!$AE$37:$AE$45</c:f>
              <c:numCache>
                <c:formatCode>General</c:formatCode>
                <c:ptCount val="9"/>
                <c:pt idx="0">
                  <c:v>0.74492929438751565</c:v>
                </c:pt>
                <c:pt idx="1">
                  <c:v>0.7586265831115846</c:v>
                </c:pt>
                <c:pt idx="2">
                  <c:v>0.77226737997436801</c:v>
                </c:pt>
                <c:pt idx="3">
                  <c:v>0.77760924361957862</c:v>
                </c:pt>
                <c:pt idx="4">
                  <c:v>0.78241478397613362</c:v>
                </c:pt>
                <c:pt idx="5">
                  <c:v>0.78578071231015334</c:v>
                </c:pt>
                <c:pt idx="6">
                  <c:v>0.79023446500625538</c:v>
                </c:pt>
                <c:pt idx="7">
                  <c:v>0.79708777529602715</c:v>
                </c:pt>
                <c:pt idx="8">
                  <c:v>0.7996174334626811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59-4B92-B7EC-91860734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обр'!$W$3:$W$11</c:f>
              <c:numCache>
                <c:formatCode>General</c:formatCode>
                <c:ptCount val="9"/>
                <c:pt idx="0">
                  <c:v>171.83703751131316</c:v>
                </c:pt>
                <c:pt idx="1">
                  <c:v>183.09049326895268</c:v>
                </c:pt>
                <c:pt idx="2">
                  <c:v>192.80193496771929</c:v>
                </c:pt>
                <c:pt idx="3">
                  <c:v>192.62014412587985</c:v>
                </c:pt>
                <c:pt idx="4">
                  <c:v>192.13618014643276</c:v>
                </c:pt>
                <c:pt idx="5">
                  <c:v>192.53635508248803</c:v>
                </c:pt>
                <c:pt idx="6">
                  <c:v>190.92359473511959</c:v>
                </c:pt>
                <c:pt idx="7">
                  <c:v>186.54024443240829</c:v>
                </c:pt>
                <c:pt idx="8">
                  <c:v>183.50754476679424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5-4F93-99F9-FCE9BC953784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5-4F93-99F9-FCE9BC953784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обр'!$X$3:$X$11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D5-4F93-99F9-FCE9BC95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обр'!$V$15:$V$23</c:f>
              <c:numCache>
                <c:formatCode>General</c:formatCode>
                <c:ptCount val="9"/>
                <c:pt idx="0">
                  <c:v>205.02822589937267</c:v>
                </c:pt>
                <c:pt idx="1">
                  <c:v>205.04037148865496</c:v>
                </c:pt>
                <c:pt idx="2">
                  <c:v>206.87737485593834</c:v>
                </c:pt>
                <c:pt idx="3">
                  <c:v>209.59263189090908</c:v>
                </c:pt>
                <c:pt idx="4">
                  <c:v>212.18440899028175</c:v>
                </c:pt>
                <c:pt idx="5">
                  <c:v>214.27792470549707</c:v>
                </c:pt>
                <c:pt idx="6">
                  <c:v>214.03055393833068</c:v>
                </c:pt>
                <c:pt idx="7">
                  <c:v>209.00682510861245</c:v>
                </c:pt>
                <c:pt idx="8">
                  <c:v>205.88314243687398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D-4837-8CAD-3B8811BE9C53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обр'!$W$15:$W$23</c:f>
              <c:numCache>
                <c:formatCode>General</c:formatCode>
                <c:ptCount val="9"/>
                <c:pt idx="0">
                  <c:v>204.94999567551304</c:v>
                </c:pt>
                <c:pt idx="1">
                  <c:v>204.94032107121745</c:v>
                </c:pt>
                <c:pt idx="2">
                  <c:v>206.79831658932483</c:v>
                </c:pt>
                <c:pt idx="3">
                  <c:v>209.60783983860713</c:v>
                </c:pt>
                <c:pt idx="4">
                  <c:v>212.27868684311534</c:v>
                </c:pt>
                <c:pt idx="5">
                  <c:v>214.46626403135568</c:v>
                </c:pt>
                <c:pt idx="6">
                  <c:v>214.27982973574694</c:v>
                </c:pt>
                <c:pt idx="7">
                  <c:v>209.20576078822964</c:v>
                </c:pt>
                <c:pt idx="8">
                  <c:v>206.05335089006911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D-4837-8CAD-3B8811BE9C53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обр'!$X$15:$X$23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CD-4837-8CAD-3B8811BE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обр'!$V$15:$V$23</c:f>
              <c:numCache>
                <c:formatCode>General</c:formatCode>
                <c:ptCount val="9"/>
                <c:pt idx="0">
                  <c:v>204.92101228267941</c:v>
                </c:pt>
                <c:pt idx="1">
                  <c:v>204.96798014040405</c:v>
                </c:pt>
                <c:pt idx="2">
                  <c:v>206.81074886915471</c:v>
                </c:pt>
                <c:pt idx="3">
                  <c:v>209.51282188541202</c:v>
                </c:pt>
                <c:pt idx="4">
                  <c:v>212.09235585194043</c:v>
                </c:pt>
                <c:pt idx="5">
                  <c:v>214.17200701357788</c:v>
                </c:pt>
                <c:pt idx="6">
                  <c:v>213.913308869899</c:v>
                </c:pt>
                <c:pt idx="7">
                  <c:v>208.9435510794471</c:v>
                </c:pt>
                <c:pt idx="8">
                  <c:v>205.84441446770865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5-44F2-9F97-7DCA43F42182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обр'!$W$15:$W$23</c:f>
              <c:numCache>
                <c:formatCode>General</c:formatCode>
                <c:ptCount val="9"/>
                <c:pt idx="0">
                  <c:v>204.93560205073896</c:v>
                </c:pt>
                <c:pt idx="1">
                  <c:v>204.89648781011164</c:v>
                </c:pt>
                <c:pt idx="2">
                  <c:v>206.77114284895271</c:v>
                </c:pt>
                <c:pt idx="3">
                  <c:v>209.63709846832535</c:v>
                </c:pt>
                <c:pt idx="4">
                  <c:v>212.36720607998936</c:v>
                </c:pt>
                <c:pt idx="5">
                  <c:v>214.60176351685271</c:v>
                </c:pt>
                <c:pt idx="6">
                  <c:v>214.45576259775652</c:v>
                </c:pt>
                <c:pt idx="7">
                  <c:v>209.32393883097291</c:v>
                </c:pt>
                <c:pt idx="8">
                  <c:v>206.15610275281233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5-44F2-9F97-7DCA43F42182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обр'!$X$15:$X$23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55-44F2-9F97-7DCA43F42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обр'!$V$26:$V$34</c:f>
              <c:numCache>
                <c:formatCode>General</c:formatCode>
                <c:ptCount val="9"/>
                <c:pt idx="0">
                  <c:v>183.75639495642744</c:v>
                </c:pt>
                <c:pt idx="1">
                  <c:v>197.26320121637428</c:v>
                </c:pt>
                <c:pt idx="2">
                  <c:v>207.59003149377992</c:v>
                </c:pt>
                <c:pt idx="3">
                  <c:v>208.15558024592238</c:v>
                </c:pt>
                <c:pt idx="4">
                  <c:v>208.35561900999468</c:v>
                </c:pt>
                <c:pt idx="5">
                  <c:v>208.97251088749601</c:v>
                </c:pt>
                <c:pt idx="6">
                  <c:v>207.49059153245085</c:v>
                </c:pt>
                <c:pt idx="7">
                  <c:v>202.62637133053695</c:v>
                </c:pt>
                <c:pt idx="8">
                  <c:v>199.37187846771934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0C5-95F2-9C75230CB0E9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обр'!$W$26:$W$34</c:f>
              <c:numCache>
                <c:formatCode>General</c:formatCode>
                <c:ptCount val="9"/>
                <c:pt idx="0">
                  <c:v>168.86934652506113</c:v>
                </c:pt>
                <c:pt idx="1">
                  <c:v>179.5038509493248</c:v>
                </c:pt>
                <c:pt idx="2">
                  <c:v>189.33025042474216</c:v>
                </c:pt>
                <c:pt idx="3">
                  <c:v>190.09777272956936</c:v>
                </c:pt>
                <c:pt idx="4">
                  <c:v>190.44426644742157</c:v>
                </c:pt>
                <c:pt idx="5">
                  <c:v>191.50505257104732</c:v>
                </c:pt>
                <c:pt idx="6">
                  <c:v>190.45733515490696</c:v>
                </c:pt>
                <c:pt idx="7">
                  <c:v>186.51174421185542</c:v>
                </c:pt>
                <c:pt idx="8">
                  <c:v>183.47396311046251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2-40C5-95F2-9C75230CB0E9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обр'!$X$26:$X$34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2-40C5-95F2-9C75230C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обр'!$V$37:$V$45</c:f>
              <c:numCache>
                <c:formatCode>General</c:formatCode>
                <c:ptCount val="9"/>
                <c:pt idx="0">
                  <c:v>204.7288345043381</c:v>
                </c:pt>
                <c:pt idx="1">
                  <c:v>204.84164706701753</c:v>
                </c:pt>
                <c:pt idx="2">
                  <c:v>206.73571541228071</c:v>
                </c:pt>
                <c:pt idx="3">
                  <c:v>209.44370525367356</c:v>
                </c:pt>
                <c:pt idx="4">
                  <c:v>212.04613058955874</c:v>
                </c:pt>
                <c:pt idx="5">
                  <c:v>214.14000111486442</c:v>
                </c:pt>
                <c:pt idx="6">
                  <c:v>213.91150271558743</c:v>
                </c:pt>
                <c:pt idx="7">
                  <c:v>208.94511270586921</c:v>
                </c:pt>
                <c:pt idx="8">
                  <c:v>205.84094036055288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8-412C-9D34-0B8F616FAF81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обр'!$W$37:$W$45</c:f>
              <c:numCache>
                <c:formatCode>General</c:formatCode>
                <c:ptCount val="9"/>
                <c:pt idx="0">
                  <c:v>205.38946673256777</c:v>
                </c:pt>
                <c:pt idx="1">
                  <c:v>205.30324195340776</c:v>
                </c:pt>
                <c:pt idx="2">
                  <c:v>207.09002479151516</c:v>
                </c:pt>
                <c:pt idx="3">
                  <c:v>209.88408067933014</c:v>
                </c:pt>
                <c:pt idx="4">
                  <c:v>212.51513622163745</c:v>
                </c:pt>
                <c:pt idx="5">
                  <c:v>214.66853049483254</c:v>
                </c:pt>
                <c:pt idx="6">
                  <c:v>214.46456349849015</c:v>
                </c:pt>
                <c:pt idx="7">
                  <c:v>209.32325038455076</c:v>
                </c:pt>
                <c:pt idx="8">
                  <c:v>206.15366794639021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F8-412C-9D34-0B8F616FAF81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обр'!$X$37:$X$45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F8-412C-9D34-0B8F616F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обр'!$AF$3:$AF$11</c:f>
              <c:numCache>
                <c:formatCode>General</c:formatCode>
                <c:ptCount val="9"/>
                <c:pt idx="0">
                  <c:v>0.88126000000000004</c:v>
                </c:pt>
                <c:pt idx="1">
                  <c:v>0.94245999999999996</c:v>
                </c:pt>
                <c:pt idx="2">
                  <c:v>0.98585999999999996</c:v>
                </c:pt>
                <c:pt idx="3">
                  <c:v>0.98028000000000004</c:v>
                </c:pt>
                <c:pt idx="4">
                  <c:v>0.97323000000000004</c:v>
                </c:pt>
                <c:pt idx="5">
                  <c:v>0.97043000000000001</c:v>
                </c:pt>
                <c:pt idx="6">
                  <c:v>0.96733000000000002</c:v>
                </c:pt>
                <c:pt idx="7">
                  <c:v>0.96775</c:v>
                </c:pt>
                <c:pt idx="8">
                  <c:v>0.96645999999999999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3-415D-BF46-A29C4084E761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обр'!$AG$3:$AG$11</c:f>
              <c:numCache>
                <c:formatCode>General</c:formatCode>
                <c:ptCount val="9"/>
                <c:pt idx="0">
                  <c:v>0.84541999999999995</c:v>
                </c:pt>
                <c:pt idx="1">
                  <c:v>0.89856999999999998</c:v>
                </c:pt>
                <c:pt idx="2">
                  <c:v>0.93486999999999998</c:v>
                </c:pt>
                <c:pt idx="3">
                  <c:v>0.92113</c:v>
                </c:pt>
                <c:pt idx="4">
                  <c:v>0.90625</c:v>
                </c:pt>
                <c:pt idx="5">
                  <c:v>0.89700000000000002</c:v>
                </c:pt>
                <c:pt idx="6">
                  <c:v>0.88858000000000004</c:v>
                </c:pt>
                <c:pt idx="7">
                  <c:v>0.88771999999999995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3-415D-BF46-A29C4084E761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обр'!$AH$3:$AH$11</c:f>
              <c:numCache>
                <c:formatCode>General</c:formatCode>
                <c:ptCount val="9"/>
                <c:pt idx="0">
                  <c:v>0.85994000000000004</c:v>
                </c:pt>
                <c:pt idx="1">
                  <c:v>0.91639000000000004</c:v>
                </c:pt>
                <c:pt idx="2">
                  <c:v>0.95735000000000003</c:v>
                </c:pt>
                <c:pt idx="3">
                  <c:v>0.94764000000000004</c:v>
                </c:pt>
                <c:pt idx="4">
                  <c:v>0.93710000000000004</c:v>
                </c:pt>
                <c:pt idx="5">
                  <c:v>0.93096000000000001</c:v>
                </c:pt>
                <c:pt idx="6">
                  <c:v>0.92579999999999996</c:v>
                </c:pt>
                <c:pt idx="7">
                  <c:v>0.92464999999999997</c:v>
                </c:pt>
                <c:pt idx="8">
                  <c:v>0.92479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3-415D-BF46-A29C4084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обр'!$AF$3:$AF$11</c:f>
              <c:numCache>
                <c:formatCode>General</c:formatCode>
                <c:ptCount val="9"/>
                <c:pt idx="0">
                  <c:v>0.88126000000000004</c:v>
                </c:pt>
                <c:pt idx="1">
                  <c:v>0.94245999999999996</c:v>
                </c:pt>
                <c:pt idx="2">
                  <c:v>0.98585999999999996</c:v>
                </c:pt>
                <c:pt idx="3">
                  <c:v>0.98028000000000004</c:v>
                </c:pt>
                <c:pt idx="4">
                  <c:v>0.97323000000000004</c:v>
                </c:pt>
                <c:pt idx="5">
                  <c:v>0.97043000000000001</c:v>
                </c:pt>
                <c:pt idx="6">
                  <c:v>0.96733000000000002</c:v>
                </c:pt>
                <c:pt idx="7">
                  <c:v>0.96775</c:v>
                </c:pt>
                <c:pt idx="8">
                  <c:v>0.96645999999999999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2-4DB0-B572-1EFA3910643A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обр'!$AG$3:$AG$11</c:f>
              <c:numCache>
                <c:formatCode>General</c:formatCode>
                <c:ptCount val="9"/>
                <c:pt idx="0">
                  <c:v>0.84541999999999995</c:v>
                </c:pt>
                <c:pt idx="1">
                  <c:v>0.89856999999999998</c:v>
                </c:pt>
                <c:pt idx="2">
                  <c:v>0.93486999999999998</c:v>
                </c:pt>
                <c:pt idx="3">
                  <c:v>0.92113</c:v>
                </c:pt>
                <c:pt idx="4">
                  <c:v>0.90625</c:v>
                </c:pt>
                <c:pt idx="5">
                  <c:v>0.89700000000000002</c:v>
                </c:pt>
                <c:pt idx="6">
                  <c:v>0.88858000000000004</c:v>
                </c:pt>
                <c:pt idx="7">
                  <c:v>0.88771999999999995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2-4DB0-B572-1EFA3910643A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обр'!$AH$3:$AH$11</c:f>
              <c:numCache>
                <c:formatCode>General</c:formatCode>
                <c:ptCount val="9"/>
                <c:pt idx="0">
                  <c:v>0.85994000000000004</c:v>
                </c:pt>
                <c:pt idx="1">
                  <c:v>0.91639000000000004</c:v>
                </c:pt>
                <c:pt idx="2">
                  <c:v>0.95735000000000003</c:v>
                </c:pt>
                <c:pt idx="3">
                  <c:v>0.94764000000000004</c:v>
                </c:pt>
                <c:pt idx="4">
                  <c:v>0.93710000000000004</c:v>
                </c:pt>
                <c:pt idx="5">
                  <c:v>0.93096000000000001</c:v>
                </c:pt>
                <c:pt idx="6">
                  <c:v>0.92579999999999996</c:v>
                </c:pt>
                <c:pt idx="7">
                  <c:v>0.92464999999999997</c:v>
                </c:pt>
                <c:pt idx="8">
                  <c:v>0.92479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2-4DB0-B572-1EFA3910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обр'!$V$37:$V$45</c:f>
              <c:numCache>
                <c:formatCode>General</c:formatCode>
                <c:ptCount val="9"/>
                <c:pt idx="0">
                  <c:v>204.7288345043381</c:v>
                </c:pt>
                <c:pt idx="1">
                  <c:v>204.84164706701753</c:v>
                </c:pt>
                <c:pt idx="2">
                  <c:v>206.73571541228071</c:v>
                </c:pt>
                <c:pt idx="3">
                  <c:v>209.44370525367356</c:v>
                </c:pt>
                <c:pt idx="4">
                  <c:v>212.04613058955874</c:v>
                </c:pt>
                <c:pt idx="5">
                  <c:v>214.14000111486442</c:v>
                </c:pt>
                <c:pt idx="6">
                  <c:v>213.91150271558743</c:v>
                </c:pt>
                <c:pt idx="7">
                  <c:v>208.94511270586921</c:v>
                </c:pt>
                <c:pt idx="8">
                  <c:v>205.84094036055288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6-4AE7-897F-771298EAB177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обр'!$W$26:$W$34</c:f>
              <c:numCache>
                <c:formatCode>General</c:formatCode>
                <c:ptCount val="9"/>
                <c:pt idx="0">
                  <c:v>168.86934652506113</c:v>
                </c:pt>
                <c:pt idx="1">
                  <c:v>179.5038509493248</c:v>
                </c:pt>
                <c:pt idx="2">
                  <c:v>189.33025042474216</c:v>
                </c:pt>
                <c:pt idx="3">
                  <c:v>190.09777272956936</c:v>
                </c:pt>
                <c:pt idx="4">
                  <c:v>190.44426644742157</c:v>
                </c:pt>
                <c:pt idx="5">
                  <c:v>191.50505257104732</c:v>
                </c:pt>
                <c:pt idx="6">
                  <c:v>190.45733515490696</c:v>
                </c:pt>
                <c:pt idx="7">
                  <c:v>186.51174421185542</c:v>
                </c:pt>
                <c:pt idx="8">
                  <c:v>183.47396311046251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6-4AE7-897F-771298EAB17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обр'!$X$37:$X$45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6-4AE7-897F-771298EAB17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обр'!$X$26:$X$34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46-4AE7-897F-771298EA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обр'!$V$15:$V$23</c:f>
              <c:numCache>
                <c:formatCode>General</c:formatCode>
                <c:ptCount val="9"/>
                <c:pt idx="0">
                  <c:v>204.92101228267941</c:v>
                </c:pt>
                <c:pt idx="1">
                  <c:v>204.96798014040405</c:v>
                </c:pt>
                <c:pt idx="2">
                  <c:v>206.81074886915471</c:v>
                </c:pt>
                <c:pt idx="3">
                  <c:v>209.51282188541202</c:v>
                </c:pt>
                <c:pt idx="4">
                  <c:v>212.09235585194043</c:v>
                </c:pt>
                <c:pt idx="5">
                  <c:v>214.17200701357788</c:v>
                </c:pt>
                <c:pt idx="6">
                  <c:v>213.913308869899</c:v>
                </c:pt>
                <c:pt idx="7">
                  <c:v>208.9435510794471</c:v>
                </c:pt>
                <c:pt idx="8">
                  <c:v>205.84441446770865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BA-40E7-9F52-DF936535A9E3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обр'!$W$3:$W$11</c:f>
              <c:numCache>
                <c:formatCode>General</c:formatCode>
                <c:ptCount val="9"/>
                <c:pt idx="0">
                  <c:v>171.83703751131316</c:v>
                </c:pt>
                <c:pt idx="1">
                  <c:v>183.09049326895268</c:v>
                </c:pt>
                <c:pt idx="2">
                  <c:v>192.80193496771929</c:v>
                </c:pt>
                <c:pt idx="3">
                  <c:v>192.62014412587985</c:v>
                </c:pt>
                <c:pt idx="4">
                  <c:v>192.13618014643276</c:v>
                </c:pt>
                <c:pt idx="5">
                  <c:v>192.53635508248803</c:v>
                </c:pt>
                <c:pt idx="6">
                  <c:v>190.92359473511959</c:v>
                </c:pt>
                <c:pt idx="7">
                  <c:v>186.54024443240829</c:v>
                </c:pt>
                <c:pt idx="8">
                  <c:v>183.50754476679424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BA-40E7-9F52-DF936535A9E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обр'!$X$15:$X$23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BA-40E7-9F52-DF936535A9E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обр'!$X$3:$X$11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BA-40E7-9F52-DF936535A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обр'!$V$3:$V$11</c:f>
              <c:numCache>
                <c:formatCode>General</c:formatCode>
                <c:ptCount val="9"/>
                <c:pt idx="0">
                  <c:v>179.41074653825623</c:v>
                </c:pt>
                <c:pt idx="1">
                  <c:v>192.66148839371607</c:v>
                </c:pt>
                <c:pt idx="2">
                  <c:v>203.82161674499733</c:v>
                </c:pt>
                <c:pt idx="3">
                  <c:v>205.3296363826901</c:v>
                </c:pt>
                <c:pt idx="4">
                  <c:v>206.43232697414143</c:v>
                </c:pt>
                <c:pt idx="5">
                  <c:v>208.05908078452947</c:v>
                </c:pt>
                <c:pt idx="6">
                  <c:v>207.30022758859118</c:v>
                </c:pt>
                <c:pt idx="7">
                  <c:v>202.64283960118024</c:v>
                </c:pt>
                <c:pt idx="8">
                  <c:v>199.36778479414141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5-4947-A165-C36035C991C2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обр'!$W$15:$W$23</c:f>
              <c:numCache>
                <c:formatCode>General</c:formatCode>
                <c:ptCount val="9"/>
                <c:pt idx="0">
                  <c:v>204.93560205073896</c:v>
                </c:pt>
                <c:pt idx="1">
                  <c:v>204.89648781011164</c:v>
                </c:pt>
                <c:pt idx="2">
                  <c:v>206.77114284895271</c:v>
                </c:pt>
                <c:pt idx="3">
                  <c:v>209.63709846832535</c:v>
                </c:pt>
                <c:pt idx="4">
                  <c:v>212.36720607998936</c:v>
                </c:pt>
                <c:pt idx="5">
                  <c:v>214.60176351685271</c:v>
                </c:pt>
                <c:pt idx="6">
                  <c:v>214.45576259775652</c:v>
                </c:pt>
                <c:pt idx="7">
                  <c:v>209.32393883097291</c:v>
                </c:pt>
                <c:pt idx="8">
                  <c:v>206.15610275281233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5-4947-A165-C36035C991C2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обр'!$X$15:$X$23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5-4947-A165-C36035C991C2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обр'!$X$3:$X$11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5-4947-A165-C36035C9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обр'!$V$26:$V$34</c:f>
              <c:numCache>
                <c:formatCode>General</c:formatCode>
                <c:ptCount val="9"/>
                <c:pt idx="0">
                  <c:v>183.75639495642744</c:v>
                </c:pt>
                <c:pt idx="1">
                  <c:v>197.26320121637428</c:v>
                </c:pt>
                <c:pt idx="2">
                  <c:v>207.59003149377992</c:v>
                </c:pt>
                <c:pt idx="3">
                  <c:v>208.15558024592238</c:v>
                </c:pt>
                <c:pt idx="4">
                  <c:v>208.35561900999468</c:v>
                </c:pt>
                <c:pt idx="5">
                  <c:v>208.97251088749601</c:v>
                </c:pt>
                <c:pt idx="6">
                  <c:v>207.49059153245085</c:v>
                </c:pt>
                <c:pt idx="7">
                  <c:v>202.62637133053695</c:v>
                </c:pt>
                <c:pt idx="8">
                  <c:v>199.37187846771934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2-402F-81AF-1E96671327E8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обр'!$W$37:$W$45</c:f>
              <c:numCache>
                <c:formatCode>General</c:formatCode>
                <c:ptCount val="9"/>
                <c:pt idx="0">
                  <c:v>205.38946673256777</c:v>
                </c:pt>
                <c:pt idx="1">
                  <c:v>205.30324195340776</c:v>
                </c:pt>
                <c:pt idx="2">
                  <c:v>207.09002479151516</c:v>
                </c:pt>
                <c:pt idx="3">
                  <c:v>209.88408067933014</c:v>
                </c:pt>
                <c:pt idx="4">
                  <c:v>212.51513622163745</c:v>
                </c:pt>
                <c:pt idx="5">
                  <c:v>214.66853049483254</c:v>
                </c:pt>
                <c:pt idx="6">
                  <c:v>214.46456349849015</c:v>
                </c:pt>
                <c:pt idx="7">
                  <c:v>209.32325038455076</c:v>
                </c:pt>
                <c:pt idx="8">
                  <c:v>206.15366794639021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2-402F-81AF-1E96671327E8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обр'!$X$37:$X$45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2-402F-81AF-1E96671327E8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обр'!$X$26:$X$34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2-402F-81AF-1E966713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6113275314269929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обр'!$AC$3:$AC$11</c:f>
              <c:numCache>
                <c:formatCode>General</c:formatCode>
                <c:ptCount val="9"/>
                <c:pt idx="0">
                  <c:v>0.7670523645128442</c:v>
                </c:pt>
                <c:pt idx="1">
                  <c:v>0.77620552083985306</c:v>
                </c:pt>
                <c:pt idx="2">
                  <c:v>0.78217220470206705</c:v>
                </c:pt>
                <c:pt idx="3">
                  <c:v>0.78996807295685645</c:v>
                </c:pt>
                <c:pt idx="4">
                  <c:v>0.797645310597071</c:v>
                </c:pt>
                <c:pt idx="5">
                  <c:v>0.80296948094177112</c:v>
                </c:pt>
                <c:pt idx="6">
                  <c:v>0.80952707284087366</c:v>
                </c:pt>
                <c:pt idx="7">
                  <c:v>0.81735940701220866</c:v>
                </c:pt>
                <c:pt idx="8">
                  <c:v>0.82049383549309207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6-4306-9C58-4A06413A4C65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обр'!$AD$3:$AD$11</c:f>
              <c:numCache>
                <c:formatCode>General</c:formatCode>
                <c:ptCount val="9"/>
                <c:pt idx="0">
                  <c:v>0.76146103276840438</c:v>
                </c:pt>
                <c:pt idx="1">
                  <c:v>0.77220250658661505</c:v>
                </c:pt>
                <c:pt idx="2">
                  <c:v>0.78202308168621448</c:v>
                </c:pt>
                <c:pt idx="3">
                  <c:v>0.78853292211864412</c:v>
                </c:pt>
                <c:pt idx="4">
                  <c:v>0.79460785042100535</c:v>
                </c:pt>
                <c:pt idx="5">
                  <c:v>0.79883723425798414</c:v>
                </c:pt>
                <c:pt idx="6">
                  <c:v>0.80406361351409983</c:v>
                </c:pt>
                <c:pt idx="7">
                  <c:v>0.811839766749473</c:v>
                </c:pt>
                <c:pt idx="8">
                  <c:v>0.81475785359428521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F6-4306-9C58-4A06413A4C65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обр'!$AE$3:$AE$11</c:f>
              <c:numCache>
                <c:formatCode>General</c:formatCode>
                <c:ptCount val="9"/>
                <c:pt idx="0">
                  <c:v>0.76396546013758881</c:v>
                </c:pt>
                <c:pt idx="1">
                  <c:v>0.7745396963261113</c:v>
                </c:pt>
                <c:pt idx="2">
                  <c:v>0.78316932093523695</c:v>
                </c:pt>
                <c:pt idx="3">
                  <c:v>0.79044494324994774</c:v>
                </c:pt>
                <c:pt idx="4">
                  <c:v>0.7972881166120106</c:v>
                </c:pt>
                <c:pt idx="5">
                  <c:v>0.8022014655004942</c:v>
                </c:pt>
                <c:pt idx="6">
                  <c:v>0.8080848258280604</c:v>
                </c:pt>
                <c:pt idx="7">
                  <c:v>0.81614427320607952</c:v>
                </c:pt>
                <c:pt idx="8">
                  <c:v>0.8189306735168953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F6-4306-9C58-4A06413A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404187385637043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обр'!$V$26:$V$34</c:f>
              <c:numCache>
                <c:formatCode>General</c:formatCode>
                <c:ptCount val="9"/>
                <c:pt idx="0">
                  <c:v>179.34785391550238</c:v>
                </c:pt>
                <c:pt idx="1">
                  <c:v>192.3626619370016</c:v>
                </c:pt>
                <c:pt idx="2">
                  <c:v>202.76088203907497</c:v>
                </c:pt>
                <c:pt idx="3">
                  <c:v>203.38329184278575</c:v>
                </c:pt>
                <c:pt idx="4">
                  <c:v>203.64196444558218</c:v>
                </c:pt>
                <c:pt idx="5">
                  <c:v>204.52211751925574</c:v>
                </c:pt>
                <c:pt idx="6">
                  <c:v>203.26684378238173</c:v>
                </c:pt>
                <c:pt idx="7">
                  <c:v>198.39096988558214</c:v>
                </c:pt>
                <c:pt idx="8">
                  <c:v>195.17469490880381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7-4751-B3C5-DFE9D73C35F5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обр'!$W$26:$W$34</c:f>
              <c:numCache>
                <c:formatCode>General</c:formatCode>
                <c:ptCount val="9"/>
                <c:pt idx="0">
                  <c:v>172.5868601131526</c:v>
                </c:pt>
                <c:pt idx="1">
                  <c:v>184.14175814826154</c:v>
                </c:pt>
                <c:pt idx="2">
                  <c:v>194.55673633588518</c:v>
                </c:pt>
                <c:pt idx="3">
                  <c:v>195.10164500437</c:v>
                </c:pt>
                <c:pt idx="4">
                  <c:v>195.3542080882722</c:v>
                </c:pt>
                <c:pt idx="5">
                  <c:v>196.37161332913342</c:v>
                </c:pt>
                <c:pt idx="6">
                  <c:v>195.3487485104306</c:v>
                </c:pt>
                <c:pt idx="7">
                  <c:v>191.00100981618289</c:v>
                </c:pt>
                <c:pt idx="8">
                  <c:v>187.89565254085062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37-4751-B3C5-DFE9D73C35F5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обр'!$X$26:$X$34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37-4751-B3C5-DFE9D73C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обр'!$Y$3:$Y$11</c:f>
              <c:numCache>
                <c:formatCode>General</c:formatCode>
                <c:ptCount val="9"/>
                <c:pt idx="0">
                  <c:v>0.63565253643813135</c:v>
                </c:pt>
                <c:pt idx="1">
                  <c:v>0.65073686335524927</c:v>
                </c:pt>
                <c:pt idx="2">
                  <c:v>0.66123348674022975</c:v>
                </c:pt>
                <c:pt idx="3">
                  <c:v>0.67213111545083071</c:v>
                </c:pt>
                <c:pt idx="4">
                  <c:v>0.68276483680268951</c:v>
                </c:pt>
                <c:pt idx="5">
                  <c:v>0.69055342961582045</c:v>
                </c:pt>
                <c:pt idx="6">
                  <c:v>0.69896253718517998</c:v>
                </c:pt>
                <c:pt idx="7">
                  <c:v>0.70760705525305345</c:v>
                </c:pt>
                <c:pt idx="8">
                  <c:v>0.71078660676160521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7-4CD3-B298-15EA4CD118B9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обр'!$Z$3:$Z$11</c:f>
              <c:numCache>
                <c:formatCode>General</c:formatCode>
                <c:ptCount val="9"/>
                <c:pt idx="0">
                  <c:v>0.62615173772424804</c:v>
                </c:pt>
                <c:pt idx="1">
                  <c:v>0.64263302384020449</c:v>
                </c:pt>
                <c:pt idx="2">
                  <c:v>0.65826461872392728</c:v>
                </c:pt>
                <c:pt idx="3">
                  <c:v>0.66720479152830681</c:v>
                </c:pt>
                <c:pt idx="4">
                  <c:v>0.67547738113861611</c:v>
                </c:pt>
                <c:pt idx="5">
                  <c:v>0.68178356752248959</c:v>
                </c:pt>
                <c:pt idx="6">
                  <c:v>0.68843187546782703</c:v>
                </c:pt>
                <c:pt idx="7">
                  <c:v>0.69703428000179535</c:v>
                </c:pt>
                <c:pt idx="8">
                  <c:v>0.69986771801476189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7-4CD3-B298-15EA4CD118B9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обр'!$AA$3:$AA$11</c:f>
              <c:numCache>
                <c:formatCode>General</c:formatCode>
                <c:ptCount val="9"/>
                <c:pt idx="0">
                  <c:v>0.63049938387669413</c:v>
                </c:pt>
                <c:pt idx="1">
                  <c:v>0.64702579539868887</c:v>
                </c:pt>
                <c:pt idx="2">
                  <c:v>0.66120226534589377</c:v>
                </c:pt>
                <c:pt idx="3">
                  <c:v>0.6712824219322554</c:v>
                </c:pt>
                <c:pt idx="4">
                  <c:v>0.68073738221067737</c:v>
                </c:pt>
                <c:pt idx="5">
                  <c:v>0.68795515974812527</c:v>
                </c:pt>
                <c:pt idx="6">
                  <c:v>0.69553641439431213</c:v>
                </c:pt>
                <c:pt idx="7">
                  <c:v>0.70441531284699788</c:v>
                </c:pt>
                <c:pt idx="8">
                  <c:v>0.70723496784769713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87-4CD3-B298-15EA4CD1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обр'!$Y$15:$Y$23</c:f>
              <c:numCache>
                <c:formatCode>General</c:formatCode>
                <c:ptCount val="9"/>
                <c:pt idx="0">
                  <c:v>0.62673960004461837</c:v>
                </c:pt>
                <c:pt idx="1">
                  <c:v>0.64034320072011042</c:v>
                </c:pt>
                <c:pt idx="2">
                  <c:v>0.65692692861085633</c:v>
                </c:pt>
                <c:pt idx="3">
                  <c:v>0.6661577003256185</c:v>
                </c:pt>
                <c:pt idx="4">
                  <c:v>0.67466492252575561</c:v>
                </c:pt>
                <c:pt idx="5">
                  <c:v>0.68103587103971097</c:v>
                </c:pt>
                <c:pt idx="6">
                  <c:v>0.68795707929811667</c:v>
                </c:pt>
                <c:pt idx="7">
                  <c:v>0.69589996270936916</c:v>
                </c:pt>
                <c:pt idx="8">
                  <c:v>0.69853706816038685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8-4AE9-88D5-BD51A3B69D53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обр'!$Z$15:$Z$23</c:f>
              <c:numCache>
                <c:formatCode>General</c:formatCode>
                <c:ptCount val="9"/>
                <c:pt idx="0">
                  <c:v>0.62011262183838334</c:v>
                </c:pt>
                <c:pt idx="1">
                  <c:v>0.63238774529717312</c:v>
                </c:pt>
                <c:pt idx="2">
                  <c:v>0.646890902363498</c:v>
                </c:pt>
                <c:pt idx="3">
                  <c:v>0.65462078402950696</c:v>
                </c:pt>
                <c:pt idx="4">
                  <c:v>0.66155771442332434</c:v>
                </c:pt>
                <c:pt idx="5">
                  <c:v>0.66639003318646128</c:v>
                </c:pt>
                <c:pt idx="6">
                  <c:v>0.67141195363441497</c:v>
                </c:pt>
                <c:pt idx="7">
                  <c:v>0.67738734470300876</c:v>
                </c:pt>
                <c:pt idx="8">
                  <c:v>0.67938181729534142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8-4AE9-88D5-BD51A3B69D53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обр'!$AA$15:$AA$23</c:f>
              <c:numCache>
                <c:formatCode>General</c:formatCode>
                <c:ptCount val="9"/>
                <c:pt idx="0">
                  <c:v>0.62325032669041003</c:v>
                </c:pt>
                <c:pt idx="1">
                  <c:v>0.63615692444216021</c:v>
                </c:pt>
                <c:pt idx="2">
                  <c:v>0.65158218416604385</c:v>
                </c:pt>
                <c:pt idx="3">
                  <c:v>0.65993485223802428</c:v>
                </c:pt>
                <c:pt idx="4">
                  <c:v>0.66751829811579888</c:v>
                </c:pt>
                <c:pt idx="5">
                  <c:v>0.67298321085004553</c:v>
                </c:pt>
                <c:pt idx="6">
                  <c:v>0.67882096825652427</c:v>
                </c:pt>
                <c:pt idx="7">
                  <c:v>0.68570152583976085</c:v>
                </c:pt>
                <c:pt idx="8">
                  <c:v>0.6880035410617853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8-4AE9-88D5-BD51A3B6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обр'!$AC$15:$AC$23</c:f>
              <c:numCache>
                <c:formatCode>General</c:formatCode>
                <c:ptCount val="9"/>
                <c:pt idx="0">
                  <c:v>0.74896187813365489</c:v>
                </c:pt>
                <c:pt idx="1">
                  <c:v>0.76314966352392288</c:v>
                </c:pt>
                <c:pt idx="2">
                  <c:v>0.77773693212170281</c:v>
                </c:pt>
                <c:pt idx="3">
                  <c:v>0.78390465709155777</c:v>
                </c:pt>
                <c:pt idx="4">
                  <c:v>0.78955547757270972</c:v>
                </c:pt>
                <c:pt idx="5">
                  <c:v>0.7937587291887106</c:v>
                </c:pt>
                <c:pt idx="6">
                  <c:v>0.79914875848356604</c:v>
                </c:pt>
                <c:pt idx="7">
                  <c:v>0.8066862074621971</c:v>
                </c:pt>
                <c:pt idx="8">
                  <c:v>0.80940143205631576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6-4C5E-A22E-08093D12C366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обр'!$AD$15:$AD$23</c:f>
              <c:numCache>
                <c:formatCode>General</c:formatCode>
                <c:ptCount val="9"/>
                <c:pt idx="0">
                  <c:v>0.74175607808285471</c:v>
                </c:pt>
                <c:pt idx="1">
                  <c:v>0.7549506463153054</c:v>
                </c:pt>
                <c:pt idx="2">
                  <c:v>0.76773037258796428</c:v>
                </c:pt>
                <c:pt idx="3">
                  <c:v>0.77236185407810332</c:v>
                </c:pt>
                <c:pt idx="4">
                  <c:v>0.77645025225147835</c:v>
                </c:pt>
                <c:pt idx="5">
                  <c:v>0.77910554055438086</c:v>
                </c:pt>
                <c:pt idx="6">
                  <c:v>0.78273781813358578</c:v>
                </c:pt>
                <c:pt idx="7">
                  <c:v>0.78892955354201033</c:v>
                </c:pt>
                <c:pt idx="8">
                  <c:v>0.79125960107241733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6-4C5E-A22E-08093D12C366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обр'!$AE$15:$AE$23</c:f>
              <c:numCache>
                <c:formatCode>General</c:formatCode>
                <c:ptCount val="9"/>
                <c:pt idx="0">
                  <c:v>0.74492929438751565</c:v>
                </c:pt>
                <c:pt idx="1">
                  <c:v>0.7586265831115846</c:v>
                </c:pt>
                <c:pt idx="2">
                  <c:v>0.77226737997436801</c:v>
                </c:pt>
                <c:pt idx="3">
                  <c:v>0.77760924361957862</c:v>
                </c:pt>
                <c:pt idx="4">
                  <c:v>0.78241478397613362</c:v>
                </c:pt>
                <c:pt idx="5">
                  <c:v>0.78578071231015334</c:v>
                </c:pt>
                <c:pt idx="6">
                  <c:v>0.79023446500625538</c:v>
                </c:pt>
                <c:pt idx="7">
                  <c:v>0.79708777529602715</c:v>
                </c:pt>
                <c:pt idx="8">
                  <c:v>0.7996174334626811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66-4C5E-A22E-08093D12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обр'!$AC$26:$AC$34</c:f>
              <c:numCache>
                <c:formatCode>General</c:formatCode>
                <c:ptCount val="9"/>
                <c:pt idx="0">
                  <c:v>0.76975128749993471</c:v>
                </c:pt>
                <c:pt idx="1">
                  <c:v>0.77664120313709051</c:v>
                </c:pt>
                <c:pt idx="2">
                  <c:v>0.77992563549988136</c:v>
                </c:pt>
                <c:pt idx="3">
                  <c:v>0.78868735891238584</c:v>
                </c:pt>
                <c:pt idx="4">
                  <c:v>0.79706849000966784</c:v>
                </c:pt>
                <c:pt idx="5">
                  <c:v>0.80286437302918068</c:v>
                </c:pt>
                <c:pt idx="6">
                  <c:v>0.80950041881697188</c:v>
                </c:pt>
                <c:pt idx="7">
                  <c:v>0.81736738453046187</c:v>
                </c:pt>
                <c:pt idx="8">
                  <c:v>0.82047621959184747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D-4FFC-BC16-7E4D397FD80E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обр'!$AD$26:$AD$34</c:f>
              <c:numCache>
                <c:formatCode>General</c:formatCode>
                <c:ptCount val="9"/>
                <c:pt idx="0">
                  <c:v>0.75900935948988835</c:v>
                </c:pt>
                <c:pt idx="1">
                  <c:v>0.77003262772069681</c:v>
                </c:pt>
                <c:pt idx="2">
                  <c:v>0.78105394010579643</c:v>
                </c:pt>
                <c:pt idx="3">
                  <c:v>0.78746547384860388</c:v>
                </c:pt>
                <c:pt idx="4">
                  <c:v>0.79362788150757324</c:v>
                </c:pt>
                <c:pt idx="5">
                  <c:v>0.79826604708599913</c:v>
                </c:pt>
                <c:pt idx="6">
                  <c:v>0.80399610994014892</c:v>
                </c:pt>
                <c:pt idx="7">
                  <c:v>0.81181315350874739</c:v>
                </c:pt>
                <c:pt idx="8">
                  <c:v>0.81474661512078506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D-4FFC-BC16-7E4D397FD80E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обр'!$AE$26:$AE$34</c:f>
              <c:numCache>
                <c:formatCode>General</c:formatCode>
                <c:ptCount val="9"/>
                <c:pt idx="0">
                  <c:v>0.76396546013758881</c:v>
                </c:pt>
                <c:pt idx="1">
                  <c:v>0.7745396963261113</c:v>
                </c:pt>
                <c:pt idx="2">
                  <c:v>0.78316932093523695</c:v>
                </c:pt>
                <c:pt idx="3">
                  <c:v>0.79044494324994774</c:v>
                </c:pt>
                <c:pt idx="4">
                  <c:v>0.7972881166120106</c:v>
                </c:pt>
                <c:pt idx="5">
                  <c:v>0.8022014655004942</c:v>
                </c:pt>
                <c:pt idx="6">
                  <c:v>0.8080848258280604</c:v>
                </c:pt>
                <c:pt idx="7">
                  <c:v>0.81614427320607952</c:v>
                </c:pt>
                <c:pt idx="8">
                  <c:v>0.8189306735168953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D-4FFC-BC16-7E4D397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304222426841290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обр'!$Y$26:$Y$34</c:f>
              <c:numCache>
                <c:formatCode>General</c:formatCode>
                <c:ptCount val="9"/>
                <c:pt idx="0">
                  <c:v>0.64031861088136066</c:v>
                </c:pt>
                <c:pt idx="1">
                  <c:v>0.65245621620851613</c:v>
                </c:pt>
                <c:pt idx="2">
                  <c:v>0.65908177557859271</c:v>
                </c:pt>
                <c:pt idx="3">
                  <c:v>0.6709950820725703</c:v>
                </c:pt>
                <c:pt idx="4">
                  <c:v>0.68235538262070861</c:v>
                </c:pt>
                <c:pt idx="5">
                  <c:v>0.6905369529170412</c:v>
                </c:pt>
                <c:pt idx="6">
                  <c:v>0.6989571893171328</c:v>
                </c:pt>
                <c:pt idx="7">
                  <c:v>0.70761226707303726</c:v>
                </c:pt>
                <c:pt idx="8">
                  <c:v>0.71076557930552153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E-4595-AFDE-8A6E04F98B68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обр'!$Z$26:$Z$34</c:f>
              <c:numCache>
                <c:formatCode>General</c:formatCode>
                <c:ptCount val="9"/>
                <c:pt idx="0">
                  <c:v>0.62247469078095119</c:v>
                </c:pt>
                <c:pt idx="1">
                  <c:v>0.6389830348141583</c:v>
                </c:pt>
                <c:pt idx="2">
                  <c:v>0.65615763236526192</c:v>
                </c:pt>
                <c:pt idx="3">
                  <c:v>0.66524202255002929</c:v>
                </c:pt>
                <c:pt idx="4">
                  <c:v>0.67382906940581766</c:v>
                </c:pt>
                <c:pt idx="5">
                  <c:v>0.68079474778772708</c:v>
                </c:pt>
                <c:pt idx="6">
                  <c:v>0.68817693405405156</c:v>
                </c:pt>
                <c:pt idx="7">
                  <c:v>0.69699220754030033</c:v>
                </c:pt>
                <c:pt idx="8">
                  <c:v>0.69984384650589748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E-4595-AFDE-8A6E04F98B68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обр'!$AA$26:$AA$34</c:f>
              <c:numCache>
                <c:formatCode>General</c:formatCode>
                <c:ptCount val="9"/>
                <c:pt idx="0">
                  <c:v>0.63049938387669413</c:v>
                </c:pt>
                <c:pt idx="1">
                  <c:v>0.64702579539868887</c:v>
                </c:pt>
                <c:pt idx="2">
                  <c:v>0.66120226534589377</c:v>
                </c:pt>
                <c:pt idx="3">
                  <c:v>0.6712824219322554</c:v>
                </c:pt>
                <c:pt idx="4">
                  <c:v>0.68073738221067737</c:v>
                </c:pt>
                <c:pt idx="5">
                  <c:v>0.68795515974812527</c:v>
                </c:pt>
                <c:pt idx="6">
                  <c:v>0.69553641439431213</c:v>
                </c:pt>
                <c:pt idx="7">
                  <c:v>0.70441531284699788</c:v>
                </c:pt>
                <c:pt idx="8">
                  <c:v>0.70723496784769713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E-4595-AFDE-8A6E04F9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обр'!$Y$37:$Y$45</c:f>
              <c:numCache>
                <c:formatCode>General</c:formatCode>
                <c:ptCount val="9"/>
                <c:pt idx="0">
                  <c:v>0.63026520742291603</c:v>
                </c:pt>
                <c:pt idx="1">
                  <c:v>0.64423711863806066</c:v>
                </c:pt>
                <c:pt idx="2">
                  <c:v>0.66053726615376751</c:v>
                </c:pt>
                <c:pt idx="3">
                  <c:v>0.66893241378952817</c:v>
                </c:pt>
                <c:pt idx="4">
                  <c:v>0.67662869286236416</c:v>
                </c:pt>
                <c:pt idx="5">
                  <c:v>0.68213251490668803</c:v>
                </c:pt>
                <c:pt idx="6">
                  <c:v>0.68822484305231879</c:v>
                </c:pt>
                <c:pt idx="7">
                  <c:v>0.69594364070025094</c:v>
                </c:pt>
                <c:pt idx="8">
                  <c:v>0.69856486762280467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C-4D46-9AC5-68732F66EBE4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обр'!$Z$37:$Z$45</c:f>
              <c:numCache>
                <c:formatCode>General</c:formatCode>
                <c:ptCount val="9"/>
                <c:pt idx="0">
                  <c:v>0.61784747052531319</c:v>
                </c:pt>
                <c:pt idx="1">
                  <c:v>0.62986652259821274</c:v>
                </c:pt>
                <c:pt idx="2">
                  <c:v>0.64451531843990884</c:v>
                </c:pt>
                <c:pt idx="3">
                  <c:v>0.652772101818619</c:v>
                </c:pt>
                <c:pt idx="4">
                  <c:v>0.66017525356799422</c:v>
                </c:pt>
                <c:pt idx="5">
                  <c:v>0.66555181802778496</c:v>
                </c:pt>
                <c:pt idx="6">
                  <c:v>0.67119932046928876</c:v>
                </c:pt>
                <c:pt idx="7">
                  <c:v>0.67734873048266941</c:v>
                </c:pt>
                <c:pt idx="8">
                  <c:v>0.67933663045035841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DC-4D46-9AC5-68732F66EBE4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обр'!$AA$37:$AA$45</c:f>
              <c:numCache>
                <c:formatCode>General</c:formatCode>
                <c:ptCount val="9"/>
                <c:pt idx="0">
                  <c:v>0.62325032669041003</c:v>
                </c:pt>
                <c:pt idx="1">
                  <c:v>0.63615692444216021</c:v>
                </c:pt>
                <c:pt idx="2">
                  <c:v>0.65158218416604385</c:v>
                </c:pt>
                <c:pt idx="3">
                  <c:v>0.65993485223802428</c:v>
                </c:pt>
                <c:pt idx="4">
                  <c:v>0.66751829811579888</c:v>
                </c:pt>
                <c:pt idx="5">
                  <c:v>0.67298321085004553</c:v>
                </c:pt>
                <c:pt idx="6">
                  <c:v>0.67882096825652427</c:v>
                </c:pt>
                <c:pt idx="7">
                  <c:v>0.68570152583976085</c:v>
                </c:pt>
                <c:pt idx="8">
                  <c:v>0.6880035410617853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DC-4D46-9AC5-68732F66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1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обр'!$AC$37:$AC$45</c:f>
              <c:numCache>
                <c:formatCode>General</c:formatCode>
                <c:ptCount val="9"/>
                <c:pt idx="0">
                  <c:v>0.75295594659199105</c:v>
                </c:pt>
                <c:pt idx="1">
                  <c:v>0.7672735946828998</c:v>
                </c:pt>
                <c:pt idx="2">
                  <c:v>0.78135732977804817</c:v>
                </c:pt>
                <c:pt idx="3">
                  <c:v>0.78666003263086726</c:v>
                </c:pt>
                <c:pt idx="4">
                  <c:v>0.79147829218901544</c:v>
                </c:pt>
                <c:pt idx="5">
                  <c:v>0.79482890917382054</c:v>
                </c:pt>
                <c:pt idx="6">
                  <c:v>0.79940087951115379</c:v>
                </c:pt>
                <c:pt idx="7">
                  <c:v>0.8067246594634403</c:v>
                </c:pt>
                <c:pt idx="8">
                  <c:v>0.8094298087037638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E-4255-9346-16A3FFB6BD69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обр'!$AD$37:$AD$45</c:f>
              <c:numCache>
                <c:formatCode>General</c:formatCode>
                <c:ptCount val="9"/>
                <c:pt idx="0">
                  <c:v>0.73868638595228986</c:v>
                </c:pt>
                <c:pt idx="1">
                  <c:v>0.75179063659258871</c:v>
                </c:pt>
                <c:pt idx="2">
                  <c:v>0.76494393648994941</c:v>
                </c:pt>
                <c:pt idx="3">
                  <c:v>0.7702248724680445</c:v>
                </c:pt>
                <c:pt idx="4">
                  <c:v>0.77491037488067938</c:v>
                </c:pt>
                <c:pt idx="5">
                  <c:v>0.77820264584374876</c:v>
                </c:pt>
                <c:pt idx="6">
                  <c:v>0.78251942827023702</c:v>
                </c:pt>
                <c:pt idx="7">
                  <c:v>0.78889295024735673</c:v>
                </c:pt>
                <c:pt idx="8">
                  <c:v>0.79121876118376522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E-4255-9346-16A3FFB6BD69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обр'!$AE$37:$AE$45</c:f>
              <c:numCache>
                <c:formatCode>General</c:formatCode>
                <c:ptCount val="9"/>
                <c:pt idx="0">
                  <c:v>0.74492929438751565</c:v>
                </c:pt>
                <c:pt idx="1">
                  <c:v>0.7586265831115846</c:v>
                </c:pt>
                <c:pt idx="2">
                  <c:v>0.77226737997436801</c:v>
                </c:pt>
                <c:pt idx="3">
                  <c:v>0.77760924361957862</c:v>
                </c:pt>
                <c:pt idx="4">
                  <c:v>0.78241478397613362</c:v>
                </c:pt>
                <c:pt idx="5">
                  <c:v>0.78578071231015334</c:v>
                </c:pt>
                <c:pt idx="6">
                  <c:v>0.79023446500625538</c:v>
                </c:pt>
                <c:pt idx="7">
                  <c:v>0.79708777529602715</c:v>
                </c:pt>
                <c:pt idx="8">
                  <c:v>0.7996174334626811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E-4255-9346-16A3FFB6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обр'!$V$37:$V$45</c:f>
              <c:numCache>
                <c:formatCode>General</c:formatCode>
                <c:ptCount val="9"/>
                <c:pt idx="0">
                  <c:v>204.7288345043381</c:v>
                </c:pt>
                <c:pt idx="1">
                  <c:v>204.84164706701753</c:v>
                </c:pt>
                <c:pt idx="2">
                  <c:v>206.73571541228071</c:v>
                </c:pt>
                <c:pt idx="3">
                  <c:v>209.44370525367356</c:v>
                </c:pt>
                <c:pt idx="4">
                  <c:v>212.04613058955874</c:v>
                </c:pt>
                <c:pt idx="5">
                  <c:v>214.14000111486442</c:v>
                </c:pt>
                <c:pt idx="6">
                  <c:v>213.91150271558743</c:v>
                </c:pt>
                <c:pt idx="7">
                  <c:v>208.94511270586921</c:v>
                </c:pt>
                <c:pt idx="8">
                  <c:v>205.84094036055288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4-4DBD-B167-CA805B1A9579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обр'!$W$26:$W$34</c:f>
              <c:numCache>
                <c:formatCode>General</c:formatCode>
                <c:ptCount val="9"/>
                <c:pt idx="0">
                  <c:v>168.86934652506113</c:v>
                </c:pt>
                <c:pt idx="1">
                  <c:v>179.5038509493248</c:v>
                </c:pt>
                <c:pt idx="2">
                  <c:v>189.33025042474216</c:v>
                </c:pt>
                <c:pt idx="3">
                  <c:v>190.09777272956936</c:v>
                </c:pt>
                <c:pt idx="4">
                  <c:v>190.44426644742157</c:v>
                </c:pt>
                <c:pt idx="5">
                  <c:v>191.50505257104732</c:v>
                </c:pt>
                <c:pt idx="6">
                  <c:v>190.45733515490696</c:v>
                </c:pt>
                <c:pt idx="7">
                  <c:v>186.51174421185542</c:v>
                </c:pt>
                <c:pt idx="8">
                  <c:v>183.47396311046251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4-4DBD-B167-CA805B1A9579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обр'!$X$37:$X$45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34-4DBD-B167-CA805B1A9579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обр'!$X$26:$X$34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34-4DBD-B167-CA805B1A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[1]Экономика!$AX$27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[1]Экономика!$AX$28:$AX$36</c:f>
              <c:numCache>
                <c:formatCode>General</c:formatCode>
                <c:ptCount val="9"/>
                <c:pt idx="0">
                  <c:v>-3.3073281867605719</c:v>
                </c:pt>
                <c:pt idx="1">
                  <c:v>-3.9411605584551892</c:v>
                </c:pt>
                <c:pt idx="2">
                  <c:v>-2.5835110623098689</c:v>
                </c:pt>
                <c:pt idx="3">
                  <c:v>-2.7639802313089721</c:v>
                </c:pt>
                <c:pt idx="4">
                  <c:v>-2.8305449227801773</c:v>
                </c:pt>
                <c:pt idx="5">
                  <c:v>-2.8015488616168476</c:v>
                </c:pt>
                <c:pt idx="6">
                  <c:v>-2.9477470298385806</c:v>
                </c:pt>
                <c:pt idx="7">
                  <c:v>-2.7234662106330356</c:v>
                </c:pt>
                <c:pt idx="8">
                  <c:v>-2.6499183872292265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B-4A24-8789-582AAE518171}"/>
            </c:ext>
          </c:extLst>
        </c:ser>
        <c:ser>
          <c:idx val="1"/>
          <c:order val="1"/>
          <c:tx>
            <c:strRef>
              <c:f>[1]Экономика!$AY$27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[1]Экономика!$AY$28:$AY$36</c:f>
              <c:numCache>
                <c:formatCode>General</c:formatCode>
                <c:ptCount val="9"/>
                <c:pt idx="0">
                  <c:v>-2.8287659190801211</c:v>
                </c:pt>
                <c:pt idx="1">
                  <c:v>-2.6261855993358738</c:v>
                </c:pt>
                <c:pt idx="2">
                  <c:v>-1.0953772159300237</c:v>
                </c:pt>
                <c:pt idx="3">
                  <c:v>-0.99512483790363027</c:v>
                </c:pt>
                <c:pt idx="4">
                  <c:v>-0.78755438321506988</c:v>
                </c:pt>
                <c:pt idx="5">
                  <c:v>-0.65640555867753769</c:v>
                </c:pt>
                <c:pt idx="6">
                  <c:v>-0.48663869365144569</c:v>
                </c:pt>
                <c:pt idx="7">
                  <c:v>0.21173301037911313</c:v>
                </c:pt>
                <c:pt idx="8">
                  <c:v>0.29388638442430715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B-4A24-8789-582AAE518171}"/>
            </c:ext>
          </c:extLst>
        </c:ser>
        <c:ser>
          <c:idx val="2"/>
          <c:order val="2"/>
          <c:tx>
            <c:strRef>
              <c:f>[1]Экономика!$AZ$27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[1]Экономика!$AZ$28:$AZ$36</c:f>
              <c:numCache>
                <c:formatCode>General</c:formatCode>
                <c:ptCount val="9"/>
                <c:pt idx="0">
                  <c:v>-2.3088629498568034</c:v>
                </c:pt>
                <c:pt idx="1">
                  <c:v>-1.1574997057160112</c:v>
                </c:pt>
                <c:pt idx="2">
                  <c:v>0.5491463927370126</c:v>
                </c:pt>
                <c:pt idx="3">
                  <c:v>1.0092643553566212</c:v>
                </c:pt>
                <c:pt idx="4">
                  <c:v>1.6396315084180542</c:v>
                </c:pt>
                <c:pt idx="5">
                  <c:v>2.0130385330458651</c:v>
                </c:pt>
                <c:pt idx="6">
                  <c:v>2.6297946412129942</c:v>
                </c:pt>
                <c:pt idx="7">
                  <c:v>3.7827598983970425</c:v>
                </c:pt>
                <c:pt idx="8">
                  <c:v>3.7014808329836497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6B-4A24-8789-582AAE518171}"/>
            </c:ext>
          </c:extLst>
        </c:ser>
        <c:ser>
          <c:idx val="3"/>
          <c:order val="3"/>
          <c:tx>
            <c:strRef>
              <c:f>[1]Экономика!$BA$27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[1]Экономика!$BA$28:$BA$36</c:f>
              <c:numCache>
                <c:formatCode>General</c:formatCode>
                <c:ptCount val="9"/>
                <c:pt idx="0">
                  <c:v>-3.6360176898542118</c:v>
                </c:pt>
                <c:pt idx="1">
                  <c:v>-4.2053688941192702</c:v>
                </c:pt>
                <c:pt idx="2">
                  <c:v>-2.7968487883434898</c:v>
                </c:pt>
                <c:pt idx="3">
                  <c:v>-3.034557970259999</c:v>
                </c:pt>
                <c:pt idx="4">
                  <c:v>-3.113919776634487</c:v>
                </c:pt>
                <c:pt idx="5">
                  <c:v>-3.1112115138573464</c:v>
                </c:pt>
                <c:pt idx="6">
                  <c:v>-3.2681303468827418</c:v>
                </c:pt>
                <c:pt idx="7">
                  <c:v>-2.9065342760779016</c:v>
                </c:pt>
                <c:pt idx="8">
                  <c:v>-2.8026202718052509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6B-4A24-8789-582AAE518171}"/>
            </c:ext>
          </c:extLst>
        </c:ser>
        <c:ser>
          <c:idx val="4"/>
          <c:order val="4"/>
          <c:tx>
            <c:strRef>
              <c:f>[1]Экономика!$BB$27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[1]Экономика!$BB$28:$BB$36</c:f>
              <c:numCache>
                <c:formatCode>General</c:formatCode>
                <c:ptCount val="9"/>
                <c:pt idx="0">
                  <c:v>-2.1002898564862833</c:v>
                </c:pt>
                <c:pt idx="1">
                  <c:v>-1.0020419018386986</c:v>
                </c:pt>
                <c:pt idx="2">
                  <c:v>0.66774626980438156</c:v>
                </c:pt>
                <c:pt idx="3">
                  <c:v>1.1548750284811145</c:v>
                </c:pt>
                <c:pt idx="4">
                  <c:v>1.7888550600191075</c:v>
                </c:pt>
                <c:pt idx="5">
                  <c:v>2.1726266013229267</c:v>
                </c:pt>
                <c:pt idx="6">
                  <c:v>2.7899862997350748</c:v>
                </c:pt>
                <c:pt idx="7">
                  <c:v>3.8701879707895581</c:v>
                </c:pt>
                <c:pt idx="8">
                  <c:v>3.7717550780834816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6B-4A24-8789-582AAE51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[1]Экономика!$BC$27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[1]Экономика!$BC$28:$BC$36</c:f>
              <c:numCache>
                <c:formatCode>General</c:formatCode>
                <c:ptCount val="9"/>
                <c:pt idx="0">
                  <c:v>3.8985468143168638</c:v>
                </c:pt>
                <c:pt idx="1">
                  <c:v>2.8884305729913824</c:v>
                </c:pt>
                <c:pt idx="2">
                  <c:v>0.31329634625997005</c:v>
                </c:pt>
                <c:pt idx="3">
                  <c:v>0.84477442358973553</c:v>
                </c:pt>
                <c:pt idx="4">
                  <c:v>1.4370225615943633</c:v>
                </c:pt>
                <c:pt idx="5">
                  <c:v>1.8881248546409872</c:v>
                </c:pt>
                <c:pt idx="6">
                  <c:v>2.2339430157039182</c:v>
                </c:pt>
                <c:pt idx="7">
                  <c:v>2.3354378319422224</c:v>
                </c:pt>
                <c:pt idx="8">
                  <c:v>2.5209322849677847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0-4F72-A054-89737C93318B}"/>
            </c:ext>
          </c:extLst>
        </c:ser>
        <c:ser>
          <c:idx val="1"/>
          <c:order val="1"/>
          <c:tx>
            <c:strRef>
              <c:f>[1]Экономика!$BD$27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[1]Экономика!$BD$28:$BD$36</c:f>
              <c:numCache>
                <c:formatCode>General</c:formatCode>
                <c:ptCount val="9"/>
                <c:pt idx="0">
                  <c:v>1.1840636019968078</c:v>
                </c:pt>
                <c:pt idx="1">
                  <c:v>-0.12334410153635304</c:v>
                </c:pt>
                <c:pt idx="2">
                  <c:v>-2.6888142942365478</c:v>
                </c:pt>
                <c:pt idx="3">
                  <c:v>-2.3888142635315548</c:v>
                </c:pt>
                <c:pt idx="4">
                  <c:v>-1.8217928373428847</c:v>
                </c:pt>
                <c:pt idx="5">
                  <c:v>-1.4859915007736122</c:v>
                </c:pt>
                <c:pt idx="6">
                  <c:v>-1.0310281436517681</c:v>
                </c:pt>
                <c:pt idx="7">
                  <c:v>-1.0598376947493002</c:v>
                </c:pt>
                <c:pt idx="8">
                  <c:v>-1.053319464722088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F0-4F72-A054-89737C93318B}"/>
            </c:ext>
          </c:extLst>
        </c:ser>
        <c:ser>
          <c:idx val="2"/>
          <c:order val="2"/>
          <c:tx>
            <c:strRef>
              <c:f>[1]Экономика!$BE$27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[1]Экономика!$BE$28:$BE$36</c:f>
              <c:numCache>
                <c:formatCode>General</c:formatCode>
                <c:ptCount val="9"/>
                <c:pt idx="0">
                  <c:v>-2.1680445381892355</c:v>
                </c:pt>
                <c:pt idx="1">
                  <c:v>-3.5919524537700833</c:v>
                </c:pt>
                <c:pt idx="2">
                  <c:v>-6.0482122760803136</c:v>
                </c:pt>
                <c:pt idx="3">
                  <c:v>-6.0618895078763604</c:v>
                </c:pt>
                <c:pt idx="4">
                  <c:v>-5.6769375291559179</c:v>
                </c:pt>
                <c:pt idx="5">
                  <c:v>-5.6529376767461077</c:v>
                </c:pt>
                <c:pt idx="6">
                  <c:v>-5.138096876698043</c:v>
                </c:pt>
                <c:pt idx="7">
                  <c:v>-5.1949610397017967</c:v>
                </c:pt>
                <c:pt idx="8">
                  <c:v>-5.1983596596909347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F0-4F72-A054-89737C93318B}"/>
            </c:ext>
          </c:extLst>
        </c:ser>
        <c:ser>
          <c:idx val="3"/>
          <c:order val="3"/>
          <c:tx>
            <c:strRef>
              <c:f>[1]Экономика!$BF$27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[1]Экономика!$BF$28:$BF$36</c:f>
              <c:numCache>
                <c:formatCode>General</c:formatCode>
                <c:ptCount val="9"/>
                <c:pt idx="0">
                  <c:v>3.6399357303658304</c:v>
                </c:pt>
                <c:pt idx="1">
                  <c:v>2.611878344486084</c:v>
                </c:pt>
                <c:pt idx="2">
                  <c:v>6.1707883507758882E-2</c:v>
                </c:pt>
                <c:pt idx="3">
                  <c:v>0.69434145858088658</c:v>
                </c:pt>
                <c:pt idx="4">
                  <c:v>1.39815242882254</c:v>
                </c:pt>
                <c:pt idx="5">
                  <c:v>1.9867772299640423</c:v>
                </c:pt>
                <c:pt idx="6">
                  <c:v>2.4407812865172822</c:v>
                </c:pt>
                <c:pt idx="7">
                  <c:v>2.5756748680021131</c:v>
                </c:pt>
                <c:pt idx="8">
                  <c:v>2.7542506135735194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F0-4F72-A054-89737C93318B}"/>
            </c:ext>
          </c:extLst>
        </c:ser>
        <c:ser>
          <c:idx val="4"/>
          <c:order val="4"/>
          <c:tx>
            <c:strRef>
              <c:f>[1]Экономика!$BG$27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[1]Экономика!$BG$28:$BG$36</c:f>
              <c:numCache>
                <c:formatCode>General</c:formatCode>
                <c:ptCount val="9"/>
                <c:pt idx="0">
                  <c:v>-2.0039403813728751</c:v>
                </c:pt>
                <c:pt idx="1">
                  <c:v>-3.4292316145779713</c:v>
                </c:pt>
                <c:pt idx="2">
                  <c:v>-5.9083478399642271</c:v>
                </c:pt>
                <c:pt idx="3">
                  <c:v>-5.9809344175575063</c:v>
                </c:pt>
                <c:pt idx="4">
                  <c:v>-5.6564687430779621</c:v>
                </c:pt>
                <c:pt idx="5">
                  <c:v>-5.7037792680547135</c:v>
                </c:pt>
                <c:pt idx="6">
                  <c:v>-5.241516012104726</c:v>
                </c:pt>
                <c:pt idx="7">
                  <c:v>-5.3096913774533201</c:v>
                </c:pt>
                <c:pt idx="8">
                  <c:v>-5.30573403464542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F0-4F72-A054-89737C93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обр'!$V$37:$V$45</c:f>
              <c:numCache>
                <c:formatCode>General</c:formatCode>
                <c:ptCount val="9"/>
                <c:pt idx="0">
                  <c:v>204.92113187130246</c:v>
                </c:pt>
                <c:pt idx="1">
                  <c:v>204.97434623471557</c:v>
                </c:pt>
                <c:pt idx="2">
                  <c:v>206.83140342786814</c:v>
                </c:pt>
                <c:pt idx="3">
                  <c:v>209.5568475628389</c:v>
                </c:pt>
                <c:pt idx="4">
                  <c:v>212.16048367083462</c:v>
                </c:pt>
                <c:pt idx="5">
                  <c:v>214.26656010329611</c:v>
                </c:pt>
                <c:pt idx="6">
                  <c:v>214.02340237759702</c:v>
                </c:pt>
                <c:pt idx="7">
                  <c:v>209.00285659503456</c:v>
                </c:pt>
                <c:pt idx="8">
                  <c:v>205.885664956874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D-44D3-8948-EFE50AF0A690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обр'!$W$37:$W$45</c:f>
              <c:numCache>
                <c:formatCode>General</c:formatCode>
                <c:ptCount val="9"/>
                <c:pt idx="0">
                  <c:v>205.1528537942265</c:v>
                </c:pt>
                <c:pt idx="1">
                  <c:v>205.12061471139819</c:v>
                </c:pt>
                <c:pt idx="2">
                  <c:v>206.93360621170652</c:v>
                </c:pt>
                <c:pt idx="3">
                  <c:v>209.70697822667728</c:v>
                </c:pt>
                <c:pt idx="4">
                  <c:v>212.34204881467303</c:v>
                </c:pt>
                <c:pt idx="5">
                  <c:v>214.49566504713448</c:v>
                </c:pt>
                <c:pt idx="6">
                  <c:v>214.28446808290272</c:v>
                </c:pt>
                <c:pt idx="7">
                  <c:v>209.20565446180754</c:v>
                </c:pt>
                <c:pt idx="8">
                  <c:v>206.05819258364698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D-44D3-8948-EFE50AF0A690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обр'!$X$37:$X$45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D-44D3-8948-EFE50AF0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[1]Экономика!$BH$27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[1]Экономика!$BH$28:$BH$36</c:f>
              <c:numCache>
                <c:formatCode>General</c:formatCode>
                <c:ptCount val="9"/>
                <c:pt idx="0">
                  <c:v>-5.2332280846095012</c:v>
                </c:pt>
                <c:pt idx="1">
                  <c:v>-5.7153984741450063</c:v>
                </c:pt>
                <c:pt idx="2">
                  <c:v>-3.2261052445188301</c:v>
                </c:pt>
                <c:pt idx="3">
                  <c:v>-3.2172646245843088</c:v>
                </c:pt>
                <c:pt idx="4">
                  <c:v>-3.1661402735110427</c:v>
                </c:pt>
                <c:pt idx="5">
                  <c:v>-2.9770683996566678</c:v>
                </c:pt>
                <c:pt idx="6">
                  <c:v>-2.9288750111390551</c:v>
                </c:pt>
                <c:pt idx="7">
                  <c:v>-2.5485062790421309</c:v>
                </c:pt>
                <c:pt idx="8">
                  <c:v>-2.6572643331400574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9-459B-B899-755CF2E1ECE7}"/>
            </c:ext>
          </c:extLst>
        </c:ser>
        <c:ser>
          <c:idx val="1"/>
          <c:order val="1"/>
          <c:tx>
            <c:strRef>
              <c:f>[1]Экономика!$BI$27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[1]Экономика!$BI$28:$BI$36</c:f>
              <c:numCache>
                <c:formatCode>General</c:formatCode>
                <c:ptCount val="9"/>
                <c:pt idx="0">
                  <c:v>-3.4623069338105781</c:v>
                </c:pt>
                <c:pt idx="1">
                  <c:v>-2.9147211469619481</c:v>
                </c:pt>
                <c:pt idx="2">
                  <c:v>-0.42316496985372648</c:v>
                </c:pt>
                <c:pt idx="3">
                  <c:v>-0.46638909248790561</c:v>
                </c:pt>
                <c:pt idx="4">
                  <c:v>-0.46135044585331558</c:v>
                </c:pt>
                <c:pt idx="5">
                  <c:v>-0.46024538567663309</c:v>
                </c:pt>
                <c:pt idx="6">
                  <c:v>-0.36003691124116938</c:v>
                </c:pt>
                <c:pt idx="7">
                  <c:v>0.17153527305886701</c:v>
                </c:pt>
                <c:pt idx="8">
                  <c:v>0.30348722080636281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9-459B-B899-755CF2E1ECE7}"/>
            </c:ext>
          </c:extLst>
        </c:ser>
        <c:ser>
          <c:idx val="2"/>
          <c:order val="2"/>
          <c:tx>
            <c:strRef>
              <c:f>[1]Экономика!$BJ$27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[1]Экономика!$BJ$28:$BJ$36</c:f>
              <c:numCache>
                <c:formatCode>General</c:formatCode>
                <c:ptCount val="9"/>
                <c:pt idx="0">
                  <c:v>-1.3634972750123022</c:v>
                </c:pt>
                <c:pt idx="1">
                  <c:v>0.25207334760696815</c:v>
                </c:pt>
                <c:pt idx="2">
                  <c:v>2.6874350718114175</c:v>
                </c:pt>
                <c:pt idx="3">
                  <c:v>2.6532258786633824</c:v>
                </c:pt>
                <c:pt idx="4">
                  <c:v>2.7479204812885238</c:v>
                </c:pt>
                <c:pt idx="5">
                  <c:v>2.6644983517734873</c:v>
                </c:pt>
                <c:pt idx="6">
                  <c:v>2.8860657625280601</c:v>
                </c:pt>
                <c:pt idx="7">
                  <c:v>3.4834600897362904</c:v>
                </c:pt>
                <c:pt idx="8">
                  <c:v>3.7300717713349889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9-459B-B899-755CF2E1ECE7}"/>
            </c:ext>
          </c:extLst>
        </c:ser>
        <c:ser>
          <c:idx val="3"/>
          <c:order val="3"/>
          <c:tx>
            <c:strRef>
              <c:f>[1]Экономика!$BK$27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[1]Экономика!$BK$28:$BK$36</c:f>
              <c:numCache>
                <c:formatCode>General</c:formatCode>
                <c:ptCount val="9"/>
                <c:pt idx="0">
                  <c:v>-5.5284449876375445</c:v>
                </c:pt>
                <c:pt idx="1">
                  <c:v>-5.9521452289045236</c:v>
                </c:pt>
                <c:pt idx="2">
                  <c:v>-3.4142390119308046</c:v>
                </c:pt>
                <c:pt idx="3">
                  <c:v>-3.4612316501088647</c:v>
                </c:pt>
                <c:pt idx="4">
                  <c:v>-3.417338417805873</c:v>
                </c:pt>
                <c:pt idx="5">
                  <c:v>-3.2522879283993351</c:v>
                </c:pt>
                <c:pt idx="6">
                  <c:v>-3.2093154023140325</c:v>
                </c:pt>
                <c:pt idx="7">
                  <c:v>-2.7355583159648162</c:v>
                </c:pt>
                <c:pt idx="8">
                  <c:v>-2.8069326169098763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19-459B-B899-755CF2E1ECE7}"/>
            </c:ext>
          </c:extLst>
        </c:ser>
        <c:ser>
          <c:idx val="4"/>
          <c:order val="4"/>
          <c:tx>
            <c:strRef>
              <c:f>[1]Экономика!$BL$27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[1]Экономика!$BL$28:$BL$36</c:f>
              <c:numCache>
                <c:formatCode>General</c:formatCode>
                <c:ptCount val="9"/>
                <c:pt idx="0">
                  <c:v>-1.1761645427519654</c:v>
                </c:pt>
                <c:pt idx="1">
                  <c:v>0.39137300474113451</c:v>
                </c:pt>
                <c:pt idx="2">
                  <c:v>2.792023426164481</c:v>
                </c:pt>
                <c:pt idx="3">
                  <c:v>2.7845160688487645</c:v>
                </c:pt>
                <c:pt idx="4">
                  <c:v>2.8801999645857261</c:v>
                </c:pt>
                <c:pt idx="5">
                  <c:v>2.8063357759070695</c:v>
                </c:pt>
                <c:pt idx="6">
                  <c:v>3.0262859581155483</c:v>
                </c:pt>
                <c:pt idx="7">
                  <c:v>3.5727907929668286</c:v>
                </c:pt>
                <c:pt idx="8">
                  <c:v>3.7989499366995765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19-459B-B899-755CF2E1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[1]Экономика!$BM$27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[1]Экономика!$BM$28:$BM$36</c:f>
              <c:numCache>
                <c:formatCode>General</c:formatCode>
                <c:ptCount val="9"/>
                <c:pt idx="0">
                  <c:v>6.9770082666623505</c:v>
                </c:pt>
                <c:pt idx="1">
                  <c:v>5.6272257818511626</c:v>
                </c:pt>
                <c:pt idx="2">
                  <c:v>1.3137191823014176</c:v>
                </c:pt>
                <c:pt idx="3">
                  <c:v>1.5358460524398212</c:v>
                </c:pt>
                <c:pt idx="4">
                  <c:v>1.9295627368414991</c:v>
                </c:pt>
                <c:pt idx="5">
                  <c:v>2.1347975347962005</c:v>
                </c:pt>
                <c:pt idx="6">
                  <c:v>2.3025237111620145</c:v>
                </c:pt>
                <c:pt idx="7">
                  <c:v>2.2917924897144646</c:v>
                </c:pt>
                <c:pt idx="8">
                  <c:v>2.5192013789514305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B-4D23-8C33-582D1C63A55F}"/>
            </c:ext>
          </c:extLst>
        </c:ser>
        <c:ser>
          <c:idx val="1"/>
          <c:order val="1"/>
          <c:tx>
            <c:strRef>
              <c:f>[1]Экономика!$BN$27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[1]Экономика!$BN$28:$BN$36</c:f>
              <c:numCache>
                <c:formatCode>General</c:formatCode>
                <c:ptCount val="9"/>
                <c:pt idx="0">
                  <c:v>3.4017349621327799</c:v>
                </c:pt>
                <c:pt idx="1">
                  <c:v>1.3075274994641541</c:v>
                </c:pt>
                <c:pt idx="2">
                  <c:v>-3.0139812377131849</c:v>
                </c:pt>
                <c:pt idx="3">
                  <c:v>-2.609404269093389</c:v>
                </c:pt>
                <c:pt idx="4">
                  <c:v>-1.9537899628013085</c:v>
                </c:pt>
                <c:pt idx="5">
                  <c:v>-1.5862744360740801</c:v>
                </c:pt>
                <c:pt idx="6">
                  <c:v>-1.0368901479406412</c:v>
                </c:pt>
                <c:pt idx="7">
                  <c:v>-1.0974278160342774</c:v>
                </c:pt>
                <c:pt idx="8">
                  <c:v>-1.0670543704195325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4B-4D23-8C33-582D1C63A55F}"/>
            </c:ext>
          </c:extLst>
        </c:ser>
        <c:ser>
          <c:idx val="2"/>
          <c:order val="2"/>
          <c:tx>
            <c:strRef>
              <c:f>[1]Экономика!$BO$27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[1]Экономика!$BO$28:$BO$36</c:f>
              <c:numCache>
                <c:formatCode>General</c:formatCode>
                <c:ptCount val="9"/>
                <c:pt idx="0">
                  <c:v>-0.94441044180806066</c:v>
                </c:pt>
                <c:pt idx="1">
                  <c:v>-3.6220479721891503</c:v>
                </c:pt>
                <c:pt idx="2">
                  <c:v>-7.8358837796085732</c:v>
                </c:pt>
                <c:pt idx="3">
                  <c:v>-7.3149691129986554</c:v>
                </c:pt>
                <c:pt idx="4">
                  <c:v>-6.5518487966392485</c:v>
                </c:pt>
                <c:pt idx="5">
                  <c:v>-6.1855074690291474</c:v>
                </c:pt>
                <c:pt idx="6">
                  <c:v>-5.2395254692485089</c:v>
                </c:pt>
                <c:pt idx="7">
                  <c:v>-5.224320743361381</c:v>
                </c:pt>
                <c:pt idx="8">
                  <c:v>-5.2255406349567801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4B-4D23-8C33-582D1C63A55F}"/>
            </c:ext>
          </c:extLst>
        </c:ser>
        <c:ser>
          <c:idx val="3"/>
          <c:order val="3"/>
          <c:tx>
            <c:strRef>
              <c:f>[1]Экономика!$BP$27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[1]Экономика!$BP$28:$BP$36</c:f>
              <c:numCache>
                <c:formatCode>General</c:formatCode>
                <c:ptCount val="9"/>
                <c:pt idx="0">
                  <c:v>6.9994957311857471</c:v>
                </c:pt>
                <c:pt idx="1">
                  <c:v>5.6121454491976248</c:v>
                </c:pt>
                <c:pt idx="2">
                  <c:v>1.2912161852337338</c:v>
                </c:pt>
                <c:pt idx="3">
                  <c:v>1.5657730587590595</c:v>
                </c:pt>
                <c:pt idx="4">
                  <c:v>2.0049511698806377</c:v>
                </c:pt>
                <c:pt idx="5">
                  <c:v>2.2900084185966243</c:v>
                </c:pt>
                <c:pt idx="6">
                  <c:v>2.5294676905983993</c:v>
                </c:pt>
                <c:pt idx="7">
                  <c:v>2.5260095120532893</c:v>
                </c:pt>
                <c:pt idx="8">
                  <c:v>2.7503379009225322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4B-4D23-8C33-582D1C63A55F}"/>
            </c:ext>
          </c:extLst>
        </c:ser>
        <c:ser>
          <c:idx val="4"/>
          <c:order val="4"/>
          <c:tx>
            <c:strRef>
              <c:f>[1]Экономика!$BQ$27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[1]Экономика!$BQ$28:$BQ$36</c:f>
              <c:numCache>
                <c:formatCode>General</c:formatCode>
                <c:ptCount val="9"/>
                <c:pt idx="0">
                  <c:v>-0.95868007924265952</c:v>
                </c:pt>
                <c:pt idx="1">
                  <c:v>-3.6131748403473183</c:v>
                </c:pt>
                <c:pt idx="2">
                  <c:v>-7.8233737902340081</c:v>
                </c:pt>
                <c:pt idx="3">
                  <c:v>-7.331074249923959</c:v>
                </c:pt>
                <c:pt idx="4">
                  <c:v>-6.5915479074626884</c:v>
                </c:pt>
                <c:pt idx="5">
                  <c:v>-6.2654971124106416</c:v>
                </c:pt>
                <c:pt idx="6">
                  <c:v>-5.3529974589667013</c:v>
                </c:pt>
                <c:pt idx="7">
                  <c:v>-5.3361760947293959</c:v>
                </c:pt>
                <c:pt idx="8">
                  <c:v>-5.3319109305272532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4B-4D23-8C33-582D1C63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[1]Экономика!$BR$27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[1]Экономика!$BR$28:$BR$36</c:f>
              <c:numCache>
                <c:formatCode>General</c:formatCode>
                <c:ptCount val="9"/>
                <c:pt idx="0">
                  <c:v>-9.0531163316428032</c:v>
                </c:pt>
                <c:pt idx="1">
                  <c:v>-8.9524592804386476</c:v>
                </c:pt>
                <c:pt idx="2">
                  <c:v>-6.3496850067542114</c:v>
                </c:pt>
                <c:pt idx="3">
                  <c:v>-6.6197084619034259</c:v>
                </c:pt>
                <c:pt idx="4">
                  <c:v>-6.8167983728431993</c:v>
                </c:pt>
                <c:pt idx="5">
                  <c:v>-6.8253180318063498</c:v>
                </c:pt>
                <c:pt idx="6">
                  <c:v>-7.2436165378312962</c:v>
                </c:pt>
                <c:pt idx="7">
                  <c:v>-6.5305162617579047</c:v>
                </c:pt>
                <c:pt idx="8">
                  <c:v>-6.7472785554557788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9-406F-9DA3-A3CEA8B5F88B}"/>
            </c:ext>
          </c:extLst>
        </c:ser>
        <c:ser>
          <c:idx val="1"/>
          <c:order val="1"/>
          <c:tx>
            <c:strRef>
              <c:f>[1]Экономика!$BS$27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[1]Экономика!$BS$28:$BS$36</c:f>
              <c:numCache>
                <c:formatCode>General</c:formatCode>
                <c:ptCount val="9"/>
                <c:pt idx="0">
                  <c:v>-6.5733866841219841</c:v>
                </c:pt>
                <c:pt idx="1">
                  <c:v>-5.33389822965996</c:v>
                </c:pt>
                <c:pt idx="2">
                  <c:v>-1.8890739477391973</c:v>
                </c:pt>
                <c:pt idx="3">
                  <c:v>-1.7792456861919432</c:v>
                </c:pt>
                <c:pt idx="4">
                  <c:v>-1.6167466630781855</c:v>
                </c:pt>
                <c:pt idx="5">
                  <c:v>-1.4267936210625483</c:v>
                </c:pt>
                <c:pt idx="6">
                  <c:v>-1.2635532879110092</c:v>
                </c:pt>
                <c:pt idx="7">
                  <c:v>-6.4474529400508462E-2</c:v>
                </c:pt>
                <c:pt idx="8">
                  <c:v>0.203875632436405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9-406F-9DA3-A3CEA8B5F88B}"/>
            </c:ext>
          </c:extLst>
        </c:ser>
        <c:ser>
          <c:idx val="2"/>
          <c:order val="2"/>
          <c:tx>
            <c:strRef>
              <c:f>[1]Экономика!$BT$27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[1]Экономика!$BT$28:$BT$36</c:f>
              <c:numCache>
                <c:formatCode>General</c:formatCode>
                <c:ptCount val="9"/>
                <c:pt idx="0">
                  <c:v>-3.6751488065978482</c:v>
                </c:pt>
                <c:pt idx="1">
                  <c:v>-1.2638686336518199</c:v>
                </c:pt>
                <c:pt idx="2">
                  <c:v>3.0560535435067759</c:v>
                </c:pt>
                <c:pt idx="3">
                  <c:v>3.7092727996678017</c:v>
                </c:pt>
                <c:pt idx="4">
                  <c:v>4.5543041984142834</c:v>
                </c:pt>
                <c:pt idx="5">
                  <c:v>5.2731906363819832</c:v>
                </c:pt>
                <c:pt idx="6">
                  <c:v>6.2833772303559066</c:v>
                </c:pt>
                <c:pt idx="7">
                  <c:v>7.7909370819638832</c:v>
                </c:pt>
                <c:pt idx="8">
                  <c:v>8.2329888007014791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9-406F-9DA3-A3CEA8B5F88B}"/>
            </c:ext>
          </c:extLst>
        </c:ser>
        <c:ser>
          <c:idx val="3"/>
          <c:order val="3"/>
          <c:tx>
            <c:strRef>
              <c:f>[1]Экономика!$BU$27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[1]Экономика!$BU$28:$BU$36</c:f>
              <c:numCache>
                <c:formatCode>General</c:formatCode>
                <c:ptCount val="9"/>
                <c:pt idx="0">
                  <c:v>-9.6803922868427339</c:v>
                </c:pt>
                <c:pt idx="1">
                  <c:v>-9.4398153304032029</c:v>
                </c:pt>
                <c:pt idx="2">
                  <c:v>-6.7322169574127688</c:v>
                </c:pt>
                <c:pt idx="3">
                  <c:v>-7.1055213511858089</c:v>
                </c:pt>
                <c:pt idx="4">
                  <c:v>-7.3329453241901428</c:v>
                </c:pt>
                <c:pt idx="5">
                  <c:v>-7.3849794894954215</c:v>
                </c:pt>
                <c:pt idx="6">
                  <c:v>-7.8184281847637571</c:v>
                </c:pt>
                <c:pt idx="7">
                  <c:v>-6.859869725724125</c:v>
                </c:pt>
                <c:pt idx="8">
                  <c:v>-7.0005790030054458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39-406F-9DA3-A3CEA8B5F88B}"/>
            </c:ext>
          </c:extLst>
        </c:ser>
        <c:ser>
          <c:idx val="4"/>
          <c:order val="4"/>
          <c:tx>
            <c:strRef>
              <c:f>[1]Экономика!$BV$27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[1]Экономика!$BV$28:$BV$36</c:f>
              <c:numCache>
                <c:formatCode>General</c:formatCode>
                <c:ptCount val="9"/>
                <c:pt idx="0">
                  <c:v>-3.277104801110625</c:v>
                </c:pt>
                <c:pt idx="1">
                  <c:v>-0.97711272550311423</c:v>
                </c:pt>
                <c:pt idx="2">
                  <c:v>3.2687128005727111</c:v>
                </c:pt>
                <c:pt idx="3">
                  <c:v>3.970711682612146</c:v>
                </c:pt>
                <c:pt idx="4">
                  <c:v>4.8261041841238326</c:v>
                </c:pt>
                <c:pt idx="5">
                  <c:v>5.5616183504621333</c:v>
                </c:pt>
                <c:pt idx="6">
                  <c:v>6.5707830538221366</c:v>
                </c:pt>
                <c:pt idx="7">
                  <c:v>7.9482268769938988</c:v>
                </c:pt>
                <c:pt idx="8">
                  <c:v>8.3495590564283546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39-406F-9DA3-A3CEA8B5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[1]Экономика!$BW$27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[1]Экономика!$BW$28:$BW$36</c:f>
              <c:numCache>
                <c:formatCode>General</c:formatCode>
                <c:ptCount val="9"/>
                <c:pt idx="0">
                  <c:v>8.6281564415720524</c:v>
                </c:pt>
                <c:pt idx="1">
                  <c:v>6.0020437640902653</c:v>
                </c:pt>
                <c:pt idx="2">
                  <c:v>0.15098639450850215</c:v>
                </c:pt>
                <c:pt idx="3">
                  <c:v>0.91450624092324462</c:v>
                </c:pt>
                <c:pt idx="4">
                  <c:v>2.0598470947193102</c:v>
                </c:pt>
                <c:pt idx="5">
                  <c:v>2.7436980292373776</c:v>
                </c:pt>
                <c:pt idx="6">
                  <c:v>3.4424943403956205</c:v>
                </c:pt>
                <c:pt idx="7">
                  <c:v>3.2390763417517561</c:v>
                </c:pt>
                <c:pt idx="8">
                  <c:v>3.6851244884175784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C-4D75-B255-E58DA8542A8C}"/>
            </c:ext>
          </c:extLst>
        </c:ser>
        <c:ser>
          <c:idx val="1"/>
          <c:order val="1"/>
          <c:tx>
            <c:strRef>
              <c:f>[1]Экономика!$BX$27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[1]Экономика!$BX$28:$BX$36</c:f>
              <c:numCache>
                <c:formatCode>General</c:formatCode>
                <c:ptCount val="9"/>
                <c:pt idx="0">
                  <c:v>3.4107259329344677</c:v>
                </c:pt>
                <c:pt idx="1">
                  <c:v>3.7659494561223937E-2</c:v>
                </c:pt>
                <c:pt idx="2">
                  <c:v>-5.912455373106285</c:v>
                </c:pt>
                <c:pt idx="3">
                  <c:v>-5.3397716397992987</c:v>
                </c:pt>
                <c:pt idx="4">
                  <c:v>-4.2975206448805316</c:v>
                </c:pt>
                <c:pt idx="5">
                  <c:v>-3.6412720660803708</c:v>
                </c:pt>
                <c:pt idx="6">
                  <c:v>-3.1254613760573502</c:v>
                </c:pt>
                <c:pt idx="7">
                  <c:v>-3.6621201687441416</c:v>
                </c:pt>
                <c:pt idx="8">
                  <c:v>-3.6682873449124589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4C-4D75-B255-E58DA8542A8C}"/>
            </c:ext>
          </c:extLst>
        </c:ser>
        <c:ser>
          <c:idx val="2"/>
          <c:order val="2"/>
          <c:tx>
            <c:strRef>
              <c:f>[1]Экономика!$BY$27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[1]Экономика!$BY$28:$BY$36</c:f>
              <c:numCache>
                <c:formatCode>General</c:formatCode>
                <c:ptCount val="9"/>
                <c:pt idx="0">
                  <c:v>-2.9901185241968533</c:v>
                </c:pt>
                <c:pt idx="1">
                  <c:v>-6.8075490795331541</c:v>
                </c:pt>
                <c:pt idx="2">
                  <c:v>-12.684768983263149</c:v>
                </c:pt>
                <c:pt idx="3">
                  <c:v>-12.441469107693925</c:v>
                </c:pt>
                <c:pt idx="4">
                  <c:v>-11.824743609287317</c:v>
                </c:pt>
                <c:pt idx="5">
                  <c:v>-11.540385143671999</c:v>
                </c:pt>
                <c:pt idx="6">
                  <c:v>-11.406286985977623</c:v>
                </c:pt>
                <c:pt idx="7">
                  <c:v>-12.067858803752943</c:v>
                </c:pt>
                <c:pt idx="8">
                  <c:v>-12.190673173535016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4C-4D75-B255-E58DA8542A8C}"/>
            </c:ext>
          </c:extLst>
        </c:ser>
        <c:ser>
          <c:idx val="3"/>
          <c:order val="3"/>
          <c:tx>
            <c:strRef>
              <c:f>[1]Экономика!$BZ$27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[1]Экономика!$BZ$28:$BZ$36</c:f>
              <c:numCache>
                <c:formatCode>General</c:formatCode>
                <c:ptCount val="9"/>
                <c:pt idx="0">
                  <c:v>8.3530412328983239</c:v>
                </c:pt>
                <c:pt idx="1">
                  <c:v>5.6552203172442885</c:v>
                </c:pt>
                <c:pt idx="2">
                  <c:v>-0.14908367157399108</c:v>
                </c:pt>
                <c:pt idx="3">
                  <c:v>0.81296470398757958</c:v>
                </c:pt>
                <c:pt idx="4">
                  <c:v>2.1779862616401879</c:v>
                </c:pt>
                <c:pt idx="5">
                  <c:v>3.0991829854461237</c:v>
                </c:pt>
                <c:pt idx="6">
                  <c:v>4.0095420552281036</c:v>
                </c:pt>
                <c:pt idx="7">
                  <c:v>3.732190304584563</c:v>
                </c:pt>
                <c:pt idx="8">
                  <c:v>4.1318826399705744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C-4D75-B255-E58DA8542A8C}"/>
            </c:ext>
          </c:extLst>
        </c:ser>
        <c:ser>
          <c:idx val="4"/>
          <c:order val="4"/>
          <c:tx>
            <c:strRef>
              <c:f>[1]Экономика!$CA$27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[1]Экономика!$CA$28:$CA$36</c:f>
              <c:numCache>
                <c:formatCode>General</c:formatCode>
                <c:ptCount val="9"/>
                <c:pt idx="0">
                  <c:v>-2.8155415159070318</c:v>
                </c:pt>
                <c:pt idx="1">
                  <c:v>-6.6034812886956011</c:v>
                </c:pt>
                <c:pt idx="2">
                  <c:v>-12.517952388699033</c:v>
                </c:pt>
                <c:pt idx="3">
                  <c:v>-12.386824806205496</c:v>
                </c:pt>
                <c:pt idx="4">
                  <c:v>-11.886955008186483</c:v>
                </c:pt>
                <c:pt idx="5">
                  <c:v>-11.723588242439138</c:v>
                </c:pt>
                <c:pt idx="6">
                  <c:v>-11.689810843393863</c:v>
                </c:pt>
                <c:pt idx="7">
                  <c:v>-12.303355929565368</c:v>
                </c:pt>
                <c:pt idx="8">
                  <c:v>-12.396273726074057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4C-4D75-B255-E58DA854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[1]Экономика!$CB$27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[1]Экономика!$CB$28:$CB$36</c:f>
              <c:numCache>
                <c:formatCode>General</c:formatCode>
                <c:ptCount val="9"/>
                <c:pt idx="0">
                  <c:v>-12.876127161237408</c:v>
                </c:pt>
                <c:pt idx="1">
                  <c:v>-13.04934426003425</c:v>
                </c:pt>
                <c:pt idx="2">
                  <c:v>-8.3980337846982724</c:v>
                </c:pt>
                <c:pt idx="3">
                  <c:v>-8.2373502761966257</c:v>
                </c:pt>
                <c:pt idx="4">
                  <c:v>-7.7817976048781228</c:v>
                </c:pt>
                <c:pt idx="5">
                  <c:v>-7.4790516160190261</c:v>
                </c:pt>
                <c:pt idx="6">
                  <c:v>-7.3290705827279243</c:v>
                </c:pt>
                <c:pt idx="7">
                  <c:v>-6.579371775666865</c:v>
                </c:pt>
                <c:pt idx="8">
                  <c:v>-6.7831557137165603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A-4091-8606-DE557958F0B8}"/>
            </c:ext>
          </c:extLst>
        </c:ser>
        <c:ser>
          <c:idx val="1"/>
          <c:order val="1"/>
          <c:tx>
            <c:strRef>
              <c:f>[1]Экономика!$CC$27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[1]Экономика!$CC$28:$CC$36</c:f>
              <c:numCache>
                <c:formatCode>General</c:formatCode>
                <c:ptCount val="9"/>
                <c:pt idx="0">
                  <c:v>-7.6721247794216527</c:v>
                </c:pt>
                <c:pt idx="1">
                  <c:v>-6.2684002917363602</c:v>
                </c:pt>
                <c:pt idx="2">
                  <c:v>-1.2867234669282159</c:v>
                </c:pt>
                <c:pt idx="3">
                  <c:v>-1.2450590188541926</c:v>
                </c:pt>
                <c:pt idx="4">
                  <c:v>-1.1866977909728058</c:v>
                </c:pt>
                <c:pt idx="5">
                  <c:v>-1.2546180907187205</c:v>
                </c:pt>
                <c:pt idx="6">
                  <c:v>-1.1255028982643471</c:v>
                </c:pt>
                <c:pt idx="7">
                  <c:v>-7.7347274599808086E-2</c:v>
                </c:pt>
                <c:pt idx="8">
                  <c:v>0.1871220380672845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A-4091-8606-DE557958F0B8}"/>
            </c:ext>
          </c:extLst>
        </c:ser>
        <c:ser>
          <c:idx val="2"/>
          <c:order val="2"/>
          <c:tx>
            <c:strRef>
              <c:f>[1]Экономика!$CD$27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[1]Экономика!$CD$28:$CD$36</c:f>
              <c:numCache>
                <c:formatCode>General</c:formatCode>
                <c:ptCount val="9"/>
                <c:pt idx="0">
                  <c:v>-1.445741425694248</c:v>
                </c:pt>
                <c:pt idx="1">
                  <c:v>1.4144625795298544</c:v>
                </c:pt>
                <c:pt idx="2">
                  <c:v>6.6132101576719613</c:v>
                </c:pt>
                <c:pt idx="3">
                  <c:v>6.6870995884311792</c:v>
                </c:pt>
                <c:pt idx="4">
                  <c:v>6.6334170150054241</c:v>
                </c:pt>
                <c:pt idx="5">
                  <c:v>6.4597526452377858</c:v>
                </c:pt>
                <c:pt idx="6">
                  <c:v>6.6948660368978059</c:v>
                </c:pt>
                <c:pt idx="7">
                  <c:v>7.8214499920668894</c:v>
                </c:pt>
                <c:pt idx="8">
                  <c:v>8.2395371949759486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DA-4091-8606-DE557958F0B8}"/>
            </c:ext>
          </c:extLst>
        </c:ser>
        <c:ser>
          <c:idx val="3"/>
          <c:order val="3"/>
          <c:tx>
            <c:strRef>
              <c:f>[1]Экономика!$CE$27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[1]Экономика!$CE$28:$CE$36</c:f>
              <c:numCache>
                <c:formatCode>General</c:formatCode>
                <c:ptCount val="9"/>
                <c:pt idx="0">
                  <c:v>-13.433715716004333</c:v>
                </c:pt>
                <c:pt idx="1">
                  <c:v>-13.492263176561673</c:v>
                </c:pt>
                <c:pt idx="2">
                  <c:v>-8.743773371390132</c:v>
                </c:pt>
                <c:pt idx="3">
                  <c:v>-8.6700686056388712</c:v>
                </c:pt>
                <c:pt idx="4">
                  <c:v>-8.2437358570295363</c:v>
                </c:pt>
                <c:pt idx="5">
                  <c:v>-7.994686762875765</c:v>
                </c:pt>
                <c:pt idx="6">
                  <c:v>-7.8563452193893131</c:v>
                </c:pt>
                <c:pt idx="7">
                  <c:v>-6.9084096276660532</c:v>
                </c:pt>
                <c:pt idx="8">
                  <c:v>-7.0447260979954613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A-4091-8606-DE557958F0B8}"/>
            </c:ext>
          </c:extLst>
        </c:ser>
        <c:ser>
          <c:idx val="4"/>
          <c:order val="4"/>
          <c:tx>
            <c:strRef>
              <c:f>[1]Экономика!$CF$27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[1]Экономика!$CF$28:$CF$36</c:f>
              <c:numCache>
                <c:formatCode>General</c:formatCode>
                <c:ptCount val="9"/>
                <c:pt idx="0">
                  <c:v>-1.0919182320688536</c:v>
                </c:pt>
                <c:pt idx="1">
                  <c:v>1.6750720787949187</c:v>
                </c:pt>
                <c:pt idx="2">
                  <c:v>6.8054156022566445</c:v>
                </c:pt>
                <c:pt idx="3">
                  <c:v>6.9199657786346371</c:v>
                </c:pt>
                <c:pt idx="4">
                  <c:v>6.8766710146770267</c:v>
                </c:pt>
                <c:pt idx="5">
                  <c:v>6.7254909137284793</c:v>
                </c:pt>
                <c:pt idx="6">
                  <c:v>6.9585033552285003</c:v>
                </c:pt>
                <c:pt idx="7">
                  <c:v>7.9785890598478106</c:v>
                </c:pt>
                <c:pt idx="8">
                  <c:v>8.3599133209596523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DA-4091-8606-DE557958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[1]Экономика!$CG$27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[1]Экономика!$CG$28:$CG$36</c:f>
              <c:numCache>
                <c:formatCode>General</c:formatCode>
                <c:ptCount val="9"/>
                <c:pt idx="0">
                  <c:v>15.999646546812516</c:v>
                </c:pt>
                <c:pt idx="1">
                  <c:v>10.779815091939229</c:v>
                </c:pt>
                <c:pt idx="2">
                  <c:v>0.66155674524270436</c:v>
                </c:pt>
                <c:pt idx="3">
                  <c:v>1.4035518882051776</c:v>
                </c:pt>
                <c:pt idx="4">
                  <c:v>2.3987852852054123</c:v>
                </c:pt>
                <c:pt idx="5">
                  <c:v>2.8441262314691182</c:v>
                </c:pt>
                <c:pt idx="6">
                  <c:v>3.460050935246155</c:v>
                </c:pt>
                <c:pt idx="7">
                  <c:v>3.2349515058988936</c:v>
                </c:pt>
                <c:pt idx="8">
                  <c:v>3.6954846006874202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C-42D3-BB88-A8A53E59AC60}"/>
            </c:ext>
          </c:extLst>
        </c:ser>
        <c:ser>
          <c:idx val="1"/>
          <c:order val="1"/>
          <c:tx>
            <c:strRef>
              <c:f>[1]Экономика!$CH$27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[1]Экономика!$CH$28:$CH$36</c:f>
              <c:numCache>
                <c:formatCode>General</c:formatCode>
                <c:ptCount val="9"/>
                <c:pt idx="0">
                  <c:v>8.5507197499271967</c:v>
                </c:pt>
                <c:pt idx="1">
                  <c:v>2.3228151427407422</c:v>
                </c:pt>
                <c:pt idx="2">
                  <c:v>-7.7392588361990731</c:v>
                </c:pt>
                <c:pt idx="3">
                  <c:v>-6.6579368452319159</c:v>
                </c:pt>
                <c:pt idx="4">
                  <c:v>-5.1448535370204826</c:v>
                </c:pt>
                <c:pt idx="5">
                  <c:v>-4.2554787104348115</c:v>
                </c:pt>
                <c:pt idx="6">
                  <c:v>-3.2536381223870841</c:v>
                </c:pt>
                <c:pt idx="7">
                  <c:v>-3.6649996827902518</c:v>
                </c:pt>
                <c:pt idx="8">
                  <c:v>-3.6388293734673334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C-42D3-BB88-A8A53E59AC60}"/>
            </c:ext>
          </c:extLst>
        </c:ser>
        <c:ser>
          <c:idx val="2"/>
          <c:order val="2"/>
          <c:tx>
            <c:strRef>
              <c:f>[1]Экономика!$CI$27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[1]Экономика!$CI$28:$CI$36</c:f>
              <c:numCache>
                <c:formatCode>General</c:formatCode>
                <c:ptCount val="9"/>
                <c:pt idx="0">
                  <c:v>-0.44847048495493597</c:v>
                </c:pt>
                <c:pt idx="1">
                  <c:v>-7.2929093291587321</c:v>
                </c:pt>
                <c:pt idx="2">
                  <c:v>-17.082538042403414</c:v>
                </c:pt>
                <c:pt idx="3">
                  <c:v>-15.805317693724568</c:v>
                </c:pt>
                <c:pt idx="4">
                  <c:v>-14.085012304899776</c:v>
                </c:pt>
                <c:pt idx="5">
                  <c:v>-13.046021107943083</c:v>
                </c:pt>
                <c:pt idx="6">
                  <c:v>-11.718248513966097</c:v>
                </c:pt>
                <c:pt idx="7">
                  <c:v>-12.068949197611945</c:v>
                </c:pt>
                <c:pt idx="8">
                  <c:v>-12.140172290451099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C-42D3-BB88-A8A53E59AC60}"/>
            </c:ext>
          </c:extLst>
        </c:ser>
        <c:ser>
          <c:idx val="3"/>
          <c:order val="3"/>
          <c:tx>
            <c:strRef>
              <c:f>[1]Экономика!$CJ$27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[1]Экономика!$CJ$28:$CJ$36</c:f>
              <c:numCache>
                <c:formatCode>General</c:formatCode>
                <c:ptCount val="9"/>
                <c:pt idx="0">
                  <c:v>16.340433058994019</c:v>
                </c:pt>
                <c:pt idx="1">
                  <c:v>11.04714630652934</c:v>
                </c:pt>
                <c:pt idx="2">
                  <c:v>0.89313347125532505</c:v>
                </c:pt>
                <c:pt idx="3">
                  <c:v>1.7353710772729516</c:v>
                </c:pt>
                <c:pt idx="4">
                  <c:v>2.7879223102414126</c:v>
                </c:pt>
                <c:pt idx="5">
                  <c:v>3.3287313884368754</c:v>
                </c:pt>
                <c:pt idx="6">
                  <c:v>4.0400434915459265</c:v>
                </c:pt>
                <c:pt idx="7">
                  <c:v>3.7261971886112861</c:v>
                </c:pt>
                <c:pt idx="8">
                  <c:v>4.1478945210080402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8C-42D3-BB88-A8A53E59AC60}"/>
            </c:ext>
          </c:extLst>
        </c:ser>
        <c:ser>
          <c:idx val="4"/>
          <c:order val="4"/>
          <c:tx>
            <c:strRef>
              <c:f>[1]Экономика!$CK$27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[1]Экономика!$CK$28:$CK$36</c:f>
              <c:numCache>
                <c:formatCode>General</c:formatCode>
                <c:ptCount val="9"/>
                <c:pt idx="0">
                  <c:v>-0.66471985207998641</c:v>
                </c:pt>
                <c:pt idx="1">
                  <c:v>-7.4502046068553147</c:v>
                </c:pt>
                <c:pt idx="2">
                  <c:v>-17.211277444230696</c:v>
                </c:pt>
                <c:pt idx="3">
                  <c:v>-15.983885286399023</c:v>
                </c:pt>
                <c:pt idx="4">
                  <c:v>-14.289929601355425</c:v>
                </c:pt>
                <c:pt idx="5">
                  <c:v>-13.295767728396113</c:v>
                </c:pt>
                <c:pt idx="6">
                  <c:v>-12.008244792115981</c:v>
                </c:pt>
                <c:pt idx="7">
                  <c:v>-12.303554086270827</c:v>
                </c:pt>
                <c:pt idx="8">
                  <c:v>-12.348373817986134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8C-42D3-BB88-A8A53E59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37391"/>
        <c:axId val="609124063"/>
      </c:scatterChart>
      <c:valAx>
        <c:axId val="63433739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09124063"/>
        <c:crosses val="autoZero"/>
        <c:crossBetween val="midCat"/>
      </c:valAx>
      <c:valAx>
        <c:axId val="609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маржинальной прибыли, тыс.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43373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обр'!$AF$3:$AF$11</c:f>
              <c:numCache>
                <c:formatCode>General</c:formatCode>
                <c:ptCount val="9"/>
                <c:pt idx="0">
                  <c:v>0.87055000000000005</c:v>
                </c:pt>
                <c:pt idx="1">
                  <c:v>0.93006999999999995</c:v>
                </c:pt>
                <c:pt idx="2">
                  <c:v>0.97172000000000003</c:v>
                </c:pt>
                <c:pt idx="3">
                  <c:v>0.96416000000000002</c:v>
                </c:pt>
                <c:pt idx="4">
                  <c:v>0.95521</c:v>
                </c:pt>
                <c:pt idx="5">
                  <c:v>0.95020000000000004</c:v>
                </c:pt>
                <c:pt idx="6">
                  <c:v>0.94621</c:v>
                </c:pt>
                <c:pt idx="7">
                  <c:v>0.94760999999999995</c:v>
                </c:pt>
                <c:pt idx="8">
                  <c:v>0.94504999999999995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2-4C02-A3D1-119D4411309A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обр'!$AG$3:$AG$11</c:f>
              <c:numCache>
                <c:formatCode>General</c:formatCode>
                <c:ptCount val="9"/>
                <c:pt idx="0">
                  <c:v>0.85619000000000001</c:v>
                </c:pt>
                <c:pt idx="1">
                  <c:v>0.91254000000000002</c:v>
                </c:pt>
                <c:pt idx="2">
                  <c:v>0.94972000000000001</c:v>
                </c:pt>
                <c:pt idx="3">
                  <c:v>0.93781999999999999</c:v>
                </c:pt>
                <c:pt idx="4">
                  <c:v>0.92491999999999996</c:v>
                </c:pt>
                <c:pt idx="5">
                  <c:v>0.91637000000000002</c:v>
                </c:pt>
                <c:pt idx="6">
                  <c:v>0.91019000000000005</c:v>
                </c:pt>
                <c:pt idx="7">
                  <c:v>0.90966000000000002</c:v>
                </c:pt>
                <c:pt idx="8">
                  <c:v>0.9083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02-4C02-A3D1-119D4411309A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обр'!$AH$3:$AH$11</c:f>
              <c:numCache>
                <c:formatCode>General</c:formatCode>
                <c:ptCount val="9"/>
                <c:pt idx="0">
                  <c:v>0.85994000000000004</c:v>
                </c:pt>
                <c:pt idx="1">
                  <c:v>0.91639000000000004</c:v>
                </c:pt>
                <c:pt idx="2">
                  <c:v>0.95735000000000003</c:v>
                </c:pt>
                <c:pt idx="3">
                  <c:v>0.94764000000000004</c:v>
                </c:pt>
                <c:pt idx="4">
                  <c:v>0.93710000000000004</c:v>
                </c:pt>
                <c:pt idx="5">
                  <c:v>0.93096000000000001</c:v>
                </c:pt>
                <c:pt idx="6">
                  <c:v>0.92579999999999996</c:v>
                </c:pt>
                <c:pt idx="7">
                  <c:v>0.92464999999999997</c:v>
                </c:pt>
                <c:pt idx="8">
                  <c:v>0.92479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02-4C02-A3D1-119D4411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обр'!$AF$3:$AF$11</c:f>
              <c:numCache>
                <c:formatCode>General</c:formatCode>
                <c:ptCount val="9"/>
                <c:pt idx="0">
                  <c:v>0.87055000000000005</c:v>
                </c:pt>
                <c:pt idx="1">
                  <c:v>0.93006999999999995</c:v>
                </c:pt>
                <c:pt idx="2">
                  <c:v>0.97172000000000003</c:v>
                </c:pt>
                <c:pt idx="3">
                  <c:v>0.96416000000000002</c:v>
                </c:pt>
                <c:pt idx="4">
                  <c:v>0.95521</c:v>
                </c:pt>
                <c:pt idx="5">
                  <c:v>0.95020000000000004</c:v>
                </c:pt>
                <c:pt idx="6">
                  <c:v>0.94621</c:v>
                </c:pt>
                <c:pt idx="7">
                  <c:v>0.94760999999999995</c:v>
                </c:pt>
                <c:pt idx="8">
                  <c:v>0.94504999999999995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B-4537-A90D-2BE58797F095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обр'!$AG$3:$AG$11</c:f>
              <c:numCache>
                <c:formatCode>General</c:formatCode>
                <c:ptCount val="9"/>
                <c:pt idx="0">
                  <c:v>0.85619000000000001</c:v>
                </c:pt>
                <c:pt idx="1">
                  <c:v>0.91254000000000002</c:v>
                </c:pt>
                <c:pt idx="2">
                  <c:v>0.94972000000000001</c:v>
                </c:pt>
                <c:pt idx="3">
                  <c:v>0.93781999999999999</c:v>
                </c:pt>
                <c:pt idx="4">
                  <c:v>0.92491999999999996</c:v>
                </c:pt>
                <c:pt idx="5">
                  <c:v>0.91637000000000002</c:v>
                </c:pt>
                <c:pt idx="6">
                  <c:v>0.91019000000000005</c:v>
                </c:pt>
                <c:pt idx="7">
                  <c:v>0.90966000000000002</c:v>
                </c:pt>
                <c:pt idx="8">
                  <c:v>0.9083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B-4537-A90D-2BE58797F095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обр'!$AH$3:$AH$11</c:f>
              <c:numCache>
                <c:formatCode>General</c:formatCode>
                <c:ptCount val="9"/>
                <c:pt idx="0">
                  <c:v>0.85994000000000004</c:v>
                </c:pt>
                <c:pt idx="1">
                  <c:v>0.91639000000000004</c:v>
                </c:pt>
                <c:pt idx="2">
                  <c:v>0.95735000000000003</c:v>
                </c:pt>
                <c:pt idx="3">
                  <c:v>0.94764000000000004</c:v>
                </c:pt>
                <c:pt idx="4">
                  <c:v>0.93710000000000004</c:v>
                </c:pt>
                <c:pt idx="5">
                  <c:v>0.93096000000000001</c:v>
                </c:pt>
                <c:pt idx="6">
                  <c:v>0.92579999999999996</c:v>
                </c:pt>
                <c:pt idx="7">
                  <c:v>0.92464999999999997</c:v>
                </c:pt>
                <c:pt idx="8">
                  <c:v>0.92479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B-4537-A90D-2BE58797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обр'!$V$37:$V$45</c:f>
              <c:numCache>
                <c:formatCode>General</c:formatCode>
                <c:ptCount val="9"/>
                <c:pt idx="0">
                  <c:v>204.92113187130246</c:v>
                </c:pt>
                <c:pt idx="1">
                  <c:v>204.97434623471557</c:v>
                </c:pt>
                <c:pt idx="2">
                  <c:v>206.83140342786814</c:v>
                </c:pt>
                <c:pt idx="3">
                  <c:v>209.5568475628389</c:v>
                </c:pt>
                <c:pt idx="4">
                  <c:v>212.16048367083462</c:v>
                </c:pt>
                <c:pt idx="5">
                  <c:v>214.26656010329611</c:v>
                </c:pt>
                <c:pt idx="6">
                  <c:v>214.02340237759702</c:v>
                </c:pt>
                <c:pt idx="7">
                  <c:v>209.00285659503456</c:v>
                </c:pt>
                <c:pt idx="8">
                  <c:v>205.885664956874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2-41B0-896B-FFFAF88C577F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обр'!$W$26:$W$34</c:f>
              <c:numCache>
                <c:formatCode>General</c:formatCode>
                <c:ptCount val="9"/>
                <c:pt idx="0">
                  <c:v>172.5868601131526</c:v>
                </c:pt>
                <c:pt idx="1">
                  <c:v>184.14175814826154</c:v>
                </c:pt>
                <c:pt idx="2">
                  <c:v>194.55673633588518</c:v>
                </c:pt>
                <c:pt idx="3">
                  <c:v>195.10164500437</c:v>
                </c:pt>
                <c:pt idx="4">
                  <c:v>195.3542080882722</c:v>
                </c:pt>
                <c:pt idx="5">
                  <c:v>196.37161332913342</c:v>
                </c:pt>
                <c:pt idx="6">
                  <c:v>195.3487485104306</c:v>
                </c:pt>
                <c:pt idx="7">
                  <c:v>191.00100981618289</c:v>
                </c:pt>
                <c:pt idx="8">
                  <c:v>187.89565254085062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2-41B0-896B-FFFAF88C577F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обр'!$X$37:$X$45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22-41B0-896B-FFFAF88C577F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обр'!$X$26:$X$34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22-41B0-896B-FFFAF88C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обр'!$V$15:$V$23</c:f>
              <c:numCache>
                <c:formatCode>General</c:formatCode>
                <c:ptCount val="9"/>
                <c:pt idx="0">
                  <c:v>205.02822589937267</c:v>
                </c:pt>
                <c:pt idx="1">
                  <c:v>205.04037148865496</c:v>
                </c:pt>
                <c:pt idx="2">
                  <c:v>206.87737485593834</c:v>
                </c:pt>
                <c:pt idx="3">
                  <c:v>209.59263189090908</c:v>
                </c:pt>
                <c:pt idx="4">
                  <c:v>212.18440899028175</c:v>
                </c:pt>
                <c:pt idx="5">
                  <c:v>214.27792470549707</c:v>
                </c:pt>
                <c:pt idx="6">
                  <c:v>214.03055393833068</c:v>
                </c:pt>
                <c:pt idx="7">
                  <c:v>209.00682510861245</c:v>
                </c:pt>
                <c:pt idx="8">
                  <c:v>205.88314243687398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A-47B3-995A-B0AD85ABF035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обр'!$W$3:$W$11</c:f>
              <c:numCache>
                <c:formatCode>General</c:formatCode>
                <c:ptCount val="9"/>
                <c:pt idx="0">
                  <c:v>174.11465522528442</c:v>
                </c:pt>
                <c:pt idx="1">
                  <c:v>186.15467490177568</c:v>
                </c:pt>
                <c:pt idx="2">
                  <c:v>196.05224067689531</c:v>
                </c:pt>
                <c:pt idx="3">
                  <c:v>196.25379955251461</c:v>
                </c:pt>
                <c:pt idx="4">
                  <c:v>196.16315048428493</c:v>
                </c:pt>
                <c:pt idx="5">
                  <c:v>196.68205771851143</c:v>
                </c:pt>
                <c:pt idx="6">
                  <c:v>195.46819448144603</c:v>
                </c:pt>
                <c:pt idx="7">
                  <c:v>191.01391133049444</c:v>
                </c:pt>
                <c:pt idx="8">
                  <c:v>187.89917376727271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A-47B3-995A-B0AD85ABF035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обр'!$X$15:$X$23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EA-47B3-995A-B0AD85ABF035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обр'!$X$3:$X$11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EA-47B3-995A-B0AD85AB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обр'!$V$3:$V$11</c:f>
              <c:numCache>
                <c:formatCode>General</c:formatCode>
                <c:ptCount val="9"/>
                <c:pt idx="0">
                  <c:v>177.21736788259437</c:v>
                </c:pt>
                <c:pt idx="1">
                  <c:v>190.05414810713452</c:v>
                </c:pt>
                <c:pt idx="2">
                  <c:v>200.87236494228603</c:v>
                </c:pt>
                <c:pt idx="3">
                  <c:v>201.95510261941521</c:v>
                </c:pt>
                <c:pt idx="4">
                  <c:v>202.6580363614992</c:v>
                </c:pt>
                <c:pt idx="5">
                  <c:v>203.85029642253059</c:v>
                </c:pt>
                <c:pt idx="6">
                  <c:v>202.96336149539607</c:v>
                </c:pt>
                <c:pt idx="7">
                  <c:v>198.64187191128124</c:v>
                </c:pt>
                <c:pt idx="8">
                  <c:v>195.17258330660286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6F8-B664-52CE0D9924D2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обр'!$W$15:$W$23</c:f>
              <c:numCache>
                <c:formatCode>General</c:formatCode>
                <c:ptCount val="9"/>
                <c:pt idx="0">
                  <c:v>204.94999567551304</c:v>
                </c:pt>
                <c:pt idx="1">
                  <c:v>204.94032107121745</c:v>
                </c:pt>
                <c:pt idx="2">
                  <c:v>206.79831658932483</c:v>
                </c:pt>
                <c:pt idx="3">
                  <c:v>209.60783983860713</c:v>
                </c:pt>
                <c:pt idx="4">
                  <c:v>212.27868684311534</c:v>
                </c:pt>
                <c:pt idx="5">
                  <c:v>214.46626403135568</c:v>
                </c:pt>
                <c:pt idx="6">
                  <c:v>214.27982973574694</c:v>
                </c:pt>
                <c:pt idx="7">
                  <c:v>209.20576078822964</c:v>
                </c:pt>
                <c:pt idx="8">
                  <c:v>206.05335089006911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2-46F8-B664-52CE0D9924D2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обр'!$X$15:$X$23</c:f>
              <c:numCache>
                <c:formatCode>General</c:formatCode>
                <c:ptCount val="9"/>
                <c:pt idx="0">
                  <c:v>205.13596579753323</c:v>
                </c:pt>
                <c:pt idx="1">
                  <c:v>205.12900379745881</c:v>
                </c:pt>
                <c:pt idx="2">
                  <c:v>206.9519192570335</c:v>
                </c:pt>
                <c:pt idx="3">
                  <c:v>209.69360295769269</c:v>
                </c:pt>
                <c:pt idx="4">
                  <c:v>212.30242765779906</c:v>
                </c:pt>
                <c:pt idx="5">
                  <c:v>214.41330855814991</c:v>
                </c:pt>
                <c:pt idx="6">
                  <c:v>214.16991956676239</c:v>
                </c:pt>
                <c:pt idx="7">
                  <c:v>209.09172529135563</c:v>
                </c:pt>
                <c:pt idx="8">
                  <c:v>205.95145219961722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62-46F8-B664-52CE0D9924D2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обр'!$X$3:$X$11</c:f>
              <c:numCache>
                <c:formatCode>General</c:formatCode>
                <c:ptCount val="9"/>
                <c:pt idx="0">
                  <c:v>175.07476893942584</c:v>
                </c:pt>
                <c:pt idx="1">
                  <c:v>187.16991028934609</c:v>
                </c:pt>
                <c:pt idx="2">
                  <c:v>197.85249766304094</c:v>
                </c:pt>
                <c:pt idx="3">
                  <c:v>198.47832325776716</c:v>
                </c:pt>
                <c:pt idx="4">
                  <c:v>198.84420649488573</c:v>
                </c:pt>
                <c:pt idx="5">
                  <c:v>199.8156285878469</c:v>
                </c:pt>
                <c:pt idx="6">
                  <c:v>198.74522934198831</c:v>
                </c:pt>
                <c:pt idx="7">
                  <c:v>194.0283950042531</c:v>
                </c:pt>
                <c:pt idx="8">
                  <c:v>191.16335301078146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62-46F8-B664-52CE0D99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90055</xdr:colOff>
      <xdr:row>24</xdr:row>
      <xdr:rowOff>243444</xdr:rowOff>
    </xdr:from>
    <xdr:to>
      <xdr:col>54</xdr:col>
      <xdr:colOff>158092</xdr:colOff>
      <xdr:row>35</xdr:row>
      <xdr:rowOff>330529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90055</xdr:colOff>
      <xdr:row>24</xdr:row>
      <xdr:rowOff>243444</xdr:rowOff>
    </xdr:from>
    <xdr:to>
      <xdr:col>54</xdr:col>
      <xdr:colOff>158092</xdr:colOff>
      <xdr:row>35</xdr:row>
      <xdr:rowOff>330529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92</xdr:row>
      <xdr:rowOff>0</xdr:rowOff>
    </xdr:from>
    <xdr:to>
      <xdr:col>48</xdr:col>
      <xdr:colOff>130469</xdr:colOff>
      <xdr:row>110</xdr:row>
      <xdr:rowOff>72998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571500</xdr:colOff>
      <xdr:row>36</xdr:row>
      <xdr:rowOff>103728</xdr:rowOff>
    </xdr:from>
    <xdr:to>
      <xdr:col>54</xdr:col>
      <xdr:colOff>20934</xdr:colOff>
      <xdr:row>50</xdr:row>
      <xdr:rowOff>179928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243F42C-8E4F-424A-80CC-9CED81C42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67236</xdr:colOff>
      <xdr:row>36</xdr:row>
      <xdr:rowOff>44823</xdr:rowOff>
    </xdr:from>
    <xdr:to>
      <xdr:col>59</xdr:col>
      <xdr:colOff>211435</xdr:colOff>
      <xdr:row>50</xdr:row>
      <xdr:rowOff>121023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E590532-1AF5-484B-8508-7EC5A370B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37</xdr:row>
      <xdr:rowOff>0</xdr:rowOff>
    </xdr:from>
    <xdr:to>
      <xdr:col>64</xdr:col>
      <xdr:colOff>379522</xdr:colOff>
      <xdr:row>51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EC82914-00CC-4980-99B6-574944CB3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414617</xdr:colOff>
      <xdr:row>37</xdr:row>
      <xdr:rowOff>33617</xdr:rowOff>
    </xdr:from>
    <xdr:to>
      <xdr:col>70</xdr:col>
      <xdr:colOff>65756</xdr:colOff>
      <xdr:row>51</xdr:row>
      <xdr:rowOff>109817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1E9DAB9-9BC4-4D51-AEA5-9CB35163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0</xdr:colOff>
      <xdr:row>37</xdr:row>
      <xdr:rowOff>0</xdr:rowOff>
    </xdr:from>
    <xdr:to>
      <xdr:col>75</xdr:col>
      <xdr:colOff>570022</xdr:colOff>
      <xdr:row>51</xdr:row>
      <xdr:rowOff>76200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E2244F7-222C-42EE-9F92-8C2FBE01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0</xdr:colOff>
      <xdr:row>37</xdr:row>
      <xdr:rowOff>0</xdr:rowOff>
    </xdr:from>
    <xdr:to>
      <xdr:col>81</xdr:col>
      <xdr:colOff>513993</xdr:colOff>
      <xdr:row>51</xdr:row>
      <xdr:rowOff>76200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FF1903E-40D7-4810-83BF-EF7FC025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11206</xdr:colOff>
      <xdr:row>37</xdr:row>
      <xdr:rowOff>11206</xdr:rowOff>
    </xdr:from>
    <xdr:to>
      <xdr:col>88</xdr:col>
      <xdr:colOff>525198</xdr:colOff>
      <xdr:row>51</xdr:row>
      <xdr:rowOff>87406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B6412B4-4964-4930-9389-76D6EBA14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89</xdr:col>
      <xdr:colOff>22412</xdr:colOff>
      <xdr:row>37</xdr:row>
      <xdr:rowOff>11206</xdr:rowOff>
    </xdr:from>
    <xdr:to>
      <xdr:col>96</xdr:col>
      <xdr:colOff>357110</xdr:colOff>
      <xdr:row>51</xdr:row>
      <xdr:rowOff>87406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D132DF23-5D9D-416B-9A7A-F3EBCED30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ASW_all_m3_&#1086;&#1073;&#1088;&#1072;&#1073;&#1086;&#1090;&#1082;&#1072;_&#1084;&#1072;&#1082;&#1089;&#1080;&#1084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 обр"/>
      <sheetName val="250m3 обр"/>
      <sheetName val="400m3 обр"/>
      <sheetName val="565m3 обр"/>
      <sheetName val="250m3"/>
      <sheetName val="400m3"/>
      <sheetName val="565m3"/>
      <sheetName val="Деньги"/>
      <sheetName val="Экономика"/>
    </sheetNames>
    <sheetDataSet>
      <sheetData sheetId="0"/>
      <sheetData sheetId="1">
        <row r="3">
          <cell r="V3">
            <v>181.13756587080277</v>
          </cell>
          <cell r="W3">
            <v>171.84895145773527</v>
          </cell>
        </row>
        <row r="4">
          <cell r="V4">
            <v>194.11196124921852</v>
          </cell>
          <cell r="W4">
            <v>183.09151329886231</v>
          </cell>
        </row>
        <row r="5">
          <cell r="V5">
            <v>204.62960565255716</v>
          </cell>
          <cell r="W5">
            <v>192.55987331577887</v>
          </cell>
        </row>
        <row r="6">
          <cell r="V6">
            <v>205.80322292069113</v>
          </cell>
          <cell r="W6">
            <v>192.51648191266347</v>
          </cell>
        </row>
        <row r="7">
          <cell r="V7">
            <v>206.70938820699629</v>
          </cell>
          <cell r="W7">
            <v>192.14627973138758</v>
          </cell>
        </row>
        <row r="8">
          <cell r="V8">
            <v>207.99066046324296</v>
          </cell>
          <cell r="W8">
            <v>192.54675085735249</v>
          </cell>
        </row>
        <row r="9">
          <cell r="V9">
            <v>207.30382832143539</v>
          </cell>
          <cell r="W9">
            <v>190.90514251236573</v>
          </cell>
        </row>
        <row r="10">
          <cell r="V10">
            <v>202.63307467695907</v>
          </cell>
          <cell r="W10">
            <v>186.55848400231793</v>
          </cell>
        </row>
        <row r="11">
          <cell r="C11">
            <v>147.3869</v>
          </cell>
          <cell r="D11">
            <v>33.183</v>
          </cell>
          <cell r="V11">
            <v>199.3803393126741</v>
          </cell>
          <cell r="W11">
            <v>183.51218675597025</v>
          </cell>
        </row>
        <row r="12">
          <cell r="C12">
            <v>157.26410000000001</v>
          </cell>
          <cell r="D12">
            <v>33.849299999999999</v>
          </cell>
        </row>
        <row r="13">
          <cell r="C13">
            <v>163.96350000000001</v>
          </cell>
          <cell r="D13">
            <v>34.078400000000002</v>
          </cell>
        </row>
        <row r="14">
          <cell r="C14">
            <v>162.77619999999999</v>
          </cell>
          <cell r="D14">
            <v>34.061500000000002</v>
          </cell>
        </row>
        <row r="15">
          <cell r="C15">
            <v>161.44649999999999</v>
          </cell>
          <cell r="D15">
            <v>34.020400000000002</v>
          </cell>
          <cell r="V15">
            <v>204.68195662635833</v>
          </cell>
          <cell r="W15">
            <v>204.9378109421159</v>
          </cell>
        </row>
        <row r="16">
          <cell r="C16">
            <v>160.70609999999999</v>
          </cell>
          <cell r="D16">
            <v>33.971699999999998</v>
          </cell>
          <cell r="V16">
            <v>204.80623081123869</v>
          </cell>
          <cell r="W16">
            <v>204.89904755580011</v>
          </cell>
        </row>
        <row r="17">
          <cell r="C17">
            <v>158.94049999999999</v>
          </cell>
          <cell r="D17">
            <v>33.907400000000003</v>
          </cell>
          <cell r="V17">
            <v>206.71635933925569</v>
          </cell>
          <cell r="W17">
            <v>206.76658686473155</v>
          </cell>
        </row>
        <row r="18">
          <cell r="C18">
            <v>154.6283</v>
          </cell>
          <cell r="D18">
            <v>33.728200000000001</v>
          </cell>
          <cell r="V18">
            <v>209.4151269300053</v>
          </cell>
          <cell r="W18">
            <v>209.63641002190323</v>
          </cell>
        </row>
        <row r="19">
          <cell r="C19">
            <v>151.8167</v>
          </cell>
          <cell r="D19">
            <v>33.592500000000001</v>
          </cell>
          <cell r="V19">
            <v>212.01636941304622</v>
          </cell>
          <cell r="W19">
            <v>212.36562584072303</v>
          </cell>
        </row>
        <row r="20">
          <cell r="C20">
            <v>140.06100000000001</v>
          </cell>
          <cell r="D20">
            <v>32.563200000000002</v>
          </cell>
          <cell r="V20">
            <v>214.11854247688464</v>
          </cell>
          <cell r="W20">
            <v>214.60069629685273</v>
          </cell>
        </row>
        <row r="21">
          <cell r="C21">
            <v>148.8545</v>
          </cell>
          <cell r="D21">
            <v>33.304200000000002</v>
          </cell>
          <cell r="V21">
            <v>213.88619119687402</v>
          </cell>
          <cell r="W21">
            <v>214.45712087775649</v>
          </cell>
        </row>
        <row r="22">
          <cell r="C22">
            <v>154.68270000000001</v>
          </cell>
          <cell r="D22">
            <v>33.715699999999998</v>
          </cell>
          <cell r="V22">
            <v>208.93954138440188</v>
          </cell>
          <cell r="W22">
            <v>209.32393883097291</v>
          </cell>
        </row>
        <row r="23">
          <cell r="C23">
            <v>152.5128</v>
          </cell>
          <cell r="D23">
            <v>33.580800000000004</v>
          </cell>
          <cell r="V23">
            <v>205.84044595413076</v>
          </cell>
          <cell r="W23">
            <v>206.15174615923445</v>
          </cell>
        </row>
        <row r="24">
          <cell r="C24">
            <v>150.13730000000001</v>
          </cell>
          <cell r="D24">
            <v>33.405200000000001</v>
          </cell>
        </row>
        <row r="25">
          <cell r="C25">
            <v>148.60040000000001</v>
          </cell>
          <cell r="D25">
            <v>33.263800000000003</v>
          </cell>
        </row>
        <row r="26">
          <cell r="C26">
            <v>145.98609999999999</v>
          </cell>
          <cell r="D26">
            <v>33.1053</v>
          </cell>
          <cell r="V26">
            <v>184.05330477405636</v>
          </cell>
          <cell r="W26">
            <v>168.6457010564381</v>
          </cell>
        </row>
        <row r="27">
          <cell r="C27">
            <v>141.85759999999999</v>
          </cell>
          <cell r="D27">
            <v>32.918900000000001</v>
          </cell>
          <cell r="V27">
            <v>197.25025370848482</v>
          </cell>
          <cell r="W27">
            <v>179.49748157941522</v>
          </cell>
        </row>
        <row r="28">
          <cell r="C28">
            <v>139.23990000000001</v>
          </cell>
          <cell r="D28">
            <v>32.775599999999997</v>
          </cell>
          <cell r="V28">
            <v>207.57080379524723</v>
          </cell>
          <cell r="W28">
            <v>189.54907736750664</v>
          </cell>
        </row>
        <row r="29">
          <cell r="V29">
            <v>208.16932953729935</v>
          </cell>
          <cell r="W29">
            <v>190.00899195213182</v>
          </cell>
        </row>
        <row r="30">
          <cell r="V30">
            <v>208.32387782870813</v>
          </cell>
          <cell r="W30">
            <v>190.46445966704945</v>
          </cell>
        </row>
        <row r="31">
          <cell r="V31">
            <v>208.97235463391814</v>
          </cell>
          <cell r="W31">
            <v>191.53049741673581</v>
          </cell>
        </row>
        <row r="32">
          <cell r="V32">
            <v>207.49408552382778</v>
          </cell>
          <cell r="W32">
            <v>190.65547260060603</v>
          </cell>
        </row>
        <row r="33">
          <cell r="V33">
            <v>202.63048659695909</v>
          </cell>
          <cell r="W33">
            <v>186.51675310323233</v>
          </cell>
        </row>
        <row r="34">
          <cell r="V34">
            <v>199.36299634771933</v>
          </cell>
          <cell r="W34">
            <v>183.48669427890482</v>
          </cell>
        </row>
        <row r="37">
          <cell r="V37">
            <v>204.73258640929294</v>
          </cell>
          <cell r="W37">
            <v>205.38528021550241</v>
          </cell>
        </row>
        <row r="38">
          <cell r="C38">
            <v>149.7226</v>
          </cell>
          <cell r="D38">
            <v>33.363500000000002</v>
          </cell>
          <cell r="V38">
            <v>204.83557994426369</v>
          </cell>
          <cell r="W38">
            <v>205.30467468478469</v>
          </cell>
        </row>
        <row r="39">
          <cell r="C39">
            <v>159.7441</v>
          </cell>
          <cell r="D39">
            <v>33.958799999999997</v>
          </cell>
          <cell r="V39">
            <v>206.73876956439128</v>
          </cell>
          <cell r="W39">
            <v>207.09041287151516</v>
          </cell>
        </row>
        <row r="40">
          <cell r="C40">
            <v>166.31960000000001</v>
          </cell>
          <cell r="D40">
            <v>34.090699999999998</v>
          </cell>
          <cell r="V40">
            <v>209.4457014922063</v>
          </cell>
          <cell r="W40">
            <v>209.8859612850186</v>
          </cell>
        </row>
        <row r="41">
          <cell r="C41">
            <v>164.6619</v>
          </cell>
          <cell r="D41">
            <v>34.089700000000001</v>
          </cell>
          <cell r="V41">
            <v>212.04621830313661</v>
          </cell>
          <cell r="W41">
            <v>212.51484516163742</v>
          </cell>
        </row>
        <row r="42">
          <cell r="C42">
            <v>162.7396</v>
          </cell>
          <cell r="D42">
            <v>34.052799999999998</v>
          </cell>
          <cell r="V42">
            <v>214.14173816844234</v>
          </cell>
          <cell r="W42">
            <v>214.66872453483253</v>
          </cell>
        </row>
        <row r="43">
          <cell r="C43">
            <v>161.4991</v>
          </cell>
          <cell r="D43">
            <v>33.996099999999998</v>
          </cell>
          <cell r="V43">
            <v>213.90995970200956</v>
          </cell>
          <cell r="W43">
            <v>214.46359329849014</v>
          </cell>
        </row>
        <row r="44">
          <cell r="C44">
            <v>159.0909</v>
          </cell>
          <cell r="D44">
            <v>33.912700000000001</v>
          </cell>
          <cell r="V44">
            <v>208.93968889229129</v>
          </cell>
          <cell r="W44">
            <v>209.32306565097286</v>
          </cell>
        </row>
        <row r="45">
          <cell r="C45">
            <v>154.62610000000001</v>
          </cell>
          <cell r="D45">
            <v>33.728099999999998</v>
          </cell>
          <cell r="V45">
            <v>205.83676850055286</v>
          </cell>
          <cell r="W45">
            <v>206.15425937281231</v>
          </cell>
        </row>
        <row r="46">
          <cell r="C46">
            <v>151.80340000000001</v>
          </cell>
          <cell r="D46">
            <v>33.591999999999999</v>
          </cell>
        </row>
        <row r="47">
          <cell r="C47">
            <v>137.19370000000001</v>
          </cell>
          <cell r="D47">
            <v>32.309100000000001</v>
          </cell>
        </row>
        <row r="48">
          <cell r="C48">
            <v>145.80000000000001</v>
          </cell>
          <cell r="D48">
            <v>33.060899999999997</v>
          </cell>
        </row>
        <row r="49">
          <cell r="C49">
            <v>152.16309999999999</v>
          </cell>
          <cell r="D49">
            <v>33.5535</v>
          </cell>
        </row>
        <row r="50">
          <cell r="C50">
            <v>150.447</v>
          </cell>
          <cell r="D50">
            <v>33.435699999999997</v>
          </cell>
        </row>
        <row r="51">
          <cell r="C51">
            <v>148.74809999999999</v>
          </cell>
          <cell r="D51">
            <v>33.300400000000003</v>
          </cell>
        </row>
        <row r="52">
          <cell r="C52">
            <v>147.7895</v>
          </cell>
          <cell r="D52">
            <v>33.200499999999998</v>
          </cell>
        </row>
        <row r="53">
          <cell r="C53">
            <v>145.7901</v>
          </cell>
          <cell r="D53">
            <v>33.089500000000001</v>
          </cell>
        </row>
        <row r="54">
          <cell r="C54">
            <v>141.82769999999999</v>
          </cell>
          <cell r="D54">
            <v>32.916400000000003</v>
          </cell>
        </row>
        <row r="55">
          <cell r="C55">
            <v>139.2184</v>
          </cell>
          <cell r="D55">
            <v>32.773800000000001</v>
          </cell>
        </row>
        <row r="65">
          <cell r="C65">
            <v>165.66</v>
          </cell>
          <cell r="D65">
            <v>34.075800000000001</v>
          </cell>
        </row>
        <row r="66">
          <cell r="C66">
            <v>165.66</v>
          </cell>
          <cell r="D66">
            <v>34.0824</v>
          </cell>
        </row>
        <row r="67">
          <cell r="C67">
            <v>165.66</v>
          </cell>
          <cell r="D67">
            <v>34.091200000000001</v>
          </cell>
        </row>
        <row r="68">
          <cell r="C68">
            <v>165.66</v>
          </cell>
          <cell r="D68">
            <v>34.094799999999999</v>
          </cell>
        </row>
        <row r="69">
          <cell r="C69">
            <v>165.66</v>
          </cell>
          <cell r="D69">
            <v>34.0869</v>
          </cell>
        </row>
        <row r="70">
          <cell r="C70">
            <v>165.66</v>
          </cell>
          <cell r="D70">
            <v>34.061100000000003</v>
          </cell>
        </row>
        <row r="71">
          <cell r="C71">
            <v>164.30459999999999</v>
          </cell>
          <cell r="D71">
            <v>34.012099999999997</v>
          </cell>
        </row>
        <row r="72">
          <cell r="C72">
            <v>159.78659999999999</v>
          </cell>
          <cell r="D72">
            <v>33.830199999999998</v>
          </cell>
        </row>
        <row r="73">
          <cell r="C73">
            <v>157.07579999999999</v>
          </cell>
          <cell r="D73">
            <v>33.7012</v>
          </cell>
        </row>
        <row r="74">
          <cell r="C74">
            <v>165.66</v>
          </cell>
          <cell r="D74">
            <v>34.075800000000001</v>
          </cell>
        </row>
        <row r="75">
          <cell r="C75">
            <v>165.66</v>
          </cell>
          <cell r="D75">
            <v>34.0824</v>
          </cell>
        </row>
        <row r="76">
          <cell r="C76">
            <v>165.66</v>
          </cell>
          <cell r="D76">
            <v>34.091200000000001</v>
          </cell>
        </row>
        <row r="77">
          <cell r="C77">
            <v>165.66</v>
          </cell>
          <cell r="D77">
            <v>34.094799999999999</v>
          </cell>
        </row>
        <row r="78">
          <cell r="C78">
            <v>165.66</v>
          </cell>
          <cell r="D78">
            <v>34.0869</v>
          </cell>
        </row>
        <row r="79">
          <cell r="C79">
            <v>165.66</v>
          </cell>
          <cell r="D79">
            <v>34.061100000000003</v>
          </cell>
        </row>
        <row r="80">
          <cell r="C80">
            <v>164.30459999999999</v>
          </cell>
          <cell r="D80">
            <v>34.012099999999997</v>
          </cell>
        </row>
        <row r="81">
          <cell r="C81">
            <v>159.78659999999999</v>
          </cell>
          <cell r="D81">
            <v>33.830199999999998</v>
          </cell>
        </row>
        <row r="82">
          <cell r="C82">
            <v>157.07579999999999</v>
          </cell>
          <cell r="D82">
            <v>33.7012</v>
          </cell>
        </row>
        <row r="92">
          <cell r="C92">
            <v>165.66</v>
          </cell>
          <cell r="D92">
            <v>34.075800000000001</v>
          </cell>
        </row>
        <row r="93">
          <cell r="C93">
            <v>165.66</v>
          </cell>
          <cell r="D93">
            <v>34.0824</v>
          </cell>
        </row>
        <row r="94">
          <cell r="C94">
            <v>165.66</v>
          </cell>
          <cell r="D94">
            <v>34.091200000000001</v>
          </cell>
        </row>
        <row r="95">
          <cell r="C95">
            <v>165.66</v>
          </cell>
          <cell r="D95">
            <v>34.094799999999999</v>
          </cell>
        </row>
        <row r="96">
          <cell r="C96">
            <v>165.66</v>
          </cell>
          <cell r="D96">
            <v>34.0869</v>
          </cell>
        </row>
        <row r="97">
          <cell r="C97">
            <v>165.66</v>
          </cell>
          <cell r="D97">
            <v>34.061100000000003</v>
          </cell>
        </row>
        <row r="98">
          <cell r="C98">
            <v>164.30459999999999</v>
          </cell>
          <cell r="D98">
            <v>34.012099999999997</v>
          </cell>
        </row>
        <row r="99">
          <cell r="C99">
            <v>159.78659999999999</v>
          </cell>
          <cell r="D99">
            <v>33.830199999999998</v>
          </cell>
        </row>
        <row r="100">
          <cell r="C100">
            <v>157.07579999999999</v>
          </cell>
          <cell r="D100">
            <v>33.7012</v>
          </cell>
        </row>
        <row r="101">
          <cell r="C101">
            <v>165.66</v>
          </cell>
          <cell r="D101">
            <v>34.075800000000001</v>
          </cell>
        </row>
        <row r="102">
          <cell r="C102">
            <v>165.66</v>
          </cell>
          <cell r="D102">
            <v>34.0824</v>
          </cell>
        </row>
        <row r="103">
          <cell r="C103">
            <v>165.66</v>
          </cell>
          <cell r="D103">
            <v>34.091200000000001</v>
          </cell>
        </row>
        <row r="104">
          <cell r="C104">
            <v>165.66</v>
          </cell>
          <cell r="D104">
            <v>34.094799999999999</v>
          </cell>
        </row>
        <row r="105">
          <cell r="C105">
            <v>165.66</v>
          </cell>
          <cell r="D105">
            <v>34.0869</v>
          </cell>
        </row>
        <row r="106">
          <cell r="C106">
            <v>165.66</v>
          </cell>
          <cell r="D106">
            <v>34.061100000000003</v>
          </cell>
        </row>
        <row r="107">
          <cell r="C107">
            <v>164.30459999999999</v>
          </cell>
          <cell r="D107">
            <v>34.012099999999997</v>
          </cell>
        </row>
        <row r="108">
          <cell r="C108">
            <v>159.78659999999999</v>
          </cell>
          <cell r="D108">
            <v>33.830199999999998</v>
          </cell>
        </row>
        <row r="109">
          <cell r="C109">
            <v>157.07579999999999</v>
          </cell>
          <cell r="D109">
            <v>33.7012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7">
          <cell r="AX27">
            <v>1</v>
          </cell>
          <cell r="AY27">
            <v>2</v>
          </cell>
          <cell r="AZ27">
            <v>3</v>
          </cell>
          <cell r="BA27">
            <v>4</v>
          </cell>
          <cell r="BB27">
            <v>5</v>
          </cell>
          <cell r="BC27">
            <v>1</v>
          </cell>
          <cell r="BD27">
            <v>2</v>
          </cell>
          <cell r="BE27">
            <v>3</v>
          </cell>
          <cell r="BF27">
            <v>4</v>
          </cell>
          <cell r="BG27">
            <v>5</v>
          </cell>
          <cell r="BH27">
            <v>1</v>
          </cell>
          <cell r="BI27">
            <v>2</v>
          </cell>
          <cell r="BJ27">
            <v>3</v>
          </cell>
          <cell r="BK27">
            <v>4</v>
          </cell>
          <cell r="BL27">
            <v>5</v>
          </cell>
          <cell r="BM27">
            <v>1</v>
          </cell>
          <cell r="BN27">
            <v>2</v>
          </cell>
          <cell r="BO27">
            <v>3</v>
          </cell>
          <cell r="BP27">
            <v>4</v>
          </cell>
          <cell r="BQ27">
            <v>5</v>
          </cell>
          <cell r="BR27">
            <v>1</v>
          </cell>
          <cell r="BS27">
            <v>2</v>
          </cell>
          <cell r="BT27">
            <v>3</v>
          </cell>
          <cell r="BU27">
            <v>4</v>
          </cell>
          <cell r="BV27">
            <v>5</v>
          </cell>
          <cell r="BW27">
            <v>1</v>
          </cell>
          <cell r="BX27">
            <v>2</v>
          </cell>
          <cell r="BY27">
            <v>3</v>
          </cell>
          <cell r="BZ27">
            <v>4</v>
          </cell>
          <cell r="CA27">
            <v>5</v>
          </cell>
          <cell r="CB27">
            <v>1</v>
          </cell>
          <cell r="CC27">
            <v>2</v>
          </cell>
          <cell r="CD27">
            <v>3</v>
          </cell>
          <cell r="CE27">
            <v>4</v>
          </cell>
          <cell r="CF27">
            <v>5</v>
          </cell>
          <cell r="CG27">
            <v>1</v>
          </cell>
          <cell r="CH27">
            <v>2</v>
          </cell>
          <cell r="CI27">
            <v>3</v>
          </cell>
          <cell r="CJ27">
            <v>4</v>
          </cell>
          <cell r="CK27">
            <v>5</v>
          </cell>
        </row>
        <row r="28">
          <cell r="A28">
            <v>-29</v>
          </cell>
          <cell r="AX28">
            <v>-3.3073281867605719</v>
          </cell>
          <cell r="AY28">
            <v>-2.8287659190801211</v>
          </cell>
          <cell r="AZ28">
            <v>-2.3088629498568034</v>
          </cell>
          <cell r="BA28">
            <v>-3.6360176898542118</v>
          </cell>
          <cell r="BB28">
            <v>-2.1002898564862833</v>
          </cell>
          <cell r="BC28">
            <v>3.8985468143168638</v>
          </cell>
          <cell r="BD28">
            <v>1.1840636019968078</v>
          </cell>
          <cell r="BE28">
            <v>-2.1680445381892355</v>
          </cell>
          <cell r="BF28">
            <v>3.6399357303658304</v>
          </cell>
          <cell r="BG28">
            <v>-2.0039403813728751</v>
          </cell>
          <cell r="BH28">
            <v>-5.2332280846095012</v>
          </cell>
          <cell r="BI28">
            <v>-3.4623069338105781</v>
          </cell>
          <cell r="BJ28">
            <v>-1.3634972750123022</v>
          </cell>
          <cell r="BK28">
            <v>-5.5284449876375445</v>
          </cell>
          <cell r="BL28">
            <v>-1.1761645427519654</v>
          </cell>
          <cell r="BM28">
            <v>6.9770082666623505</v>
          </cell>
          <cell r="BN28">
            <v>3.4017349621327799</v>
          </cell>
          <cell r="BO28">
            <v>-0.94441044180806066</v>
          </cell>
          <cell r="BP28">
            <v>6.9994957311857471</v>
          </cell>
          <cell r="BQ28">
            <v>-0.95868007924265952</v>
          </cell>
          <cell r="BR28">
            <v>-9.0531163316428032</v>
          </cell>
          <cell r="BS28">
            <v>-6.5733866841219841</v>
          </cell>
          <cell r="BT28">
            <v>-3.6751488065978482</v>
          </cell>
          <cell r="BU28">
            <v>-9.6803922868427339</v>
          </cell>
          <cell r="BV28">
            <v>-3.277104801110625</v>
          </cell>
          <cell r="BW28">
            <v>8.6281564415720524</v>
          </cell>
          <cell r="BX28">
            <v>3.4107259329344677</v>
          </cell>
          <cell r="BY28">
            <v>-2.9901185241968533</v>
          </cell>
          <cell r="BZ28">
            <v>8.3530412328983239</v>
          </cell>
          <cell r="CA28">
            <v>-2.8155415159070318</v>
          </cell>
          <cell r="CB28">
            <v>-12.876127161237408</v>
          </cell>
          <cell r="CC28">
            <v>-7.6721247794216527</v>
          </cell>
          <cell r="CD28">
            <v>-1.445741425694248</v>
          </cell>
          <cell r="CE28">
            <v>-13.433715716004333</v>
          </cell>
          <cell r="CF28">
            <v>-1.0919182320688536</v>
          </cell>
          <cell r="CG28">
            <v>15.999646546812516</v>
          </cell>
          <cell r="CH28">
            <v>8.5507197499271967</v>
          </cell>
          <cell r="CI28">
            <v>-0.44847048495493597</v>
          </cell>
          <cell r="CJ28">
            <v>16.340433058994019</v>
          </cell>
          <cell r="CK28">
            <v>-0.66471985207998641</v>
          </cell>
        </row>
        <row r="29">
          <cell r="A29">
            <v>-25</v>
          </cell>
          <cell r="AX29">
            <v>-3.9411605584551892</v>
          </cell>
          <cell r="AY29">
            <v>-2.6261855993358738</v>
          </cell>
          <cell r="AZ29">
            <v>-1.1574997057160112</v>
          </cell>
          <cell r="BA29">
            <v>-4.2053688941192702</v>
          </cell>
          <cell r="BB29">
            <v>-1.0020419018386986</v>
          </cell>
          <cell r="BC29">
            <v>2.8884305729913824</v>
          </cell>
          <cell r="BD29">
            <v>-0.12334410153635304</v>
          </cell>
          <cell r="BE29">
            <v>-3.5919524537700833</v>
          </cell>
          <cell r="BF29">
            <v>2.611878344486084</v>
          </cell>
          <cell r="BG29">
            <v>-3.4292316145779713</v>
          </cell>
          <cell r="BH29">
            <v>-5.7153984741450063</v>
          </cell>
          <cell r="BI29">
            <v>-2.9147211469619481</v>
          </cell>
          <cell r="BJ29">
            <v>0.25207334760696815</v>
          </cell>
          <cell r="BK29">
            <v>-5.9521452289045236</v>
          </cell>
          <cell r="BL29">
            <v>0.39137300474113451</v>
          </cell>
          <cell r="BM29">
            <v>5.6272257818511626</v>
          </cell>
          <cell r="BN29">
            <v>1.3075274994641541</v>
          </cell>
          <cell r="BO29">
            <v>-3.6220479721891503</v>
          </cell>
          <cell r="BP29">
            <v>5.6121454491976248</v>
          </cell>
          <cell r="BQ29">
            <v>-3.6131748403473183</v>
          </cell>
          <cell r="BR29">
            <v>-8.9524592804386476</v>
          </cell>
          <cell r="BS29">
            <v>-5.33389822965996</v>
          </cell>
          <cell r="BT29">
            <v>-1.2638686336518199</v>
          </cell>
          <cell r="BU29">
            <v>-9.4398153304032029</v>
          </cell>
          <cell r="BV29">
            <v>-0.97711272550311423</v>
          </cell>
          <cell r="BW29">
            <v>6.0020437640902653</v>
          </cell>
          <cell r="BX29">
            <v>3.7659494561223937E-2</v>
          </cell>
          <cell r="BY29">
            <v>-6.8075490795331541</v>
          </cell>
          <cell r="BZ29">
            <v>5.6552203172442885</v>
          </cell>
          <cell r="CA29">
            <v>-6.6034812886956011</v>
          </cell>
          <cell r="CB29">
            <v>-13.04934426003425</v>
          </cell>
          <cell r="CC29">
            <v>-6.2684002917363602</v>
          </cell>
          <cell r="CD29">
            <v>1.4144625795298544</v>
          </cell>
          <cell r="CE29">
            <v>-13.492263176561673</v>
          </cell>
          <cell r="CF29">
            <v>1.6750720787949187</v>
          </cell>
          <cell r="CG29">
            <v>10.779815091939229</v>
          </cell>
          <cell r="CH29">
            <v>2.3228151427407422</v>
          </cell>
          <cell r="CI29">
            <v>-7.2929093291587321</v>
          </cell>
          <cell r="CJ29">
            <v>11.04714630652934</v>
          </cell>
          <cell r="CK29">
            <v>-7.4502046068553147</v>
          </cell>
        </row>
        <row r="30">
          <cell r="A30">
            <v>-20</v>
          </cell>
          <cell r="AX30">
            <v>-2.5835110623098689</v>
          </cell>
          <cell r="AY30">
            <v>-1.0953772159300237</v>
          </cell>
          <cell r="AZ30">
            <v>0.5491463927370126</v>
          </cell>
          <cell r="BA30">
            <v>-2.7968487883434898</v>
          </cell>
          <cell r="BB30">
            <v>0.66774626980438156</v>
          </cell>
          <cell r="BC30">
            <v>0.31329634625997005</v>
          </cell>
          <cell r="BD30">
            <v>-2.6888142942365478</v>
          </cell>
          <cell r="BE30">
            <v>-6.0482122760803136</v>
          </cell>
          <cell r="BF30">
            <v>6.1707883507758882E-2</v>
          </cell>
          <cell r="BG30">
            <v>-5.9083478399642271</v>
          </cell>
          <cell r="BH30">
            <v>-3.2261052445188301</v>
          </cell>
          <cell r="BI30">
            <v>-0.42316496985372648</v>
          </cell>
          <cell r="BJ30">
            <v>2.6874350718114175</v>
          </cell>
          <cell r="BK30">
            <v>-3.4142390119308046</v>
          </cell>
          <cell r="BL30">
            <v>2.792023426164481</v>
          </cell>
          <cell r="BM30">
            <v>1.3137191823014176</v>
          </cell>
          <cell r="BN30">
            <v>-3.0139812377131849</v>
          </cell>
          <cell r="BO30">
            <v>-7.8358837796085732</v>
          </cell>
          <cell r="BP30">
            <v>1.2912161852337338</v>
          </cell>
          <cell r="BQ30">
            <v>-7.8233737902340081</v>
          </cell>
          <cell r="BR30">
            <v>-6.3496850067542114</v>
          </cell>
          <cell r="BS30">
            <v>-1.8890739477391973</v>
          </cell>
          <cell r="BT30">
            <v>3.0560535435067759</v>
          </cell>
          <cell r="BU30">
            <v>-6.7322169574127688</v>
          </cell>
          <cell r="BV30">
            <v>3.2687128005727111</v>
          </cell>
          <cell r="BW30">
            <v>0.15098639450850215</v>
          </cell>
          <cell r="BX30">
            <v>-5.912455373106285</v>
          </cell>
          <cell r="BY30">
            <v>-12.684768983263149</v>
          </cell>
          <cell r="BZ30">
            <v>-0.14908367157399108</v>
          </cell>
          <cell r="CA30">
            <v>-12.517952388699033</v>
          </cell>
          <cell r="CB30">
            <v>-8.3980337846982724</v>
          </cell>
          <cell r="CC30">
            <v>-1.2867234669282159</v>
          </cell>
          <cell r="CD30">
            <v>6.6132101576719613</v>
          </cell>
          <cell r="CE30">
            <v>-8.743773371390132</v>
          </cell>
          <cell r="CF30">
            <v>6.8054156022566445</v>
          </cell>
          <cell r="CG30">
            <v>0.66155674524270436</v>
          </cell>
          <cell r="CH30">
            <v>-7.7392588361990731</v>
          </cell>
          <cell r="CI30">
            <v>-17.082538042403414</v>
          </cell>
          <cell r="CJ30">
            <v>0.89313347125532505</v>
          </cell>
          <cell r="CK30">
            <v>-17.211277444230696</v>
          </cell>
        </row>
        <row r="31">
          <cell r="A31">
            <v>-15</v>
          </cell>
          <cell r="AX31">
            <v>-2.7639802313089721</v>
          </cell>
          <cell r="AY31">
            <v>-0.99512483790363027</v>
          </cell>
          <cell r="AZ31">
            <v>1.0092643553566212</v>
          </cell>
          <cell r="BA31">
            <v>-3.034557970259999</v>
          </cell>
          <cell r="BB31">
            <v>1.1548750284811145</v>
          </cell>
          <cell r="BC31">
            <v>0.84477442358973553</v>
          </cell>
          <cell r="BD31">
            <v>-2.3888142635315548</v>
          </cell>
          <cell r="BE31">
            <v>-6.0618895078763604</v>
          </cell>
          <cell r="BF31">
            <v>0.69434145858088658</v>
          </cell>
          <cell r="BG31">
            <v>-5.9809344175575063</v>
          </cell>
          <cell r="BH31">
            <v>-3.2172646245843088</v>
          </cell>
          <cell r="BI31">
            <v>-0.46638909248790561</v>
          </cell>
          <cell r="BJ31">
            <v>2.6532258786633824</v>
          </cell>
          <cell r="BK31">
            <v>-3.4612316501088647</v>
          </cell>
          <cell r="BL31">
            <v>2.7845160688487645</v>
          </cell>
          <cell r="BM31">
            <v>1.5358460524398212</v>
          </cell>
          <cell r="BN31">
            <v>-2.609404269093389</v>
          </cell>
          <cell r="BO31">
            <v>-7.3149691129986554</v>
          </cell>
          <cell r="BP31">
            <v>1.5657730587590595</v>
          </cell>
          <cell r="BQ31">
            <v>-7.331074249923959</v>
          </cell>
          <cell r="BR31">
            <v>-6.6197084619034259</v>
          </cell>
          <cell r="BS31">
            <v>-1.7792456861919432</v>
          </cell>
          <cell r="BT31">
            <v>3.7092727996678017</v>
          </cell>
          <cell r="BU31">
            <v>-7.1055213511858089</v>
          </cell>
          <cell r="BV31">
            <v>3.970711682612146</v>
          </cell>
          <cell r="BW31">
            <v>0.91450624092324462</v>
          </cell>
          <cell r="BX31">
            <v>-5.3397716397992987</v>
          </cell>
          <cell r="BY31">
            <v>-12.441469107693925</v>
          </cell>
          <cell r="BZ31">
            <v>0.81296470398757958</v>
          </cell>
          <cell r="CA31">
            <v>-12.386824806205496</v>
          </cell>
          <cell r="CB31">
            <v>-8.2373502761966257</v>
          </cell>
          <cell r="CC31">
            <v>-1.2450590188541926</v>
          </cell>
          <cell r="CD31">
            <v>6.6870995884311792</v>
          </cell>
          <cell r="CE31">
            <v>-8.6700686056388712</v>
          </cell>
          <cell r="CF31">
            <v>6.9199657786346371</v>
          </cell>
          <cell r="CG31">
            <v>1.4035518882051776</v>
          </cell>
          <cell r="CH31">
            <v>-6.6579368452319159</v>
          </cell>
          <cell r="CI31">
            <v>-15.805317693724568</v>
          </cell>
          <cell r="CJ31">
            <v>1.7353710772729516</v>
          </cell>
          <cell r="CK31">
            <v>-15.983885286399023</v>
          </cell>
        </row>
        <row r="32">
          <cell r="A32">
            <v>-10</v>
          </cell>
          <cell r="AX32">
            <v>-2.8305449227801773</v>
          </cell>
          <cell r="AY32">
            <v>-0.78755438321506988</v>
          </cell>
          <cell r="AZ32">
            <v>1.6396315084180542</v>
          </cell>
          <cell r="BA32">
            <v>-3.113919776634487</v>
          </cell>
          <cell r="BB32">
            <v>1.7888550600191075</v>
          </cell>
          <cell r="BC32">
            <v>1.4370225615943633</v>
          </cell>
          <cell r="BD32">
            <v>-1.8217928373428847</v>
          </cell>
          <cell r="BE32">
            <v>-5.6769375291559179</v>
          </cell>
          <cell r="BF32">
            <v>1.39815242882254</v>
          </cell>
          <cell r="BG32">
            <v>-5.6564687430779621</v>
          </cell>
          <cell r="BH32">
            <v>-3.1661402735110427</v>
          </cell>
          <cell r="BI32">
            <v>-0.46135044585331558</v>
          </cell>
          <cell r="BJ32">
            <v>2.7479204812885238</v>
          </cell>
          <cell r="BK32">
            <v>-3.417338417805873</v>
          </cell>
          <cell r="BL32">
            <v>2.8801999645857261</v>
          </cell>
          <cell r="BM32">
            <v>1.9295627368414991</v>
          </cell>
          <cell r="BN32">
            <v>-1.9537899628013085</v>
          </cell>
          <cell r="BO32">
            <v>-6.5518487966392485</v>
          </cell>
          <cell r="BP32">
            <v>2.0049511698806377</v>
          </cell>
          <cell r="BQ32">
            <v>-6.5915479074626884</v>
          </cell>
          <cell r="BR32">
            <v>-6.8167983728431993</v>
          </cell>
          <cell r="BS32">
            <v>-1.6167466630781855</v>
          </cell>
          <cell r="BT32">
            <v>4.5543041984142834</v>
          </cell>
          <cell r="BU32">
            <v>-7.3329453241901428</v>
          </cell>
          <cell r="BV32">
            <v>4.8261041841238326</v>
          </cell>
          <cell r="BW32">
            <v>2.0598470947193102</v>
          </cell>
          <cell r="BX32">
            <v>-4.2975206448805316</v>
          </cell>
          <cell r="BY32">
            <v>-11.824743609287317</v>
          </cell>
          <cell r="BZ32">
            <v>2.1779862616401879</v>
          </cell>
          <cell r="CA32">
            <v>-11.886955008186483</v>
          </cell>
          <cell r="CB32">
            <v>-7.7817976048781228</v>
          </cell>
          <cell r="CC32">
            <v>-1.1866977909728058</v>
          </cell>
          <cell r="CD32">
            <v>6.6334170150054241</v>
          </cell>
          <cell r="CE32">
            <v>-8.2437358570295363</v>
          </cell>
          <cell r="CF32">
            <v>6.8766710146770267</v>
          </cell>
          <cell r="CG32">
            <v>2.3987852852054123</v>
          </cell>
          <cell r="CH32">
            <v>-5.1448535370204826</v>
          </cell>
          <cell r="CI32">
            <v>-14.085012304899776</v>
          </cell>
          <cell r="CJ32">
            <v>2.7879223102414126</v>
          </cell>
          <cell r="CK32">
            <v>-14.289929601355425</v>
          </cell>
        </row>
        <row r="33">
          <cell r="A33">
            <v>-5</v>
          </cell>
          <cell r="AX33">
            <v>-2.8015488616168476</v>
          </cell>
          <cell r="AY33">
            <v>-0.65640555867753769</v>
          </cell>
          <cell r="AZ33">
            <v>2.0130385330458651</v>
          </cell>
          <cell r="BA33">
            <v>-3.1112115138573464</v>
          </cell>
          <cell r="BB33">
            <v>2.1726266013229267</v>
          </cell>
          <cell r="BC33">
            <v>1.8881248546409872</v>
          </cell>
          <cell r="BD33">
            <v>-1.4859915007736122</v>
          </cell>
          <cell r="BE33">
            <v>-5.6529376767461077</v>
          </cell>
          <cell r="BF33">
            <v>1.9867772299640423</v>
          </cell>
          <cell r="BG33">
            <v>-5.7037792680547135</v>
          </cell>
          <cell r="BH33">
            <v>-2.9770683996566678</v>
          </cell>
          <cell r="BI33">
            <v>-0.46024538567663309</v>
          </cell>
          <cell r="BJ33">
            <v>2.6644983517734873</v>
          </cell>
          <cell r="BK33">
            <v>-3.2522879283993351</v>
          </cell>
          <cell r="BL33">
            <v>2.8063357759070695</v>
          </cell>
          <cell r="BM33">
            <v>2.1347975347962005</v>
          </cell>
          <cell r="BN33">
            <v>-1.5862744360740801</v>
          </cell>
          <cell r="BO33">
            <v>-6.1855074690291474</v>
          </cell>
          <cell r="BP33">
            <v>2.2900084185966243</v>
          </cell>
          <cell r="BQ33">
            <v>-6.2654971124106416</v>
          </cell>
          <cell r="BR33">
            <v>-6.8253180318063498</v>
          </cell>
          <cell r="BS33">
            <v>-1.4267936210625483</v>
          </cell>
          <cell r="BT33">
            <v>5.2731906363819832</v>
          </cell>
          <cell r="BU33">
            <v>-7.3849794894954215</v>
          </cell>
          <cell r="BV33">
            <v>5.5616183504621333</v>
          </cell>
          <cell r="BW33">
            <v>2.7436980292373776</v>
          </cell>
          <cell r="BX33">
            <v>-3.6412720660803708</v>
          </cell>
          <cell r="BY33">
            <v>-11.540385143671999</v>
          </cell>
          <cell r="BZ33">
            <v>3.0991829854461237</v>
          </cell>
          <cell r="CA33">
            <v>-11.723588242439138</v>
          </cell>
          <cell r="CB33">
            <v>-7.4790516160190261</v>
          </cell>
          <cell r="CC33">
            <v>-1.2546180907187205</v>
          </cell>
          <cell r="CD33">
            <v>6.4597526452377858</v>
          </cell>
          <cell r="CE33">
            <v>-7.994686762875765</v>
          </cell>
          <cell r="CF33">
            <v>6.7254909137284793</v>
          </cell>
          <cell r="CG33">
            <v>2.8441262314691182</v>
          </cell>
          <cell r="CH33">
            <v>-4.2554787104348115</v>
          </cell>
          <cell r="CI33">
            <v>-13.046021107943083</v>
          </cell>
          <cell r="CJ33">
            <v>3.3287313884368754</v>
          </cell>
          <cell r="CK33">
            <v>-13.295767728396113</v>
          </cell>
        </row>
        <row r="34">
          <cell r="A34">
            <v>0</v>
          </cell>
          <cell r="AX34">
            <v>-2.9477470298385806</v>
          </cell>
          <cell r="AY34">
            <v>-0.48663869365144569</v>
          </cell>
          <cell r="AZ34">
            <v>2.6297946412129942</v>
          </cell>
          <cell r="BA34">
            <v>-3.2681303468827418</v>
          </cell>
          <cell r="BB34">
            <v>2.7899862997350748</v>
          </cell>
          <cell r="BC34">
            <v>2.2339430157039182</v>
          </cell>
          <cell r="BD34">
            <v>-1.0310281436517681</v>
          </cell>
          <cell r="BE34">
            <v>-5.138096876698043</v>
          </cell>
          <cell r="BF34">
            <v>2.4407812865172822</v>
          </cell>
          <cell r="BG34">
            <v>-5.241516012104726</v>
          </cell>
          <cell r="BH34">
            <v>-2.9288750111390551</v>
          </cell>
          <cell r="BI34">
            <v>-0.36003691124116938</v>
          </cell>
          <cell r="BJ34">
            <v>2.8860657625280601</v>
          </cell>
          <cell r="BK34">
            <v>-3.2093154023140325</v>
          </cell>
          <cell r="BL34">
            <v>3.0262859581155483</v>
          </cell>
          <cell r="BM34">
            <v>2.3025237111620145</v>
          </cell>
          <cell r="BN34">
            <v>-1.0368901479406412</v>
          </cell>
          <cell r="BO34">
            <v>-5.2395254692485089</v>
          </cell>
          <cell r="BP34">
            <v>2.5294676905983993</v>
          </cell>
          <cell r="BQ34">
            <v>-5.3529974589667013</v>
          </cell>
          <cell r="BR34">
            <v>-7.2436165378312962</v>
          </cell>
          <cell r="BS34">
            <v>-1.2635532879110092</v>
          </cell>
          <cell r="BT34">
            <v>6.2833772303559066</v>
          </cell>
          <cell r="BU34">
            <v>-7.8184281847637571</v>
          </cell>
          <cell r="BV34">
            <v>6.5707830538221366</v>
          </cell>
          <cell r="BW34">
            <v>3.4424943403956205</v>
          </cell>
          <cell r="BX34">
            <v>-3.1254613760573502</v>
          </cell>
          <cell r="BY34">
            <v>-11.406286985977623</v>
          </cell>
          <cell r="BZ34">
            <v>4.0095420552281036</v>
          </cell>
          <cell r="CA34">
            <v>-11.689810843393863</v>
          </cell>
          <cell r="CB34">
            <v>-7.3290705827279243</v>
          </cell>
          <cell r="CC34">
            <v>-1.1255028982643471</v>
          </cell>
          <cell r="CD34">
            <v>6.6948660368978059</v>
          </cell>
          <cell r="CE34">
            <v>-7.8563452193893131</v>
          </cell>
          <cell r="CF34">
            <v>6.9585033552285003</v>
          </cell>
          <cell r="CG34">
            <v>3.460050935246155</v>
          </cell>
          <cell r="CH34">
            <v>-3.2536381223870841</v>
          </cell>
          <cell r="CI34">
            <v>-11.718248513966097</v>
          </cell>
          <cell r="CJ34">
            <v>4.0400434915459265</v>
          </cell>
          <cell r="CK34">
            <v>-12.008244792115981</v>
          </cell>
        </row>
        <row r="35">
          <cell r="A35">
            <v>5</v>
          </cell>
          <cell r="AX35">
            <v>-2.7234662106330356</v>
          </cell>
          <cell r="AY35">
            <v>0.21173301037911313</v>
          </cell>
          <cell r="AZ35">
            <v>3.7827598983970425</v>
          </cell>
          <cell r="BA35">
            <v>-2.9065342760779016</v>
          </cell>
          <cell r="BB35">
            <v>3.8701879707895581</v>
          </cell>
          <cell r="BC35">
            <v>2.3354378319422224</v>
          </cell>
          <cell r="BD35">
            <v>-1.0598376947493002</v>
          </cell>
          <cell r="BE35">
            <v>-5.1949610397017967</v>
          </cell>
          <cell r="BF35">
            <v>2.5756748680021131</v>
          </cell>
          <cell r="BG35">
            <v>-5.3096913774533201</v>
          </cell>
          <cell r="BH35">
            <v>-2.5485062790421309</v>
          </cell>
          <cell r="BI35">
            <v>0.17153527305886701</v>
          </cell>
          <cell r="BJ35">
            <v>3.4834600897362904</v>
          </cell>
          <cell r="BK35">
            <v>-2.7355583159648162</v>
          </cell>
          <cell r="BL35">
            <v>3.5727907929668286</v>
          </cell>
          <cell r="BM35">
            <v>2.2917924897144646</v>
          </cell>
          <cell r="BN35">
            <v>-1.0974278160342774</v>
          </cell>
          <cell r="BO35">
            <v>-5.224320743361381</v>
          </cell>
          <cell r="BP35">
            <v>2.5260095120532893</v>
          </cell>
          <cell r="BQ35">
            <v>-5.3361760947293959</v>
          </cell>
          <cell r="BR35">
            <v>-6.5305162617579047</v>
          </cell>
          <cell r="BS35">
            <v>-6.4474529400508462E-2</v>
          </cell>
          <cell r="BT35">
            <v>7.7909370819638832</v>
          </cell>
          <cell r="BU35">
            <v>-6.859869725724125</v>
          </cell>
          <cell r="BV35">
            <v>7.9482268769938988</v>
          </cell>
          <cell r="BW35">
            <v>3.2390763417517561</v>
          </cell>
          <cell r="BX35">
            <v>-3.6621201687441416</v>
          </cell>
          <cell r="BY35">
            <v>-12.067858803752943</v>
          </cell>
          <cell r="BZ35">
            <v>3.732190304584563</v>
          </cell>
          <cell r="CA35">
            <v>-12.303355929565368</v>
          </cell>
          <cell r="CB35">
            <v>-6.579371775666865</v>
          </cell>
          <cell r="CC35">
            <v>-7.7347274599808086E-2</v>
          </cell>
          <cell r="CD35">
            <v>7.8214499920668894</v>
          </cell>
          <cell r="CE35">
            <v>-6.9084096276660532</v>
          </cell>
          <cell r="CF35">
            <v>7.9785890598478106</v>
          </cell>
          <cell r="CG35">
            <v>3.2349515058988936</v>
          </cell>
          <cell r="CH35">
            <v>-3.6649996827902518</v>
          </cell>
          <cell r="CI35">
            <v>-12.068949197611945</v>
          </cell>
          <cell r="CJ35">
            <v>3.7261971886112861</v>
          </cell>
          <cell r="CK35">
            <v>-12.303554086270827</v>
          </cell>
        </row>
        <row r="36">
          <cell r="A36">
            <v>8</v>
          </cell>
          <cell r="AX36">
            <v>-2.6499183872292265</v>
          </cell>
          <cell r="AY36">
            <v>0.29388638442430715</v>
          </cell>
          <cell r="AZ36">
            <v>3.7014808329836497</v>
          </cell>
          <cell r="BA36">
            <v>-2.8026202718052509</v>
          </cell>
          <cell r="BB36">
            <v>3.7717550780834816</v>
          </cell>
          <cell r="BC36">
            <v>2.5209322849677847</v>
          </cell>
          <cell r="BD36">
            <v>-1.053319464722088</v>
          </cell>
          <cell r="BE36">
            <v>-5.1983596596909347</v>
          </cell>
          <cell r="BF36">
            <v>2.7542506135735194</v>
          </cell>
          <cell r="BG36">
            <v>-5.30573403464542</v>
          </cell>
          <cell r="BH36">
            <v>-2.6572643331400574</v>
          </cell>
          <cell r="BI36">
            <v>0.30348722080636281</v>
          </cell>
          <cell r="BJ36">
            <v>3.7300717713349889</v>
          </cell>
          <cell r="BK36">
            <v>-2.8069326169098763</v>
          </cell>
          <cell r="BL36">
            <v>3.7989499366995765</v>
          </cell>
          <cell r="BM36">
            <v>2.5192013789514305</v>
          </cell>
          <cell r="BN36">
            <v>-1.0670543704195325</v>
          </cell>
          <cell r="BO36">
            <v>-5.2255406349567801</v>
          </cell>
          <cell r="BP36">
            <v>2.7503379009225322</v>
          </cell>
          <cell r="BQ36">
            <v>-5.3319109305272532</v>
          </cell>
          <cell r="BR36">
            <v>-6.7472785554557788</v>
          </cell>
          <cell r="BS36">
            <v>0.203875632436405</v>
          </cell>
          <cell r="BT36">
            <v>8.2329888007014791</v>
          </cell>
          <cell r="BU36">
            <v>-7.0005790030054458</v>
          </cell>
          <cell r="BV36">
            <v>8.3495590564283546</v>
          </cell>
          <cell r="BW36">
            <v>3.6851244884175784</v>
          </cell>
          <cell r="BX36">
            <v>-3.6682873449124589</v>
          </cell>
          <cell r="BY36">
            <v>-12.190673173535016</v>
          </cell>
          <cell r="BZ36">
            <v>4.1318826399705744</v>
          </cell>
          <cell r="CA36">
            <v>-12.396273726074057</v>
          </cell>
          <cell r="CB36">
            <v>-6.7831557137165603</v>
          </cell>
          <cell r="CC36">
            <v>0.1871220380672845</v>
          </cell>
          <cell r="CD36">
            <v>8.2395371949759486</v>
          </cell>
          <cell r="CE36">
            <v>-7.0447260979954613</v>
          </cell>
          <cell r="CF36">
            <v>8.3599133209596523</v>
          </cell>
          <cell r="CG36">
            <v>3.6954846006874202</v>
          </cell>
          <cell r="CH36">
            <v>-3.6388293734673334</v>
          </cell>
          <cell r="CI36">
            <v>-12.140172290451099</v>
          </cell>
          <cell r="CJ36">
            <v>4.1478945210080402</v>
          </cell>
          <cell r="CK36">
            <v>-12.348373817986134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zoomScaleNormal="100" workbookViewId="0">
      <selection activeCell="Q109" sqref="A1:Q109"/>
    </sheetView>
  </sheetViews>
  <sheetFormatPr defaultRowHeight="15" x14ac:dyDescent="0.25"/>
  <sheetData>
    <row r="1" spans="1:1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>
        <v>-29</v>
      </c>
      <c r="B2">
        <v>0.85994000000000004</v>
      </c>
      <c r="C2">
        <v>142.4571</v>
      </c>
      <c r="D2">
        <v>32.772199999999998</v>
      </c>
      <c r="E2">
        <v>42.976300000000002</v>
      </c>
      <c r="F2">
        <v>3.9899999999999998E-2</v>
      </c>
      <c r="G2">
        <v>6.2521000000000004</v>
      </c>
      <c r="H2">
        <v>2.6177999999999999</v>
      </c>
      <c r="I2">
        <v>157.01249999999999</v>
      </c>
      <c r="K2">
        <v>0</v>
      </c>
      <c r="L2">
        <v>0</v>
      </c>
      <c r="M2">
        <v>4.3875000000000002</v>
      </c>
      <c r="N2" t="b">
        <v>1</v>
      </c>
      <c r="O2" t="b">
        <v>1</v>
      </c>
      <c r="P2">
        <v>0</v>
      </c>
      <c r="Q2">
        <v>594.73619771003723</v>
      </c>
    </row>
    <row r="3" spans="1:17" x14ac:dyDescent="0.25">
      <c r="A3">
        <v>-25</v>
      </c>
      <c r="B3">
        <v>0.91639000000000004</v>
      </c>
      <c r="C3">
        <v>151.8091</v>
      </c>
      <c r="D3">
        <v>33.520499999999998</v>
      </c>
      <c r="E3">
        <v>45.192300000000003</v>
      </c>
      <c r="F3">
        <v>3.9800000000000002E-2</v>
      </c>
      <c r="G3">
        <v>6.2720000000000002</v>
      </c>
      <c r="H3">
        <v>2.0413000000000001</v>
      </c>
      <c r="I3">
        <v>163.607</v>
      </c>
      <c r="K3">
        <v>0</v>
      </c>
      <c r="L3">
        <v>0</v>
      </c>
      <c r="M3">
        <v>4.3773999999999997</v>
      </c>
      <c r="N3" t="b">
        <v>1</v>
      </c>
      <c r="O3" t="b">
        <v>1</v>
      </c>
      <c r="P3">
        <v>0</v>
      </c>
      <c r="Q3">
        <v>571.32788443565369</v>
      </c>
    </row>
    <row r="4" spans="1:17" x14ac:dyDescent="0.25">
      <c r="A4">
        <v>-20</v>
      </c>
      <c r="B4">
        <v>0.95735000000000003</v>
      </c>
      <c r="C4">
        <v>158.5949</v>
      </c>
      <c r="D4">
        <v>33.920499999999997</v>
      </c>
      <c r="E4">
        <v>48.4739</v>
      </c>
      <c r="F4">
        <v>4.0399999999999998E-2</v>
      </c>
      <c r="G4">
        <v>6.2864000000000004</v>
      </c>
      <c r="H4">
        <v>1.3566</v>
      </c>
      <c r="I4">
        <v>168.31739999999999</v>
      </c>
      <c r="K4">
        <v>0</v>
      </c>
      <c r="L4">
        <v>0</v>
      </c>
      <c r="M4">
        <v>4.4378000000000002</v>
      </c>
      <c r="N4" t="b">
        <v>1</v>
      </c>
      <c r="O4" t="b">
        <v>1</v>
      </c>
      <c r="P4">
        <v>0</v>
      </c>
      <c r="Q4">
        <v>1396.465352296829</v>
      </c>
    </row>
    <row r="5" spans="1:17" x14ac:dyDescent="0.25">
      <c r="A5">
        <v>-15</v>
      </c>
      <c r="B5">
        <v>0.94764000000000004</v>
      </c>
      <c r="C5">
        <v>156.9863</v>
      </c>
      <c r="D5">
        <v>33.847700000000003</v>
      </c>
      <c r="E5">
        <v>50.720300000000002</v>
      </c>
      <c r="F5">
        <v>4.0300000000000002E-2</v>
      </c>
      <c r="G5">
        <v>6.2830000000000004</v>
      </c>
      <c r="H5">
        <v>1.3082</v>
      </c>
      <c r="I5">
        <v>168.13159999999999</v>
      </c>
      <c r="K5">
        <v>0</v>
      </c>
      <c r="L5">
        <v>0</v>
      </c>
      <c r="M5">
        <v>4.4316000000000004</v>
      </c>
      <c r="N5" t="b">
        <v>1</v>
      </c>
      <c r="O5" t="b">
        <v>1</v>
      </c>
      <c r="P5">
        <v>0</v>
      </c>
      <c r="Q5">
        <v>1076.2371928691859</v>
      </c>
    </row>
    <row r="6" spans="1:17" x14ac:dyDescent="0.25">
      <c r="A6">
        <v>-10</v>
      </c>
      <c r="B6">
        <v>0.93710000000000004</v>
      </c>
      <c r="C6">
        <v>155.24010000000001</v>
      </c>
      <c r="D6">
        <v>33.744399999999999</v>
      </c>
      <c r="E6">
        <v>52.8324</v>
      </c>
      <c r="F6">
        <v>4.0399999999999998E-2</v>
      </c>
      <c r="G6">
        <v>6.2793000000000001</v>
      </c>
      <c r="H6">
        <v>1.2524</v>
      </c>
      <c r="I6">
        <v>167.94579999999999</v>
      </c>
      <c r="K6">
        <v>0</v>
      </c>
      <c r="L6">
        <v>0</v>
      </c>
      <c r="M6">
        <v>4.4363000000000001</v>
      </c>
      <c r="N6" t="b">
        <v>1</v>
      </c>
      <c r="O6" t="b">
        <v>1</v>
      </c>
      <c r="P6">
        <v>0</v>
      </c>
      <c r="Q6">
        <v>575.95679903030396</v>
      </c>
    </row>
    <row r="7" spans="1:17" x14ac:dyDescent="0.25">
      <c r="A7">
        <v>-5</v>
      </c>
      <c r="B7">
        <v>0.93096000000000001</v>
      </c>
      <c r="C7">
        <v>154.2234</v>
      </c>
      <c r="D7">
        <v>33.657899999999998</v>
      </c>
      <c r="E7">
        <v>54.747700000000002</v>
      </c>
      <c r="F7">
        <v>4.0599999999999997E-2</v>
      </c>
      <c r="G7">
        <v>6.2770999999999999</v>
      </c>
      <c r="H7">
        <v>1.1321000000000001</v>
      </c>
      <c r="I7">
        <v>167.76</v>
      </c>
      <c r="K7">
        <v>0</v>
      </c>
      <c r="L7">
        <v>0</v>
      </c>
      <c r="M7">
        <v>4.4641000000000002</v>
      </c>
      <c r="N7" t="b">
        <v>1</v>
      </c>
      <c r="O7" t="b">
        <v>1</v>
      </c>
      <c r="P7">
        <v>0</v>
      </c>
      <c r="Q7">
        <v>630.77684688568115</v>
      </c>
    </row>
    <row r="8" spans="1:17" x14ac:dyDescent="0.25">
      <c r="A8">
        <v>0</v>
      </c>
      <c r="B8">
        <v>0.92579999999999996</v>
      </c>
      <c r="C8">
        <v>152.114</v>
      </c>
      <c r="D8">
        <v>33.555700000000002</v>
      </c>
      <c r="E8">
        <v>55.799399999999999</v>
      </c>
      <c r="F8">
        <v>4.0800000000000003E-2</v>
      </c>
      <c r="G8">
        <v>6.2725999999999997</v>
      </c>
      <c r="H8">
        <v>1.1186</v>
      </c>
      <c r="I8">
        <v>167.57409999999999</v>
      </c>
      <c r="K8">
        <v>0</v>
      </c>
      <c r="L8">
        <v>0</v>
      </c>
      <c r="M8">
        <v>4.4884000000000004</v>
      </c>
      <c r="N8" t="b">
        <v>1</v>
      </c>
      <c r="O8" t="b">
        <v>1</v>
      </c>
      <c r="P8">
        <v>0</v>
      </c>
      <c r="Q8">
        <v>463.13944554328918</v>
      </c>
    </row>
    <row r="9" spans="1:17" x14ac:dyDescent="0.25">
      <c r="A9">
        <v>5</v>
      </c>
      <c r="B9">
        <v>0.92464999999999997</v>
      </c>
      <c r="C9">
        <v>147.74680000000001</v>
      </c>
      <c r="D9">
        <v>33.363900000000001</v>
      </c>
      <c r="E9">
        <v>55.564999999999998</v>
      </c>
      <c r="F9">
        <v>4.0399999999999998E-2</v>
      </c>
      <c r="G9">
        <v>6.2633999999999999</v>
      </c>
      <c r="H9">
        <v>1.2425999999999999</v>
      </c>
      <c r="I9">
        <v>167.38829999999999</v>
      </c>
      <c r="K9">
        <v>0</v>
      </c>
      <c r="L9">
        <v>0</v>
      </c>
      <c r="M9">
        <v>4.4390999999999998</v>
      </c>
      <c r="N9" t="b">
        <v>1</v>
      </c>
      <c r="O9" t="b">
        <v>1</v>
      </c>
      <c r="P9">
        <v>0</v>
      </c>
      <c r="Q9">
        <v>2172.649573564529</v>
      </c>
    </row>
    <row r="10" spans="1:17" x14ac:dyDescent="0.25">
      <c r="A10">
        <v>8</v>
      </c>
      <c r="B10">
        <v>0.92479</v>
      </c>
      <c r="C10">
        <v>145.26179999999999</v>
      </c>
      <c r="D10">
        <v>33.238100000000003</v>
      </c>
      <c r="E10">
        <v>55.254399999999997</v>
      </c>
      <c r="F10">
        <v>4.1000000000000002E-2</v>
      </c>
      <c r="G10">
        <v>6.2580999999999998</v>
      </c>
      <c r="H10">
        <v>1.321</v>
      </c>
      <c r="I10">
        <v>166.7372</v>
      </c>
      <c r="K10">
        <v>0</v>
      </c>
      <c r="L10">
        <v>0</v>
      </c>
      <c r="M10">
        <v>4.5096999999999996</v>
      </c>
      <c r="N10" t="b">
        <v>1</v>
      </c>
      <c r="O10" t="b">
        <v>1</v>
      </c>
      <c r="P10">
        <v>0</v>
      </c>
      <c r="Q10">
        <v>829.30405044555664</v>
      </c>
    </row>
    <row r="11" spans="1:17" x14ac:dyDescent="0.25">
      <c r="A11">
        <v>-29</v>
      </c>
      <c r="B11">
        <v>0.87055000000000005</v>
      </c>
      <c r="C11">
        <v>144.21459999999999</v>
      </c>
      <c r="D11">
        <v>32.9223</v>
      </c>
      <c r="E11">
        <v>43.321800000000003</v>
      </c>
      <c r="F11">
        <v>3.9899999999999998E-2</v>
      </c>
      <c r="G11">
        <v>6.2558999999999996</v>
      </c>
      <c r="H11">
        <v>2.5672999999999999</v>
      </c>
      <c r="I11">
        <v>158.1103</v>
      </c>
      <c r="J11">
        <v>1.0938000000000001</v>
      </c>
      <c r="K11">
        <v>1</v>
      </c>
      <c r="L11">
        <v>0</v>
      </c>
      <c r="M11">
        <v>4.3860000000000001</v>
      </c>
      <c r="N11" t="b">
        <v>1</v>
      </c>
      <c r="O11" t="b">
        <v>1</v>
      </c>
      <c r="P11">
        <v>10.492562788018921</v>
      </c>
      <c r="Q11">
        <v>592.21827483177185</v>
      </c>
    </row>
    <row r="12" spans="1:17" x14ac:dyDescent="0.25">
      <c r="A12">
        <v>-25</v>
      </c>
      <c r="B12">
        <v>0.93006999999999995</v>
      </c>
      <c r="C12">
        <v>154.07480000000001</v>
      </c>
      <c r="D12">
        <v>33.669800000000002</v>
      </c>
      <c r="E12">
        <v>45.639600000000002</v>
      </c>
      <c r="F12">
        <v>4.0399999999999998E-2</v>
      </c>
      <c r="G12">
        <v>6.2767999999999997</v>
      </c>
      <c r="H12">
        <v>1.8626</v>
      </c>
      <c r="I12">
        <v>164.79730000000001</v>
      </c>
      <c r="J12">
        <v>1.1859999999999999</v>
      </c>
      <c r="K12">
        <v>1</v>
      </c>
      <c r="L12">
        <v>0</v>
      </c>
      <c r="M12">
        <v>4.4359999999999999</v>
      </c>
      <c r="N12" t="b">
        <v>1</v>
      </c>
      <c r="O12" t="b">
        <v>1</v>
      </c>
      <c r="P12">
        <v>10.492562788018921</v>
      </c>
      <c r="Q12">
        <v>1627.445728540421</v>
      </c>
    </row>
    <row r="13" spans="1:17" x14ac:dyDescent="0.25">
      <c r="A13">
        <v>-20</v>
      </c>
      <c r="B13">
        <v>0.97172000000000003</v>
      </c>
      <c r="C13">
        <v>160.97470000000001</v>
      </c>
      <c r="D13">
        <v>34.0105</v>
      </c>
      <c r="E13">
        <v>48.956200000000003</v>
      </c>
      <c r="F13">
        <v>4.0399999999999998E-2</v>
      </c>
      <c r="G13">
        <v>6.2914000000000003</v>
      </c>
      <c r="H13">
        <v>1.19</v>
      </c>
      <c r="I13">
        <v>169.72790000000001</v>
      </c>
      <c r="J13">
        <v>1.4056</v>
      </c>
      <c r="K13">
        <v>1</v>
      </c>
      <c r="L13">
        <v>0</v>
      </c>
      <c r="M13">
        <v>4.4409000000000001</v>
      </c>
      <c r="N13" t="b">
        <v>1</v>
      </c>
      <c r="O13" t="b">
        <v>1</v>
      </c>
      <c r="P13">
        <v>10.492562788018921</v>
      </c>
      <c r="Q13">
        <v>1524.691180944443</v>
      </c>
    </row>
    <row r="14" spans="1:17" x14ac:dyDescent="0.25">
      <c r="A14">
        <v>-15</v>
      </c>
      <c r="B14">
        <v>0.96416000000000002</v>
      </c>
      <c r="C14">
        <v>159.72210000000001</v>
      </c>
      <c r="D14">
        <v>33.970300000000002</v>
      </c>
      <c r="E14">
        <v>51.287599999999998</v>
      </c>
      <c r="F14">
        <v>4.0399999999999998E-2</v>
      </c>
      <c r="G14">
        <v>6.2888000000000002</v>
      </c>
      <c r="H14">
        <v>1.1234</v>
      </c>
      <c r="I14">
        <v>169.76240000000001</v>
      </c>
      <c r="J14">
        <v>1.6251</v>
      </c>
      <c r="K14">
        <v>1</v>
      </c>
      <c r="L14">
        <v>0</v>
      </c>
      <c r="M14">
        <v>4.4410999999999996</v>
      </c>
      <c r="N14" t="b">
        <v>1</v>
      </c>
      <c r="O14" t="b">
        <v>1</v>
      </c>
      <c r="P14">
        <v>10.492562788018921</v>
      </c>
      <c r="Q14">
        <v>1050.645325660706</v>
      </c>
    </row>
    <row r="15" spans="1:17" x14ac:dyDescent="0.25">
      <c r="A15">
        <v>-10</v>
      </c>
      <c r="B15">
        <v>0.95521</v>
      </c>
      <c r="C15">
        <v>158.2398</v>
      </c>
      <c r="D15">
        <v>33.900300000000001</v>
      </c>
      <c r="E15">
        <v>53.462899999999998</v>
      </c>
      <c r="F15">
        <v>4.0300000000000002E-2</v>
      </c>
      <c r="G15">
        <v>6.2855999999999996</v>
      </c>
      <c r="H15">
        <v>1.0562</v>
      </c>
      <c r="I15">
        <v>169.797</v>
      </c>
      <c r="J15">
        <v>1.8444</v>
      </c>
      <c r="K15">
        <v>1</v>
      </c>
      <c r="L15">
        <v>0</v>
      </c>
      <c r="M15">
        <v>4.4337</v>
      </c>
      <c r="N15" t="b">
        <v>1</v>
      </c>
      <c r="O15" t="b">
        <v>1</v>
      </c>
      <c r="P15">
        <v>10.492562788018921</v>
      </c>
      <c r="Q15">
        <v>540.12405562400818</v>
      </c>
    </row>
    <row r="16" spans="1:17" x14ac:dyDescent="0.25">
      <c r="A16">
        <v>-5</v>
      </c>
      <c r="B16">
        <v>0.95020000000000004</v>
      </c>
      <c r="C16">
        <v>157.41040000000001</v>
      </c>
      <c r="D16">
        <v>33.8354</v>
      </c>
      <c r="E16">
        <v>55.416899999999998</v>
      </c>
      <c r="F16">
        <v>4.0399999999999998E-2</v>
      </c>
      <c r="G16">
        <v>6.2839</v>
      </c>
      <c r="H16">
        <v>0.93930000000000002</v>
      </c>
      <c r="I16">
        <v>169.83160000000001</v>
      </c>
      <c r="J16">
        <v>2.0636999999999999</v>
      </c>
      <c r="K16">
        <v>1</v>
      </c>
      <c r="L16">
        <v>0</v>
      </c>
      <c r="M16">
        <v>4.4435000000000002</v>
      </c>
      <c r="N16" t="b">
        <v>1</v>
      </c>
      <c r="O16" t="b">
        <v>1</v>
      </c>
      <c r="P16">
        <v>10.492562788018921</v>
      </c>
      <c r="Q16">
        <v>1377.5450308322911</v>
      </c>
    </row>
    <row r="17" spans="1:17" x14ac:dyDescent="0.25">
      <c r="A17">
        <v>0</v>
      </c>
      <c r="B17">
        <v>0.94621</v>
      </c>
      <c r="C17">
        <v>155.46629999999999</v>
      </c>
      <c r="D17">
        <v>33.753300000000003</v>
      </c>
      <c r="E17">
        <v>56.478200000000001</v>
      </c>
      <c r="F17">
        <v>4.0399999999999998E-2</v>
      </c>
      <c r="G17">
        <v>6.2797999999999998</v>
      </c>
      <c r="H17">
        <v>0.9173</v>
      </c>
      <c r="I17">
        <v>169.8663</v>
      </c>
      <c r="J17">
        <v>2.2829000000000002</v>
      </c>
      <c r="K17">
        <v>1</v>
      </c>
      <c r="L17">
        <v>0</v>
      </c>
      <c r="M17">
        <v>4.4413999999999998</v>
      </c>
      <c r="N17" t="b">
        <v>1</v>
      </c>
      <c r="O17" t="b">
        <v>1</v>
      </c>
      <c r="P17">
        <v>10.492562788018921</v>
      </c>
      <c r="Q17">
        <v>1379.9093821048741</v>
      </c>
    </row>
    <row r="18" spans="1:17" x14ac:dyDescent="0.25">
      <c r="A18">
        <v>5</v>
      </c>
      <c r="B18">
        <v>0.94760999999999995</v>
      </c>
      <c r="C18">
        <v>151.416</v>
      </c>
      <c r="D18">
        <v>33.584800000000001</v>
      </c>
      <c r="E18">
        <v>56.2776</v>
      </c>
      <c r="F18">
        <v>4.1000000000000002E-2</v>
      </c>
      <c r="G18">
        <v>6.2712000000000003</v>
      </c>
      <c r="H18">
        <v>0.99680000000000002</v>
      </c>
      <c r="I18">
        <v>169.73920000000001</v>
      </c>
      <c r="J18">
        <v>2.3408000000000002</v>
      </c>
      <c r="K18">
        <v>1</v>
      </c>
      <c r="L18">
        <v>0</v>
      </c>
      <c r="M18">
        <v>4.5019999999999998</v>
      </c>
      <c r="N18" t="b">
        <v>1</v>
      </c>
      <c r="O18" t="b">
        <v>1</v>
      </c>
      <c r="P18">
        <v>10.52101700754522</v>
      </c>
      <c r="Q18">
        <v>773.42385745048523</v>
      </c>
    </row>
    <row r="19" spans="1:17" x14ac:dyDescent="0.25">
      <c r="A19">
        <v>8</v>
      </c>
      <c r="B19">
        <v>0.94504999999999995</v>
      </c>
      <c r="C19">
        <v>148.4444</v>
      </c>
      <c r="D19">
        <v>33.434800000000003</v>
      </c>
      <c r="E19">
        <v>55.860599999999998</v>
      </c>
      <c r="F19">
        <v>4.0399999999999998E-2</v>
      </c>
      <c r="G19">
        <v>6.2648999999999999</v>
      </c>
      <c r="H19">
        <v>1.0909</v>
      </c>
      <c r="I19">
        <v>169.0806</v>
      </c>
      <c r="J19">
        <v>2.3332999999999999</v>
      </c>
      <c r="K19">
        <v>1</v>
      </c>
      <c r="L19">
        <v>0</v>
      </c>
      <c r="M19">
        <v>4.4429999999999996</v>
      </c>
      <c r="N19" t="b">
        <v>1</v>
      </c>
      <c r="O19" t="b">
        <v>1</v>
      </c>
      <c r="P19">
        <v>10.529887531033911</v>
      </c>
      <c r="Q19">
        <v>2296.2925176620479</v>
      </c>
    </row>
    <row r="20" spans="1:17" x14ac:dyDescent="0.25">
      <c r="A20">
        <v>-29</v>
      </c>
      <c r="B20">
        <v>0.85619000000000001</v>
      </c>
      <c r="C20">
        <v>141.83629999999999</v>
      </c>
      <c r="D20">
        <v>32.718400000000003</v>
      </c>
      <c r="E20">
        <v>42.639800000000001</v>
      </c>
      <c r="F20">
        <v>3.9899999999999998E-2</v>
      </c>
      <c r="G20">
        <v>6.2507999999999999</v>
      </c>
      <c r="H20">
        <v>2.6311</v>
      </c>
      <c r="I20">
        <v>156.73320000000001</v>
      </c>
      <c r="J20">
        <v>0</v>
      </c>
      <c r="K20">
        <v>2</v>
      </c>
      <c r="L20">
        <v>0</v>
      </c>
      <c r="M20">
        <v>4.3855000000000004</v>
      </c>
      <c r="N20" t="b">
        <v>1</v>
      </c>
      <c r="O20" t="b">
        <v>1</v>
      </c>
      <c r="P20">
        <v>0</v>
      </c>
      <c r="Q20">
        <v>577.77842497825623</v>
      </c>
    </row>
    <row r="21" spans="1:17" x14ac:dyDescent="0.25">
      <c r="A21">
        <v>-25</v>
      </c>
      <c r="B21">
        <v>0.91254000000000002</v>
      </c>
      <c r="C21">
        <v>151.1713</v>
      </c>
      <c r="D21">
        <v>33.475700000000003</v>
      </c>
      <c r="E21">
        <v>44.855200000000004</v>
      </c>
      <c r="F21">
        <v>4.0399999999999998E-2</v>
      </c>
      <c r="G21">
        <v>6.2706</v>
      </c>
      <c r="H21">
        <v>2.0893999999999999</v>
      </c>
      <c r="I21">
        <v>163.20920000000001</v>
      </c>
      <c r="J21">
        <v>0</v>
      </c>
      <c r="K21">
        <v>2</v>
      </c>
      <c r="L21">
        <v>0</v>
      </c>
      <c r="M21">
        <v>4.4393000000000002</v>
      </c>
      <c r="N21" t="b">
        <v>1</v>
      </c>
      <c r="O21" t="b">
        <v>1</v>
      </c>
      <c r="P21">
        <v>0</v>
      </c>
      <c r="Q21">
        <v>1485.9005024433141</v>
      </c>
    </row>
    <row r="22" spans="1:17" x14ac:dyDescent="0.25">
      <c r="A22">
        <v>-20</v>
      </c>
      <c r="B22">
        <v>0.94972000000000001</v>
      </c>
      <c r="C22">
        <v>157.33090000000001</v>
      </c>
      <c r="D22">
        <v>33.861400000000003</v>
      </c>
      <c r="E22">
        <v>48.020200000000003</v>
      </c>
      <c r="F22">
        <v>4.0399999999999998E-2</v>
      </c>
      <c r="G22">
        <v>6.2836999999999996</v>
      </c>
      <c r="H22">
        <v>1.4495</v>
      </c>
      <c r="I22">
        <v>167.6694</v>
      </c>
      <c r="J22">
        <v>0</v>
      </c>
      <c r="K22">
        <v>2</v>
      </c>
      <c r="L22">
        <v>0</v>
      </c>
      <c r="M22">
        <v>4.4385000000000003</v>
      </c>
      <c r="N22" t="b">
        <v>1</v>
      </c>
      <c r="O22" t="b">
        <v>1</v>
      </c>
      <c r="P22">
        <v>0</v>
      </c>
      <c r="Q22">
        <v>1311.7667164802549</v>
      </c>
    </row>
    <row r="23" spans="1:17" x14ac:dyDescent="0.25">
      <c r="A23">
        <v>-15</v>
      </c>
      <c r="B23">
        <v>0.93781999999999999</v>
      </c>
      <c r="C23">
        <v>155.35980000000001</v>
      </c>
      <c r="D23">
        <v>33.7592</v>
      </c>
      <c r="E23">
        <v>50.229399999999998</v>
      </c>
      <c r="F23">
        <v>4.0399999999999998E-2</v>
      </c>
      <c r="G23">
        <v>6.2794999999999996</v>
      </c>
      <c r="H23">
        <v>1.4258999999999999</v>
      </c>
      <c r="I23">
        <v>167.2338</v>
      </c>
      <c r="J23">
        <v>0</v>
      </c>
      <c r="K23">
        <v>2</v>
      </c>
      <c r="L23">
        <v>0</v>
      </c>
      <c r="M23">
        <v>4.4377000000000004</v>
      </c>
      <c r="N23" t="b">
        <v>1</v>
      </c>
      <c r="O23" t="b">
        <v>1</v>
      </c>
      <c r="P23">
        <v>0</v>
      </c>
      <c r="Q23">
        <v>875.67095732688904</v>
      </c>
    </row>
    <row r="24" spans="1:17" x14ac:dyDescent="0.25">
      <c r="A24">
        <v>-10</v>
      </c>
      <c r="B24">
        <v>0.92491999999999996</v>
      </c>
      <c r="C24">
        <v>153.2225</v>
      </c>
      <c r="D24">
        <v>33.619999999999997</v>
      </c>
      <c r="E24">
        <v>52.303699999999999</v>
      </c>
      <c r="F24">
        <v>4.0399999999999998E-2</v>
      </c>
      <c r="G24">
        <v>6.2750000000000004</v>
      </c>
      <c r="H24">
        <v>1.3979999999999999</v>
      </c>
      <c r="I24">
        <v>166.79740000000001</v>
      </c>
      <c r="J24">
        <v>0</v>
      </c>
      <c r="K24">
        <v>2</v>
      </c>
      <c r="L24">
        <v>0</v>
      </c>
      <c r="M24">
        <v>4.4390000000000001</v>
      </c>
      <c r="N24" t="b">
        <v>1</v>
      </c>
      <c r="O24" t="b">
        <v>1</v>
      </c>
      <c r="P24">
        <v>0</v>
      </c>
      <c r="Q24">
        <v>533.41093611717224</v>
      </c>
    </row>
    <row r="25" spans="1:17" x14ac:dyDescent="0.25">
      <c r="A25">
        <v>-5</v>
      </c>
      <c r="B25">
        <v>0.91637000000000002</v>
      </c>
      <c r="C25">
        <v>151.80670000000001</v>
      </c>
      <c r="D25">
        <v>33.499299999999998</v>
      </c>
      <c r="E25">
        <v>54.184600000000003</v>
      </c>
      <c r="F25">
        <v>4.0399999999999998E-2</v>
      </c>
      <c r="G25">
        <v>6.2720000000000002</v>
      </c>
      <c r="H25">
        <v>1.2975000000000001</v>
      </c>
      <c r="I25">
        <v>166.3605</v>
      </c>
      <c r="J25">
        <v>0</v>
      </c>
      <c r="K25">
        <v>2</v>
      </c>
      <c r="L25">
        <v>0</v>
      </c>
      <c r="M25">
        <v>4.4435000000000002</v>
      </c>
      <c r="N25" t="b">
        <v>1</v>
      </c>
      <c r="O25" t="b">
        <v>1</v>
      </c>
      <c r="P25">
        <v>0</v>
      </c>
      <c r="Q25">
        <v>1129.210764169693</v>
      </c>
    </row>
    <row r="26" spans="1:17" x14ac:dyDescent="0.25">
      <c r="A26">
        <v>0</v>
      </c>
      <c r="B26">
        <v>0.91019000000000005</v>
      </c>
      <c r="C26">
        <v>149.5479</v>
      </c>
      <c r="D26">
        <v>33.378799999999998</v>
      </c>
      <c r="E26">
        <v>55.258000000000003</v>
      </c>
      <c r="F26">
        <v>4.0800000000000003E-2</v>
      </c>
      <c r="G26">
        <v>6.2671999999999999</v>
      </c>
      <c r="H26">
        <v>1.2983</v>
      </c>
      <c r="I26">
        <v>165.923</v>
      </c>
      <c r="J26">
        <v>0</v>
      </c>
      <c r="K26">
        <v>2</v>
      </c>
      <c r="L26">
        <v>0</v>
      </c>
      <c r="M26">
        <v>4.4861000000000004</v>
      </c>
      <c r="N26" t="b">
        <v>1</v>
      </c>
      <c r="O26" t="b">
        <v>1</v>
      </c>
      <c r="P26">
        <v>0</v>
      </c>
      <c r="Q26">
        <v>476.47684454917908</v>
      </c>
    </row>
    <row r="27" spans="1:17" x14ac:dyDescent="0.25">
      <c r="A27">
        <v>5</v>
      </c>
      <c r="B27">
        <v>0.90966000000000002</v>
      </c>
      <c r="C27">
        <v>145.35169999999999</v>
      </c>
      <c r="D27">
        <v>33.194099999999999</v>
      </c>
      <c r="E27">
        <v>55.124299999999998</v>
      </c>
      <c r="F27">
        <v>4.0899999999999999E-2</v>
      </c>
      <c r="G27">
        <v>6.2583000000000002</v>
      </c>
      <c r="H27">
        <v>1.4273</v>
      </c>
      <c r="I27">
        <v>165.6138</v>
      </c>
      <c r="J27">
        <v>0</v>
      </c>
      <c r="K27">
        <v>2</v>
      </c>
      <c r="L27">
        <v>0</v>
      </c>
      <c r="M27">
        <v>4.4958</v>
      </c>
      <c r="N27" t="b">
        <v>1</v>
      </c>
      <c r="O27" t="b">
        <v>1</v>
      </c>
      <c r="P27">
        <v>0</v>
      </c>
      <c r="Q27">
        <v>577.34025955200195</v>
      </c>
    </row>
    <row r="28" spans="1:17" x14ac:dyDescent="0.25">
      <c r="A28">
        <v>8</v>
      </c>
      <c r="B28">
        <v>0.9083</v>
      </c>
      <c r="C28">
        <v>142.67189999999999</v>
      </c>
      <c r="D28">
        <v>33.051200000000001</v>
      </c>
      <c r="E28">
        <v>54.785200000000003</v>
      </c>
      <c r="F28">
        <v>4.1000000000000002E-2</v>
      </c>
      <c r="G28">
        <v>6.2526000000000002</v>
      </c>
      <c r="H28">
        <v>1.5322</v>
      </c>
      <c r="I28">
        <v>164.94239999999999</v>
      </c>
      <c r="J28">
        <v>0</v>
      </c>
      <c r="K28">
        <v>2</v>
      </c>
      <c r="L28">
        <v>0</v>
      </c>
      <c r="M28">
        <v>4.5075000000000003</v>
      </c>
      <c r="N28" t="b">
        <v>1</v>
      </c>
      <c r="O28" t="b">
        <v>1</v>
      </c>
      <c r="P28">
        <v>0</v>
      </c>
      <c r="Q28">
        <v>620.50587272644043</v>
      </c>
    </row>
    <row r="29" spans="1:17" x14ac:dyDescent="0.25">
      <c r="A29">
        <v>-29</v>
      </c>
      <c r="B29">
        <v>0.85994000000000004</v>
      </c>
      <c r="C29">
        <v>142.4571</v>
      </c>
      <c r="D29">
        <v>32.772199999999998</v>
      </c>
      <c r="E29">
        <v>42.976300000000002</v>
      </c>
      <c r="F29">
        <v>3.9899999999999998E-2</v>
      </c>
      <c r="G29">
        <v>6.2521000000000004</v>
      </c>
      <c r="H29">
        <v>2.6177999999999999</v>
      </c>
      <c r="I29">
        <v>157.01249999999999</v>
      </c>
      <c r="K29">
        <v>0</v>
      </c>
      <c r="L29">
        <v>0</v>
      </c>
      <c r="M29">
        <v>4.3875000000000002</v>
      </c>
      <c r="N29" t="b">
        <v>0</v>
      </c>
      <c r="O29" t="b">
        <v>1</v>
      </c>
      <c r="P29">
        <v>0</v>
      </c>
      <c r="Q29">
        <v>594.89245820045471</v>
      </c>
    </row>
    <row r="30" spans="1:17" x14ac:dyDescent="0.25">
      <c r="A30">
        <v>-25</v>
      </c>
      <c r="B30">
        <v>0.91639000000000004</v>
      </c>
      <c r="C30">
        <v>151.8091</v>
      </c>
      <c r="D30">
        <v>33.520499999999998</v>
      </c>
      <c r="E30">
        <v>45.192300000000003</v>
      </c>
      <c r="F30">
        <v>3.9800000000000002E-2</v>
      </c>
      <c r="G30">
        <v>6.2720000000000002</v>
      </c>
      <c r="H30">
        <v>2.0413000000000001</v>
      </c>
      <c r="I30">
        <v>163.607</v>
      </c>
      <c r="K30">
        <v>0</v>
      </c>
      <c r="L30">
        <v>0</v>
      </c>
      <c r="M30">
        <v>4.3773999999999997</v>
      </c>
      <c r="N30" t="b">
        <v>0</v>
      </c>
      <c r="O30" t="b">
        <v>1</v>
      </c>
      <c r="P30">
        <v>0</v>
      </c>
      <c r="Q30">
        <v>573.5364363193512</v>
      </c>
    </row>
    <row r="31" spans="1:17" x14ac:dyDescent="0.25">
      <c r="A31">
        <v>-20</v>
      </c>
      <c r="B31">
        <v>0.95735000000000003</v>
      </c>
      <c r="C31">
        <v>158.5949</v>
      </c>
      <c r="D31">
        <v>33.920499999999997</v>
      </c>
      <c r="E31">
        <v>48.4739</v>
      </c>
      <c r="F31">
        <v>4.0399999999999998E-2</v>
      </c>
      <c r="G31">
        <v>6.2864000000000004</v>
      </c>
      <c r="H31">
        <v>1.3566</v>
      </c>
      <c r="I31">
        <v>168.31739999999999</v>
      </c>
      <c r="K31">
        <v>0</v>
      </c>
      <c r="L31">
        <v>0</v>
      </c>
      <c r="M31">
        <v>4.4378000000000002</v>
      </c>
      <c r="N31" t="b">
        <v>0</v>
      </c>
      <c r="O31" t="b">
        <v>1</v>
      </c>
      <c r="P31">
        <v>0</v>
      </c>
      <c r="Q31">
        <v>1394.893398761749</v>
      </c>
    </row>
    <row r="32" spans="1:17" x14ac:dyDescent="0.25">
      <c r="A32">
        <v>-15</v>
      </c>
      <c r="B32">
        <v>0.94764000000000004</v>
      </c>
      <c r="C32">
        <v>156.9863</v>
      </c>
      <c r="D32">
        <v>33.847700000000003</v>
      </c>
      <c r="E32">
        <v>50.720300000000002</v>
      </c>
      <c r="F32">
        <v>4.0300000000000002E-2</v>
      </c>
      <c r="G32">
        <v>6.2830000000000004</v>
      </c>
      <c r="H32">
        <v>1.3082</v>
      </c>
      <c r="I32">
        <v>168.13159999999999</v>
      </c>
      <c r="K32">
        <v>0</v>
      </c>
      <c r="L32">
        <v>0</v>
      </c>
      <c r="M32">
        <v>4.4316000000000004</v>
      </c>
      <c r="N32" t="b">
        <v>0</v>
      </c>
      <c r="O32" t="b">
        <v>1</v>
      </c>
      <c r="P32">
        <v>0</v>
      </c>
      <c r="Q32">
        <v>1079.2929019927981</v>
      </c>
    </row>
    <row r="33" spans="1:17" x14ac:dyDescent="0.25">
      <c r="A33">
        <v>-10</v>
      </c>
      <c r="B33">
        <v>0.93710000000000004</v>
      </c>
      <c r="C33">
        <v>155.24010000000001</v>
      </c>
      <c r="D33">
        <v>33.744399999999999</v>
      </c>
      <c r="E33">
        <v>52.8324</v>
      </c>
      <c r="F33">
        <v>4.0399999999999998E-2</v>
      </c>
      <c r="G33">
        <v>6.2793000000000001</v>
      </c>
      <c r="H33">
        <v>1.2524</v>
      </c>
      <c r="I33">
        <v>167.94579999999999</v>
      </c>
      <c r="K33">
        <v>0</v>
      </c>
      <c r="L33">
        <v>0</v>
      </c>
      <c r="M33">
        <v>4.4363000000000001</v>
      </c>
      <c r="N33" t="b">
        <v>0</v>
      </c>
      <c r="O33" t="b">
        <v>1</v>
      </c>
      <c r="P33">
        <v>0</v>
      </c>
      <c r="Q33">
        <v>573.17320036888123</v>
      </c>
    </row>
    <row r="34" spans="1:17" x14ac:dyDescent="0.25">
      <c r="A34">
        <v>-5</v>
      </c>
      <c r="B34">
        <v>0.93096000000000001</v>
      </c>
      <c r="C34">
        <v>154.2234</v>
      </c>
      <c r="D34">
        <v>33.657899999999998</v>
      </c>
      <c r="E34">
        <v>54.747700000000002</v>
      </c>
      <c r="F34">
        <v>4.0599999999999997E-2</v>
      </c>
      <c r="G34">
        <v>6.2770999999999999</v>
      </c>
      <c r="H34">
        <v>1.1321000000000001</v>
      </c>
      <c r="I34">
        <v>167.76</v>
      </c>
      <c r="K34">
        <v>0</v>
      </c>
      <c r="L34">
        <v>0</v>
      </c>
      <c r="M34">
        <v>4.4641000000000002</v>
      </c>
      <c r="N34" t="b">
        <v>0</v>
      </c>
      <c r="O34" t="b">
        <v>1</v>
      </c>
      <c r="P34">
        <v>0</v>
      </c>
      <c r="Q34">
        <v>630.13189649581909</v>
      </c>
    </row>
    <row r="35" spans="1:17" x14ac:dyDescent="0.25">
      <c r="A35">
        <v>0</v>
      </c>
      <c r="B35">
        <v>0.92579999999999996</v>
      </c>
      <c r="C35">
        <v>152.114</v>
      </c>
      <c r="D35">
        <v>33.555700000000002</v>
      </c>
      <c r="E35">
        <v>55.799399999999999</v>
      </c>
      <c r="F35">
        <v>4.0800000000000003E-2</v>
      </c>
      <c r="G35">
        <v>6.2725999999999997</v>
      </c>
      <c r="H35">
        <v>1.1186</v>
      </c>
      <c r="I35">
        <v>167.57409999999999</v>
      </c>
      <c r="K35">
        <v>0</v>
      </c>
      <c r="L35">
        <v>0</v>
      </c>
      <c r="M35">
        <v>4.4884000000000004</v>
      </c>
      <c r="N35" t="b">
        <v>0</v>
      </c>
      <c r="O35" t="b">
        <v>1</v>
      </c>
      <c r="P35">
        <v>0</v>
      </c>
      <c r="Q35">
        <v>464.81282591819757</v>
      </c>
    </row>
    <row r="36" spans="1:17" x14ac:dyDescent="0.25">
      <c r="A36">
        <v>5</v>
      </c>
      <c r="B36">
        <v>0.92464999999999997</v>
      </c>
      <c r="C36">
        <v>147.74680000000001</v>
      </c>
      <c r="D36">
        <v>33.363900000000001</v>
      </c>
      <c r="E36">
        <v>55.564999999999998</v>
      </c>
      <c r="F36">
        <v>4.0399999999999998E-2</v>
      </c>
      <c r="G36">
        <v>6.2633999999999999</v>
      </c>
      <c r="H36">
        <v>1.2425999999999999</v>
      </c>
      <c r="I36">
        <v>167.38829999999999</v>
      </c>
      <c r="K36">
        <v>0</v>
      </c>
      <c r="L36">
        <v>0</v>
      </c>
      <c r="M36">
        <v>4.4390999999999998</v>
      </c>
      <c r="N36" t="b">
        <v>0</v>
      </c>
      <c r="O36" t="b">
        <v>1</v>
      </c>
      <c r="P36">
        <v>0</v>
      </c>
      <c r="Q36">
        <v>2178.8596212863922</v>
      </c>
    </row>
    <row r="37" spans="1:17" x14ac:dyDescent="0.25">
      <c r="A37">
        <v>8</v>
      </c>
      <c r="B37">
        <v>0.92479</v>
      </c>
      <c r="C37">
        <v>145.26179999999999</v>
      </c>
      <c r="D37">
        <v>33.238100000000003</v>
      </c>
      <c r="E37">
        <v>55.254399999999997</v>
      </c>
      <c r="F37">
        <v>4.1000000000000002E-2</v>
      </c>
      <c r="G37">
        <v>6.2580999999999998</v>
      </c>
      <c r="H37">
        <v>1.321</v>
      </c>
      <c r="I37">
        <v>166.7372</v>
      </c>
      <c r="K37">
        <v>0</v>
      </c>
      <c r="L37">
        <v>0</v>
      </c>
      <c r="M37">
        <v>4.5096999999999996</v>
      </c>
      <c r="N37" t="b">
        <v>0</v>
      </c>
      <c r="O37" t="b">
        <v>1</v>
      </c>
      <c r="P37">
        <v>0</v>
      </c>
      <c r="Q37">
        <v>829.28204488754272</v>
      </c>
    </row>
    <row r="38" spans="1:17" x14ac:dyDescent="0.25">
      <c r="A38">
        <v>-29</v>
      </c>
      <c r="B38">
        <v>0.88092999999999999</v>
      </c>
      <c r="C38">
        <v>145.935</v>
      </c>
      <c r="D38">
        <v>33.065600000000003</v>
      </c>
      <c r="E38">
        <v>43.676299999999998</v>
      </c>
      <c r="F38">
        <v>4.0500000000000001E-2</v>
      </c>
      <c r="G38">
        <v>6.2595000000000001</v>
      </c>
      <c r="H38">
        <v>2.5011000000000001</v>
      </c>
      <c r="I38">
        <v>159.1671</v>
      </c>
      <c r="J38">
        <v>2.1667000000000001</v>
      </c>
      <c r="K38">
        <v>1</v>
      </c>
      <c r="L38">
        <v>0</v>
      </c>
      <c r="M38">
        <v>4.4478</v>
      </c>
      <c r="N38" t="b">
        <v>0</v>
      </c>
      <c r="O38" t="b">
        <v>1</v>
      </c>
      <c r="P38">
        <v>10.292071182259489</v>
      </c>
      <c r="Q38">
        <v>340.41934251785278</v>
      </c>
    </row>
    <row r="39" spans="1:17" x14ac:dyDescent="0.25">
      <c r="A39">
        <v>-25</v>
      </c>
      <c r="B39">
        <v>0.94101999999999997</v>
      </c>
      <c r="C39">
        <v>155.8897</v>
      </c>
      <c r="D39">
        <v>33.776800000000001</v>
      </c>
      <c r="E39">
        <v>45.9925</v>
      </c>
      <c r="F39">
        <v>4.0300000000000002E-2</v>
      </c>
      <c r="G39">
        <v>6.2807000000000004</v>
      </c>
      <c r="H39">
        <v>1.7168000000000001</v>
      </c>
      <c r="I39">
        <v>165.85220000000001</v>
      </c>
      <c r="J39">
        <v>2.2572000000000001</v>
      </c>
      <c r="K39">
        <v>1</v>
      </c>
      <c r="L39">
        <v>0</v>
      </c>
      <c r="M39">
        <v>4.4353999999999996</v>
      </c>
      <c r="N39" t="b">
        <v>0</v>
      </c>
      <c r="O39" t="b">
        <v>1</v>
      </c>
      <c r="P39">
        <v>10.292071182259489</v>
      </c>
      <c r="Q39">
        <v>1497.788729190826</v>
      </c>
    </row>
    <row r="40" spans="1:17" x14ac:dyDescent="0.25">
      <c r="A40">
        <v>-20</v>
      </c>
      <c r="B40">
        <v>0.98080000000000001</v>
      </c>
      <c r="C40">
        <v>162.47900000000001</v>
      </c>
      <c r="D40">
        <v>34.051400000000001</v>
      </c>
      <c r="E40">
        <v>49.252499999999998</v>
      </c>
      <c r="F40">
        <v>4.0300000000000002E-2</v>
      </c>
      <c r="G40">
        <v>6.2946</v>
      </c>
      <c r="H40">
        <v>1.0961000000000001</v>
      </c>
      <c r="I40">
        <v>170.63399999999999</v>
      </c>
      <c r="J40">
        <v>2.3268</v>
      </c>
      <c r="K40">
        <v>1</v>
      </c>
      <c r="L40">
        <v>0</v>
      </c>
      <c r="M40">
        <v>4.4337999999999997</v>
      </c>
      <c r="N40" t="b">
        <v>0</v>
      </c>
      <c r="O40" t="b">
        <v>1</v>
      </c>
      <c r="P40">
        <v>10.32260710650305</v>
      </c>
      <c r="Q40">
        <v>1317.004191875458</v>
      </c>
    </row>
    <row r="41" spans="1:17" x14ac:dyDescent="0.25">
      <c r="A41">
        <v>-15</v>
      </c>
      <c r="B41">
        <v>0.97099000000000002</v>
      </c>
      <c r="C41">
        <v>160.85390000000001</v>
      </c>
      <c r="D41">
        <v>34.010199999999998</v>
      </c>
      <c r="E41">
        <v>51.519399999999997</v>
      </c>
      <c r="F41">
        <v>4.0300000000000002E-2</v>
      </c>
      <c r="G41">
        <v>6.2911999999999999</v>
      </c>
      <c r="H41">
        <v>1.054</v>
      </c>
      <c r="I41">
        <v>170.45529999999999</v>
      </c>
      <c r="J41">
        <v>2.3313000000000001</v>
      </c>
      <c r="K41">
        <v>1</v>
      </c>
      <c r="L41">
        <v>0</v>
      </c>
      <c r="M41">
        <v>4.4352999999999998</v>
      </c>
      <c r="N41" t="b">
        <v>0</v>
      </c>
      <c r="O41" t="b">
        <v>1</v>
      </c>
      <c r="P41">
        <v>10.365704199373781</v>
      </c>
      <c r="Q41">
        <v>1085.8602313995359</v>
      </c>
    </row>
    <row r="42" spans="1:17" x14ac:dyDescent="0.25">
      <c r="A42">
        <v>-10</v>
      </c>
      <c r="B42">
        <v>0.95987999999999996</v>
      </c>
      <c r="C42">
        <v>159.01320000000001</v>
      </c>
      <c r="D42">
        <v>33.934100000000001</v>
      </c>
      <c r="E42">
        <v>53.6297</v>
      </c>
      <c r="F42">
        <v>4.0399999999999998E-2</v>
      </c>
      <c r="G42">
        <v>6.2873000000000001</v>
      </c>
      <c r="H42">
        <v>1.0086999999999999</v>
      </c>
      <c r="I42">
        <v>170.27629999999999</v>
      </c>
      <c r="J42">
        <v>2.3359000000000001</v>
      </c>
      <c r="K42">
        <v>1</v>
      </c>
      <c r="L42">
        <v>0</v>
      </c>
      <c r="M42">
        <v>4.4377000000000004</v>
      </c>
      <c r="N42" t="b">
        <v>0</v>
      </c>
      <c r="O42" t="b">
        <v>1</v>
      </c>
      <c r="P42">
        <v>10.407560316903149</v>
      </c>
      <c r="Q42">
        <v>628.61016511917114</v>
      </c>
    </row>
    <row r="43" spans="1:17" x14ac:dyDescent="0.25">
      <c r="A43">
        <v>-5</v>
      </c>
      <c r="B43">
        <v>0.95340999999999998</v>
      </c>
      <c r="C43">
        <v>157.9426</v>
      </c>
      <c r="D43">
        <v>33.860900000000001</v>
      </c>
      <c r="E43">
        <v>55.5306</v>
      </c>
      <c r="F43">
        <v>4.07E-2</v>
      </c>
      <c r="G43">
        <v>6.2850000000000001</v>
      </c>
      <c r="H43">
        <v>0.91039999999999999</v>
      </c>
      <c r="I43">
        <v>170.09700000000001</v>
      </c>
      <c r="J43">
        <v>2.3403999999999998</v>
      </c>
      <c r="K43">
        <v>1</v>
      </c>
      <c r="L43">
        <v>0</v>
      </c>
      <c r="M43">
        <v>4.4691999999999998</v>
      </c>
      <c r="N43" t="b">
        <v>0</v>
      </c>
      <c r="O43" t="b">
        <v>1</v>
      </c>
      <c r="P43">
        <v>10.4481613200154</v>
      </c>
      <c r="Q43">
        <v>554.10749936103821</v>
      </c>
    </row>
    <row r="44" spans="1:17" x14ac:dyDescent="0.25">
      <c r="A44">
        <v>0</v>
      </c>
      <c r="B44">
        <v>0.94764000000000004</v>
      </c>
      <c r="C44">
        <v>155.70150000000001</v>
      </c>
      <c r="D44">
        <v>33.765500000000003</v>
      </c>
      <c r="E44">
        <v>56.534300000000002</v>
      </c>
      <c r="F44">
        <v>4.0800000000000003E-2</v>
      </c>
      <c r="G44">
        <v>6.2803000000000004</v>
      </c>
      <c r="H44">
        <v>0.90339999999999998</v>
      </c>
      <c r="I44">
        <v>169.91739999999999</v>
      </c>
      <c r="J44">
        <v>2.3448000000000002</v>
      </c>
      <c r="K44">
        <v>1</v>
      </c>
      <c r="L44">
        <v>0</v>
      </c>
      <c r="M44">
        <v>4.4855999999999998</v>
      </c>
      <c r="N44" t="b">
        <v>0</v>
      </c>
      <c r="O44" t="b">
        <v>1</v>
      </c>
      <c r="P44">
        <v>10.48748875730962</v>
      </c>
      <c r="Q44">
        <v>625.04038095474243</v>
      </c>
    </row>
    <row r="45" spans="1:17" x14ac:dyDescent="0.25">
      <c r="A45">
        <v>5</v>
      </c>
      <c r="B45">
        <v>0.94635999999999998</v>
      </c>
      <c r="C45">
        <v>151.21610000000001</v>
      </c>
      <c r="D45">
        <v>33.574199999999998</v>
      </c>
      <c r="E45">
        <v>56.236899999999999</v>
      </c>
      <c r="F45">
        <v>4.0399999999999998E-2</v>
      </c>
      <c r="G45">
        <v>6.2706999999999997</v>
      </c>
      <c r="H45">
        <v>1.0086999999999999</v>
      </c>
      <c r="I45">
        <v>169.73750000000001</v>
      </c>
      <c r="J45">
        <v>2.3491</v>
      </c>
      <c r="K45">
        <v>1</v>
      </c>
      <c r="L45">
        <v>0</v>
      </c>
      <c r="M45">
        <v>4.4424000000000001</v>
      </c>
      <c r="N45" t="b">
        <v>0</v>
      </c>
      <c r="O45" t="b">
        <v>1</v>
      </c>
      <c r="P45">
        <v>10.525519596455769</v>
      </c>
      <c r="Q45">
        <v>1771.7914547920229</v>
      </c>
    </row>
    <row r="46" spans="1:17" x14ac:dyDescent="0.25">
      <c r="A46">
        <v>8</v>
      </c>
      <c r="B46">
        <v>0.94508000000000003</v>
      </c>
      <c r="C46">
        <v>148.44970000000001</v>
      </c>
      <c r="D46">
        <v>33.435099999999998</v>
      </c>
      <c r="E46">
        <v>55.8583</v>
      </c>
      <c r="F46">
        <v>4.0399999999999998E-2</v>
      </c>
      <c r="G46">
        <v>6.2648999999999999</v>
      </c>
      <c r="H46">
        <v>1.0918000000000001</v>
      </c>
      <c r="I46">
        <v>169.07910000000001</v>
      </c>
      <c r="J46">
        <v>2.3416000000000001</v>
      </c>
      <c r="K46">
        <v>1</v>
      </c>
      <c r="L46">
        <v>0</v>
      </c>
      <c r="M46">
        <v>4.4414999999999996</v>
      </c>
      <c r="N46" t="b">
        <v>0</v>
      </c>
      <c r="O46" t="b">
        <v>1</v>
      </c>
      <c r="P46">
        <v>10.5343773882057</v>
      </c>
      <c r="Q46">
        <v>1942.4564077854161</v>
      </c>
    </row>
    <row r="47" spans="1:17" x14ac:dyDescent="0.25">
      <c r="A47">
        <v>-29</v>
      </c>
      <c r="B47">
        <v>0.84804000000000002</v>
      </c>
      <c r="C47">
        <v>140.4862</v>
      </c>
      <c r="D47">
        <v>32.600499999999997</v>
      </c>
      <c r="E47">
        <v>42.478200000000001</v>
      </c>
      <c r="F47">
        <v>3.9899999999999998E-2</v>
      </c>
      <c r="G47">
        <v>6.2480000000000002</v>
      </c>
      <c r="H47">
        <v>2.6534</v>
      </c>
      <c r="I47">
        <v>155.82740000000001</v>
      </c>
      <c r="J47">
        <v>0</v>
      </c>
      <c r="K47">
        <v>2</v>
      </c>
      <c r="L47">
        <v>0</v>
      </c>
      <c r="M47">
        <v>4.3840000000000003</v>
      </c>
      <c r="N47" t="b">
        <v>0</v>
      </c>
      <c r="O47" t="b">
        <v>1</v>
      </c>
      <c r="P47">
        <v>0</v>
      </c>
      <c r="Q47">
        <v>592.05032896995544</v>
      </c>
    </row>
    <row r="48" spans="1:17" x14ac:dyDescent="0.25">
      <c r="A48">
        <v>-25</v>
      </c>
      <c r="B48">
        <v>0.90246000000000004</v>
      </c>
      <c r="C48">
        <v>149.50139999999999</v>
      </c>
      <c r="D48">
        <v>33.353400000000001</v>
      </c>
      <c r="E48">
        <v>44.632399999999997</v>
      </c>
      <c r="F48">
        <v>3.9899999999999998E-2</v>
      </c>
      <c r="G48">
        <v>6.2671000000000001</v>
      </c>
      <c r="H48">
        <v>2.2124999999999999</v>
      </c>
      <c r="I48">
        <v>162.30539999999999</v>
      </c>
      <c r="J48">
        <v>0</v>
      </c>
      <c r="K48">
        <v>2</v>
      </c>
      <c r="L48">
        <v>0</v>
      </c>
      <c r="M48">
        <v>4.3814000000000002</v>
      </c>
      <c r="N48" t="b">
        <v>0</v>
      </c>
      <c r="O48" t="b">
        <v>1</v>
      </c>
      <c r="P48">
        <v>0</v>
      </c>
      <c r="Q48">
        <v>598.23613810539246</v>
      </c>
    </row>
    <row r="49" spans="1:17" x14ac:dyDescent="0.25">
      <c r="A49">
        <v>-20</v>
      </c>
      <c r="B49">
        <v>0.94216999999999995</v>
      </c>
      <c r="C49">
        <v>156.0805</v>
      </c>
      <c r="D49">
        <v>33.796100000000003</v>
      </c>
      <c r="E49">
        <v>47.869</v>
      </c>
      <c r="F49">
        <v>4.0399999999999998E-2</v>
      </c>
      <c r="G49">
        <v>6.2811000000000003</v>
      </c>
      <c r="H49">
        <v>1.5445</v>
      </c>
      <c r="I49">
        <v>166.8903</v>
      </c>
      <c r="J49">
        <v>0</v>
      </c>
      <c r="K49">
        <v>2</v>
      </c>
      <c r="L49">
        <v>0</v>
      </c>
      <c r="M49">
        <v>4.4378000000000002</v>
      </c>
      <c r="N49" t="b">
        <v>0</v>
      </c>
      <c r="O49" t="b">
        <v>1</v>
      </c>
      <c r="P49">
        <v>0</v>
      </c>
      <c r="Q49">
        <v>1332.571671724319</v>
      </c>
    </row>
    <row r="50" spans="1:17" x14ac:dyDescent="0.25">
      <c r="A50">
        <v>-15</v>
      </c>
      <c r="B50">
        <v>0.93206</v>
      </c>
      <c r="C50">
        <v>154.4058</v>
      </c>
      <c r="D50">
        <v>33.702500000000001</v>
      </c>
      <c r="E50">
        <v>50.103099999999998</v>
      </c>
      <c r="F50">
        <v>4.0399999999999998E-2</v>
      </c>
      <c r="G50">
        <v>6.2774999999999999</v>
      </c>
      <c r="H50">
        <v>1.4988999999999999</v>
      </c>
      <c r="I50">
        <v>166.63339999999999</v>
      </c>
      <c r="J50">
        <v>0</v>
      </c>
      <c r="K50">
        <v>2</v>
      </c>
      <c r="L50">
        <v>0</v>
      </c>
      <c r="M50">
        <v>4.4401999999999999</v>
      </c>
      <c r="N50" t="b">
        <v>0</v>
      </c>
      <c r="O50" t="b">
        <v>1</v>
      </c>
      <c r="P50">
        <v>0</v>
      </c>
      <c r="Q50">
        <v>1118.21488070488</v>
      </c>
    </row>
    <row r="51" spans="1:17" x14ac:dyDescent="0.25">
      <c r="A51">
        <v>-10</v>
      </c>
      <c r="B51">
        <v>0.92093999999999998</v>
      </c>
      <c r="C51">
        <v>152.5626</v>
      </c>
      <c r="D51">
        <v>33.5764</v>
      </c>
      <c r="E51">
        <v>52.2042</v>
      </c>
      <c r="F51">
        <v>4.0399999999999998E-2</v>
      </c>
      <c r="G51">
        <v>6.2736000000000001</v>
      </c>
      <c r="H51">
        <v>1.4487000000000001</v>
      </c>
      <c r="I51">
        <v>166.37649999999999</v>
      </c>
      <c r="J51">
        <v>0</v>
      </c>
      <c r="K51">
        <v>2</v>
      </c>
      <c r="L51">
        <v>0</v>
      </c>
      <c r="M51">
        <v>4.4375</v>
      </c>
      <c r="N51" t="b">
        <v>0</v>
      </c>
      <c r="O51" t="b">
        <v>1</v>
      </c>
      <c r="P51">
        <v>0</v>
      </c>
      <c r="Q51">
        <v>649.07771039009094</v>
      </c>
    </row>
    <row r="52" spans="1:17" x14ac:dyDescent="0.25">
      <c r="A52">
        <v>-5</v>
      </c>
      <c r="B52">
        <v>0.91486000000000001</v>
      </c>
      <c r="C52">
        <v>151.5557</v>
      </c>
      <c r="D52">
        <v>33.481900000000003</v>
      </c>
      <c r="E52">
        <v>54.145499999999998</v>
      </c>
      <c r="F52">
        <v>4.07E-2</v>
      </c>
      <c r="G52">
        <v>6.2714999999999996</v>
      </c>
      <c r="H52">
        <v>1.3179000000000001</v>
      </c>
      <c r="I52">
        <v>166.11949999999999</v>
      </c>
      <c r="J52">
        <v>0</v>
      </c>
      <c r="K52">
        <v>2</v>
      </c>
      <c r="L52">
        <v>0</v>
      </c>
      <c r="M52">
        <v>4.4717000000000002</v>
      </c>
      <c r="N52" t="b">
        <v>0</v>
      </c>
      <c r="O52" t="b">
        <v>1</v>
      </c>
      <c r="P52">
        <v>0</v>
      </c>
      <c r="Q52">
        <v>491.02141618728638</v>
      </c>
    </row>
    <row r="53" spans="1:17" x14ac:dyDescent="0.25">
      <c r="A53">
        <v>0</v>
      </c>
      <c r="B53">
        <v>0.90959000000000001</v>
      </c>
      <c r="C53">
        <v>149.44999999999999</v>
      </c>
      <c r="D53">
        <v>33.371699999999997</v>
      </c>
      <c r="E53">
        <v>55.242600000000003</v>
      </c>
      <c r="F53">
        <v>4.0800000000000003E-2</v>
      </c>
      <c r="G53">
        <v>6.2670000000000003</v>
      </c>
      <c r="H53">
        <v>1.3047</v>
      </c>
      <c r="I53">
        <v>165.86250000000001</v>
      </c>
      <c r="J53">
        <v>0</v>
      </c>
      <c r="K53">
        <v>2</v>
      </c>
      <c r="L53">
        <v>0</v>
      </c>
      <c r="M53">
        <v>4.4880000000000004</v>
      </c>
      <c r="N53" t="b">
        <v>0</v>
      </c>
      <c r="O53" t="b">
        <v>1</v>
      </c>
      <c r="P53">
        <v>0</v>
      </c>
      <c r="Q53">
        <v>487.33443903923029</v>
      </c>
    </row>
    <row r="54" spans="1:17" x14ac:dyDescent="0.25">
      <c r="A54">
        <v>5</v>
      </c>
      <c r="B54">
        <v>0.90956999999999999</v>
      </c>
      <c r="C54">
        <v>145.33750000000001</v>
      </c>
      <c r="D54">
        <v>33.192999999999998</v>
      </c>
      <c r="E54">
        <v>55.1252</v>
      </c>
      <c r="F54">
        <v>4.0899999999999999E-2</v>
      </c>
      <c r="G54">
        <v>6.2583000000000002</v>
      </c>
      <c r="H54">
        <v>1.4269000000000001</v>
      </c>
      <c r="I54">
        <v>165.60560000000001</v>
      </c>
      <c r="J54">
        <v>0</v>
      </c>
      <c r="K54">
        <v>2</v>
      </c>
      <c r="L54">
        <v>0</v>
      </c>
      <c r="M54">
        <v>4.5006000000000004</v>
      </c>
      <c r="N54" t="b">
        <v>0</v>
      </c>
      <c r="O54" t="b">
        <v>1</v>
      </c>
      <c r="P54">
        <v>0</v>
      </c>
      <c r="Q54">
        <v>566.67902278900146</v>
      </c>
    </row>
    <row r="55" spans="1:17" x14ac:dyDescent="0.25">
      <c r="A55">
        <v>8</v>
      </c>
      <c r="B55">
        <v>0.90827000000000002</v>
      </c>
      <c r="C55">
        <v>142.66800000000001</v>
      </c>
      <c r="D55">
        <v>33.050899999999999</v>
      </c>
      <c r="E55">
        <v>54.785699999999999</v>
      </c>
      <c r="F55">
        <v>4.1000000000000002E-2</v>
      </c>
      <c r="G55">
        <v>6.2526000000000002</v>
      </c>
      <c r="H55">
        <v>1.5323</v>
      </c>
      <c r="I55">
        <v>164.9341</v>
      </c>
      <c r="J55">
        <v>0</v>
      </c>
      <c r="K55">
        <v>2</v>
      </c>
      <c r="L55">
        <v>0</v>
      </c>
      <c r="M55">
        <v>4.5088999999999997</v>
      </c>
      <c r="N55" t="b">
        <v>0</v>
      </c>
      <c r="O55" t="b">
        <v>1</v>
      </c>
      <c r="P55">
        <v>0</v>
      </c>
      <c r="Q55">
        <v>630.58349657058716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48.511800000000001</v>
      </c>
      <c r="F56">
        <v>9.2399999999999996E-2</v>
      </c>
      <c r="G56">
        <v>6.3014000000000001</v>
      </c>
      <c r="H56">
        <v>1.1196999999999999</v>
      </c>
      <c r="I56">
        <v>157.01249999999999</v>
      </c>
      <c r="K56">
        <v>0</v>
      </c>
      <c r="L56">
        <v>0</v>
      </c>
      <c r="M56">
        <v>10.158799999999999</v>
      </c>
      <c r="N56" t="b">
        <v>1</v>
      </c>
      <c r="O56" t="b">
        <v>0</v>
      </c>
      <c r="P56">
        <v>0</v>
      </c>
      <c r="Q56">
        <v>315.01541042327881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48.382100000000001</v>
      </c>
      <c r="F57">
        <v>7.0900000000000005E-2</v>
      </c>
      <c r="G57">
        <v>6.3014000000000001</v>
      </c>
      <c r="H57">
        <v>1.0294000000000001</v>
      </c>
      <c r="I57">
        <v>163.607</v>
      </c>
      <c r="K57">
        <v>0</v>
      </c>
      <c r="L57">
        <v>0</v>
      </c>
      <c r="M57">
        <v>7.7919999999999998</v>
      </c>
      <c r="N57" t="b">
        <v>1</v>
      </c>
      <c r="O57" t="b">
        <v>0</v>
      </c>
      <c r="P57">
        <v>0</v>
      </c>
      <c r="Q57">
        <v>303.1780116558075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50.120399999999997</v>
      </c>
      <c r="F58">
        <v>5.6599999999999998E-2</v>
      </c>
      <c r="G58">
        <v>6.3014000000000001</v>
      </c>
      <c r="H58">
        <v>0.91539999999999999</v>
      </c>
      <c r="I58">
        <v>168.31739999999999</v>
      </c>
      <c r="K58">
        <v>0</v>
      </c>
      <c r="L58">
        <v>0</v>
      </c>
      <c r="M58">
        <v>6.2183000000000002</v>
      </c>
      <c r="N58" t="b">
        <v>1</v>
      </c>
      <c r="O58" t="b">
        <v>0</v>
      </c>
      <c r="P58">
        <v>0</v>
      </c>
      <c r="Q58">
        <v>316.01625728607178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52.824100000000001</v>
      </c>
      <c r="F59">
        <v>6.0600000000000001E-2</v>
      </c>
      <c r="G59">
        <v>6.3014000000000001</v>
      </c>
      <c r="H59">
        <v>0.79990000000000006</v>
      </c>
      <c r="I59">
        <v>168.13159999999999</v>
      </c>
      <c r="K59">
        <v>0</v>
      </c>
      <c r="L59">
        <v>0</v>
      </c>
      <c r="M59">
        <v>6.6600999999999999</v>
      </c>
      <c r="N59" t="b">
        <v>1</v>
      </c>
      <c r="O59" t="b">
        <v>0</v>
      </c>
      <c r="P59">
        <v>0</v>
      </c>
      <c r="Q59">
        <v>236.86393976211551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55.393599999999999</v>
      </c>
      <c r="F60">
        <v>6.4500000000000002E-2</v>
      </c>
      <c r="G60">
        <v>6.3014000000000001</v>
      </c>
      <c r="H60">
        <v>0.68700000000000006</v>
      </c>
      <c r="I60">
        <v>167.94579999999999</v>
      </c>
      <c r="K60">
        <v>0</v>
      </c>
      <c r="L60">
        <v>0</v>
      </c>
      <c r="M60">
        <v>7.0895999999999999</v>
      </c>
      <c r="N60" t="b">
        <v>1</v>
      </c>
      <c r="O60" t="b">
        <v>0</v>
      </c>
      <c r="P60">
        <v>0</v>
      </c>
      <c r="Q60">
        <v>214.51012516021731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57.587400000000002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7.5349000000000004</v>
      </c>
      <c r="N61" t="b">
        <v>1</v>
      </c>
      <c r="O61" t="b">
        <v>0</v>
      </c>
      <c r="P61">
        <v>0</v>
      </c>
      <c r="Q61">
        <v>319.04876685142523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58.743400000000001</v>
      </c>
      <c r="F62">
        <v>7.2900000000000006E-2</v>
      </c>
      <c r="G62">
        <v>6.2984999999999998</v>
      </c>
      <c r="H62">
        <v>0.70679999999999998</v>
      </c>
      <c r="I62">
        <v>167.57409999999999</v>
      </c>
      <c r="K62">
        <v>0</v>
      </c>
      <c r="L62">
        <v>0</v>
      </c>
      <c r="M62">
        <v>8.0175999999999998</v>
      </c>
      <c r="N62" t="b">
        <v>1</v>
      </c>
      <c r="O62" t="b">
        <v>0</v>
      </c>
      <c r="P62">
        <v>0</v>
      </c>
      <c r="Q62">
        <v>243.0717658996582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58.1492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8.1097999999999999</v>
      </c>
      <c r="N63" t="b">
        <v>1</v>
      </c>
      <c r="O63" t="b">
        <v>0</v>
      </c>
      <c r="P63">
        <v>0</v>
      </c>
      <c r="Q63">
        <v>479.23251533508301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57.695399999999999</v>
      </c>
      <c r="F64">
        <v>7.4200000000000002E-2</v>
      </c>
      <c r="G64">
        <v>6.2831999999999999</v>
      </c>
      <c r="H64">
        <v>0.69440000000000002</v>
      </c>
      <c r="I64">
        <v>166.7372</v>
      </c>
      <c r="K64">
        <v>0</v>
      </c>
      <c r="L64">
        <v>0</v>
      </c>
      <c r="M64">
        <v>8.1628000000000007</v>
      </c>
      <c r="N64" t="b">
        <v>1</v>
      </c>
      <c r="O64" t="b">
        <v>0</v>
      </c>
      <c r="P64">
        <v>0</v>
      </c>
      <c r="Q64">
        <v>358.83521461486822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48.395600000000002</v>
      </c>
      <c r="F65">
        <v>8.8200000000000001E-2</v>
      </c>
      <c r="G65">
        <v>6.3014000000000001</v>
      </c>
      <c r="H65">
        <v>1.1192</v>
      </c>
      <c r="I65">
        <v>158.1002</v>
      </c>
      <c r="J65">
        <v>1.0938000000000001</v>
      </c>
      <c r="K65">
        <v>1</v>
      </c>
      <c r="L65">
        <v>0</v>
      </c>
      <c r="M65">
        <v>9.7012999999999998</v>
      </c>
      <c r="N65" t="b">
        <v>1</v>
      </c>
      <c r="O65" t="b">
        <v>0</v>
      </c>
      <c r="P65">
        <v>10.492562788018921</v>
      </c>
      <c r="Q65">
        <v>296.17361235618591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48.286799999999999</v>
      </c>
      <c r="F66">
        <v>6.6400000000000001E-2</v>
      </c>
      <c r="G66">
        <v>6.3014000000000001</v>
      </c>
      <c r="H66">
        <v>1.0303</v>
      </c>
      <c r="I66">
        <v>164.7868</v>
      </c>
      <c r="J66">
        <v>1.1859999999999999</v>
      </c>
      <c r="K66">
        <v>1</v>
      </c>
      <c r="L66">
        <v>0</v>
      </c>
      <c r="M66">
        <v>7.2949999999999999</v>
      </c>
      <c r="N66" t="b">
        <v>1</v>
      </c>
      <c r="O66" t="b">
        <v>0</v>
      </c>
      <c r="P66">
        <v>10.492562788018921</v>
      </c>
      <c r="Q66">
        <v>331.77770471572882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50.037100000000002</v>
      </c>
      <c r="F67">
        <v>5.1200000000000002E-2</v>
      </c>
      <c r="G67">
        <v>6.3014000000000001</v>
      </c>
      <c r="H67">
        <v>0.91490000000000005</v>
      </c>
      <c r="I67">
        <v>169.71690000000001</v>
      </c>
      <c r="J67">
        <v>1.4056</v>
      </c>
      <c r="K67">
        <v>1</v>
      </c>
      <c r="L67">
        <v>0</v>
      </c>
      <c r="M67">
        <v>5.6280000000000001</v>
      </c>
      <c r="N67" t="b">
        <v>1</v>
      </c>
      <c r="O67" t="b">
        <v>0</v>
      </c>
      <c r="P67">
        <v>10.492562788018921</v>
      </c>
      <c r="Q67">
        <v>281.88139367103582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52.713999999999999</v>
      </c>
      <c r="F68">
        <v>5.4399999999999997E-2</v>
      </c>
      <c r="G68">
        <v>6.3014000000000001</v>
      </c>
      <c r="H68">
        <v>0.80059999999999998</v>
      </c>
      <c r="I68">
        <v>169.75139999999999</v>
      </c>
      <c r="J68">
        <v>1.6251</v>
      </c>
      <c r="K68">
        <v>1</v>
      </c>
      <c r="L68">
        <v>0</v>
      </c>
      <c r="M68">
        <v>5.9768999999999997</v>
      </c>
      <c r="N68" t="b">
        <v>1</v>
      </c>
      <c r="O68" t="b">
        <v>0</v>
      </c>
      <c r="P68">
        <v>10.492562788018921</v>
      </c>
      <c r="Q68">
        <v>259.59951424598688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55.265599999999999</v>
      </c>
      <c r="F69">
        <v>5.7599999999999998E-2</v>
      </c>
      <c r="G69">
        <v>6.3014000000000001</v>
      </c>
      <c r="H69">
        <v>0.68810000000000004</v>
      </c>
      <c r="I69">
        <v>169.786</v>
      </c>
      <c r="J69">
        <v>1.8444</v>
      </c>
      <c r="K69">
        <v>1</v>
      </c>
      <c r="L69">
        <v>0</v>
      </c>
      <c r="M69">
        <v>6.3327</v>
      </c>
      <c r="N69" t="b">
        <v>1</v>
      </c>
      <c r="O69" t="b">
        <v>0</v>
      </c>
      <c r="P69">
        <v>10.492562788018921</v>
      </c>
      <c r="Q69">
        <v>232.31208491325381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57.4392</v>
      </c>
      <c r="F70">
        <v>6.0699999999999997E-2</v>
      </c>
      <c r="G70">
        <v>6.3014000000000001</v>
      </c>
      <c r="H70">
        <v>0.69940000000000002</v>
      </c>
      <c r="I70">
        <v>169.82069999999999</v>
      </c>
      <c r="J70">
        <v>2.0636999999999999</v>
      </c>
      <c r="K70">
        <v>1</v>
      </c>
      <c r="L70">
        <v>0</v>
      </c>
      <c r="M70">
        <v>6.6779000000000002</v>
      </c>
      <c r="N70" t="b">
        <v>1</v>
      </c>
      <c r="O70" t="b">
        <v>0</v>
      </c>
      <c r="P70">
        <v>10.492562788018921</v>
      </c>
      <c r="Q70">
        <v>334.5265839099884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58.59</v>
      </c>
      <c r="F71">
        <v>6.4000000000000001E-2</v>
      </c>
      <c r="G71">
        <v>6.2984999999999998</v>
      </c>
      <c r="H71">
        <v>0.70679999999999998</v>
      </c>
      <c r="I71">
        <v>169.85560000000001</v>
      </c>
      <c r="J71">
        <v>2.2829000000000002</v>
      </c>
      <c r="K71">
        <v>1</v>
      </c>
      <c r="L71">
        <v>0</v>
      </c>
      <c r="M71">
        <v>7.0357000000000003</v>
      </c>
      <c r="N71" t="b">
        <v>1</v>
      </c>
      <c r="O71" t="b">
        <v>0</v>
      </c>
      <c r="P71">
        <v>10.492562788018921</v>
      </c>
      <c r="Q71">
        <v>312.97975087165833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58.051499999999997</v>
      </c>
      <c r="F72">
        <v>6.4399999999999999E-2</v>
      </c>
      <c r="G72">
        <v>6.2888999999999999</v>
      </c>
      <c r="H72">
        <v>0.69969999999999999</v>
      </c>
      <c r="I72">
        <v>169.72919999999999</v>
      </c>
      <c r="J72">
        <v>2.3408000000000002</v>
      </c>
      <c r="K72">
        <v>1</v>
      </c>
      <c r="L72">
        <v>0</v>
      </c>
      <c r="M72">
        <v>7.0837000000000003</v>
      </c>
      <c r="N72" t="b">
        <v>1</v>
      </c>
      <c r="O72" t="b">
        <v>0</v>
      </c>
      <c r="P72">
        <v>10.52101700754522</v>
      </c>
      <c r="Q72">
        <v>330.78868818283081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57.614800000000002</v>
      </c>
      <c r="F73">
        <v>6.4899999999999999E-2</v>
      </c>
      <c r="G73">
        <v>6.2831999999999999</v>
      </c>
      <c r="H73">
        <v>0.69440000000000002</v>
      </c>
      <c r="I73">
        <v>169.07079999999999</v>
      </c>
      <c r="J73">
        <v>2.3332999999999999</v>
      </c>
      <c r="K73">
        <v>1</v>
      </c>
      <c r="L73">
        <v>0</v>
      </c>
      <c r="M73">
        <v>7.1318000000000001</v>
      </c>
      <c r="N73" t="b">
        <v>1</v>
      </c>
      <c r="O73" t="b">
        <v>0</v>
      </c>
      <c r="P73">
        <v>10.529887531033911</v>
      </c>
      <c r="Q73">
        <v>443.97151255607599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48.322200000000002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10.319800000000001</v>
      </c>
      <c r="N74" t="b">
        <v>1</v>
      </c>
      <c r="O74" t="b">
        <v>0</v>
      </c>
      <c r="P74">
        <v>0</v>
      </c>
      <c r="Q74">
        <v>306.70228219032288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48.190800000000003</v>
      </c>
      <c r="F75">
        <v>7.2800000000000004E-2</v>
      </c>
      <c r="G75">
        <v>6.3014000000000001</v>
      </c>
      <c r="H75">
        <v>1.0304</v>
      </c>
      <c r="I75">
        <v>163.20920000000001</v>
      </c>
      <c r="J75">
        <v>0</v>
      </c>
      <c r="K75">
        <v>2</v>
      </c>
      <c r="L75">
        <v>0</v>
      </c>
      <c r="M75">
        <v>8.0024999999999995</v>
      </c>
      <c r="N75" t="b">
        <v>1</v>
      </c>
      <c r="O75" t="b">
        <v>0</v>
      </c>
      <c r="P75">
        <v>0</v>
      </c>
      <c r="Q75">
        <v>316.55790591239929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49.964599999999997</v>
      </c>
      <c r="F76">
        <v>5.9400000000000001E-2</v>
      </c>
      <c r="G76">
        <v>6.3014000000000001</v>
      </c>
      <c r="H76">
        <v>0.91490000000000005</v>
      </c>
      <c r="I76">
        <v>167.6694</v>
      </c>
      <c r="J76">
        <v>0</v>
      </c>
      <c r="K76">
        <v>2</v>
      </c>
      <c r="L76">
        <v>0</v>
      </c>
      <c r="M76">
        <v>6.5285000000000002</v>
      </c>
      <c r="N76" t="b">
        <v>1</v>
      </c>
      <c r="O76" t="b">
        <v>0</v>
      </c>
      <c r="P76">
        <v>0</v>
      </c>
      <c r="Q76">
        <v>278.96700525283808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52.739100000000001</v>
      </c>
      <c r="F77">
        <v>6.4399999999999999E-2</v>
      </c>
      <c r="G77">
        <v>6.3014000000000001</v>
      </c>
      <c r="H77">
        <v>0.79920000000000002</v>
      </c>
      <c r="I77">
        <v>167.2338</v>
      </c>
      <c r="J77">
        <v>0</v>
      </c>
      <c r="K77">
        <v>2</v>
      </c>
      <c r="L77">
        <v>0</v>
      </c>
      <c r="M77">
        <v>7.0774999999999997</v>
      </c>
      <c r="N77" t="b">
        <v>1</v>
      </c>
      <c r="O77" t="b">
        <v>0</v>
      </c>
      <c r="P77">
        <v>0</v>
      </c>
      <c r="Q77">
        <v>220.7463102340698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55.374499999999998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7.5846999999999998</v>
      </c>
      <c r="N78" t="b">
        <v>1</v>
      </c>
      <c r="O78" t="b">
        <v>0</v>
      </c>
      <c r="P78">
        <v>0</v>
      </c>
      <c r="Q78">
        <v>250.77999687194821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57.6479</v>
      </c>
      <c r="F79">
        <v>7.3899999999999993E-2</v>
      </c>
      <c r="G79">
        <v>6.3014000000000001</v>
      </c>
      <c r="H79">
        <v>0.69950000000000001</v>
      </c>
      <c r="I79">
        <v>166.3605</v>
      </c>
      <c r="J79">
        <v>0</v>
      </c>
      <c r="K79">
        <v>2</v>
      </c>
      <c r="L79">
        <v>0</v>
      </c>
      <c r="M79">
        <v>8.1282999999999994</v>
      </c>
      <c r="N79" t="b">
        <v>1</v>
      </c>
      <c r="O79" t="b">
        <v>0</v>
      </c>
      <c r="P79">
        <v>0</v>
      </c>
      <c r="Q79">
        <v>282.38641667366028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58.863700000000001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8.7209000000000003</v>
      </c>
      <c r="N80" t="b">
        <v>1</v>
      </c>
      <c r="O80" t="b">
        <v>0</v>
      </c>
      <c r="P80">
        <v>0</v>
      </c>
      <c r="Q80">
        <v>318.82119083404541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58.274299999999997</v>
      </c>
      <c r="F81">
        <v>8.0600000000000005E-2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8.8656000000000006</v>
      </c>
      <c r="N81" t="b">
        <v>1</v>
      </c>
      <c r="O81" t="b">
        <v>0</v>
      </c>
      <c r="P81">
        <v>0</v>
      </c>
      <c r="Q81">
        <v>355.84361743927002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57.808100000000003</v>
      </c>
      <c r="F82">
        <v>8.1199999999999994E-2</v>
      </c>
      <c r="G82">
        <v>6.2831999999999999</v>
      </c>
      <c r="H82">
        <v>0.69440000000000002</v>
      </c>
      <c r="I82">
        <v>164.9487</v>
      </c>
      <c r="J82">
        <v>0</v>
      </c>
      <c r="K82">
        <v>2</v>
      </c>
      <c r="L82">
        <v>0</v>
      </c>
      <c r="M82">
        <v>8.9247999999999994</v>
      </c>
      <c r="N82" t="b">
        <v>1</v>
      </c>
      <c r="O82" t="b">
        <v>0</v>
      </c>
      <c r="P82">
        <v>0</v>
      </c>
      <c r="Q82">
        <v>357.52983593940729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48.511800000000001</v>
      </c>
      <c r="F83">
        <v>9.2399999999999996E-2</v>
      </c>
      <c r="G83">
        <v>6.3014000000000001</v>
      </c>
      <c r="H83">
        <v>1.1196999999999999</v>
      </c>
      <c r="I83">
        <v>157.01249999999999</v>
      </c>
      <c r="K83">
        <v>0</v>
      </c>
      <c r="L83">
        <v>0</v>
      </c>
      <c r="M83">
        <v>10.158799999999999</v>
      </c>
      <c r="N83" t="b">
        <v>0</v>
      </c>
      <c r="O83" t="b">
        <v>0</v>
      </c>
      <c r="P83">
        <v>0</v>
      </c>
      <c r="Q83">
        <v>315.55507636070251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48.382100000000001</v>
      </c>
      <c r="F84">
        <v>7.0900000000000005E-2</v>
      </c>
      <c r="G84">
        <v>6.3014000000000001</v>
      </c>
      <c r="H84">
        <v>1.0294000000000001</v>
      </c>
      <c r="I84">
        <v>163.607</v>
      </c>
      <c r="K84">
        <v>0</v>
      </c>
      <c r="L84">
        <v>0</v>
      </c>
      <c r="M84">
        <v>7.7919999999999998</v>
      </c>
      <c r="N84" t="b">
        <v>0</v>
      </c>
      <c r="O84" t="b">
        <v>0</v>
      </c>
      <c r="P84">
        <v>0</v>
      </c>
      <c r="Q84">
        <v>301.363929271698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50.120399999999997</v>
      </c>
      <c r="F85">
        <v>5.6599999999999998E-2</v>
      </c>
      <c r="G85">
        <v>6.3014000000000001</v>
      </c>
      <c r="H85">
        <v>0.91539999999999999</v>
      </c>
      <c r="I85">
        <v>168.31739999999999</v>
      </c>
      <c r="K85">
        <v>0</v>
      </c>
      <c r="L85">
        <v>0</v>
      </c>
      <c r="M85">
        <v>6.2183000000000002</v>
      </c>
      <c r="N85" t="b">
        <v>0</v>
      </c>
      <c r="O85" t="b">
        <v>0</v>
      </c>
      <c r="P85">
        <v>0</v>
      </c>
      <c r="Q85">
        <v>313.82770133018488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52.824100000000001</v>
      </c>
      <c r="F86">
        <v>6.0600000000000001E-2</v>
      </c>
      <c r="G86">
        <v>6.3014000000000001</v>
      </c>
      <c r="H86">
        <v>0.79990000000000006</v>
      </c>
      <c r="I86">
        <v>168.13159999999999</v>
      </c>
      <c r="K86">
        <v>0</v>
      </c>
      <c r="L86">
        <v>0</v>
      </c>
      <c r="M86">
        <v>6.6600999999999999</v>
      </c>
      <c r="N86" t="b">
        <v>0</v>
      </c>
      <c r="O86" t="b">
        <v>0</v>
      </c>
      <c r="P86">
        <v>0</v>
      </c>
      <c r="Q86">
        <v>234.75295996665949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55.393599999999999</v>
      </c>
      <c r="F87">
        <v>6.4500000000000002E-2</v>
      </c>
      <c r="G87">
        <v>6.3014000000000001</v>
      </c>
      <c r="H87">
        <v>0.68700000000000006</v>
      </c>
      <c r="I87">
        <v>167.94579999999999</v>
      </c>
      <c r="K87">
        <v>0</v>
      </c>
      <c r="L87">
        <v>0</v>
      </c>
      <c r="M87">
        <v>7.0895999999999999</v>
      </c>
      <c r="N87" t="b">
        <v>0</v>
      </c>
      <c r="O87" t="b">
        <v>0</v>
      </c>
      <c r="P87">
        <v>0</v>
      </c>
      <c r="Q87">
        <v>214.78634166717529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57.587400000000002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7.5349000000000004</v>
      </c>
      <c r="N88" t="b">
        <v>0</v>
      </c>
      <c r="O88" t="b">
        <v>0</v>
      </c>
      <c r="P88">
        <v>0</v>
      </c>
      <c r="Q88">
        <v>314.92165446281427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58.743400000000001</v>
      </c>
      <c r="F89">
        <v>7.2900000000000006E-2</v>
      </c>
      <c r="G89">
        <v>6.2984999999999998</v>
      </c>
      <c r="H89">
        <v>0.70679999999999998</v>
      </c>
      <c r="I89">
        <v>167.57409999999999</v>
      </c>
      <c r="K89">
        <v>0</v>
      </c>
      <c r="L89">
        <v>0</v>
      </c>
      <c r="M89">
        <v>8.0175999999999998</v>
      </c>
      <c r="N89" t="b">
        <v>0</v>
      </c>
      <c r="O89" t="b">
        <v>0</v>
      </c>
      <c r="P89">
        <v>0</v>
      </c>
      <c r="Q89">
        <v>246.15223836898801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58.1492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8.1097999999999999</v>
      </c>
      <c r="N90" t="b">
        <v>0</v>
      </c>
      <c r="O90" t="b">
        <v>0</v>
      </c>
      <c r="P90">
        <v>0</v>
      </c>
      <c r="Q90">
        <v>472.92787051200872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57.695399999999999</v>
      </c>
      <c r="F91">
        <v>7.4200000000000002E-2</v>
      </c>
      <c r="G91">
        <v>6.2831999999999999</v>
      </c>
      <c r="H91">
        <v>0.69440000000000002</v>
      </c>
      <c r="I91">
        <v>166.7372</v>
      </c>
      <c r="K91">
        <v>0</v>
      </c>
      <c r="L91">
        <v>0</v>
      </c>
      <c r="M91">
        <v>8.1628000000000007</v>
      </c>
      <c r="N91" t="b">
        <v>0</v>
      </c>
      <c r="O91" t="b">
        <v>0</v>
      </c>
      <c r="P91">
        <v>0</v>
      </c>
      <c r="Q91">
        <v>359.06960344314581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48.281599999999997</v>
      </c>
      <c r="F92">
        <v>8.4099999999999994E-2</v>
      </c>
      <c r="G92">
        <v>6.3014000000000001</v>
      </c>
      <c r="H92">
        <v>1.1200000000000001</v>
      </c>
      <c r="I92">
        <v>159.1671</v>
      </c>
      <c r="J92">
        <v>2.1667000000000001</v>
      </c>
      <c r="K92">
        <v>1</v>
      </c>
      <c r="L92">
        <v>0</v>
      </c>
      <c r="M92">
        <v>9.2476000000000003</v>
      </c>
      <c r="N92" t="b">
        <v>0</v>
      </c>
      <c r="O92" t="b">
        <v>0</v>
      </c>
      <c r="P92">
        <v>10.292071182259489</v>
      </c>
      <c r="Q92">
        <v>329.80741429328918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48.212499999999999</v>
      </c>
      <c r="F93">
        <v>6.2300000000000001E-2</v>
      </c>
      <c r="G93">
        <v>6.3014000000000001</v>
      </c>
      <c r="H93">
        <v>1.0286999999999999</v>
      </c>
      <c r="I93">
        <v>165.85220000000001</v>
      </c>
      <c r="J93">
        <v>2.2572000000000001</v>
      </c>
      <c r="K93">
        <v>1</v>
      </c>
      <c r="L93">
        <v>0</v>
      </c>
      <c r="M93">
        <v>6.8475000000000001</v>
      </c>
      <c r="N93" t="b">
        <v>0</v>
      </c>
      <c r="O93" t="b">
        <v>0</v>
      </c>
      <c r="P93">
        <v>10.292071182259489</v>
      </c>
      <c r="Q93">
        <v>324.38088536262512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49.9861</v>
      </c>
      <c r="F94">
        <v>4.7699999999999999E-2</v>
      </c>
      <c r="G94">
        <v>6.3014000000000001</v>
      </c>
      <c r="H94">
        <v>0.91510000000000002</v>
      </c>
      <c r="I94">
        <v>170.63399999999999</v>
      </c>
      <c r="J94">
        <v>2.3268</v>
      </c>
      <c r="K94">
        <v>1</v>
      </c>
      <c r="L94">
        <v>0</v>
      </c>
      <c r="M94">
        <v>5.2398999999999996</v>
      </c>
      <c r="N94" t="b">
        <v>0</v>
      </c>
      <c r="O94" t="b">
        <v>0</v>
      </c>
      <c r="P94">
        <v>10.32260710650305</v>
      </c>
      <c r="Q94">
        <v>276.95669913291931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52.673499999999997</v>
      </c>
      <c r="F95">
        <v>5.1700000000000003E-2</v>
      </c>
      <c r="G95">
        <v>6.3014000000000001</v>
      </c>
      <c r="H95">
        <v>0.8</v>
      </c>
      <c r="I95">
        <v>170.45529999999999</v>
      </c>
      <c r="J95">
        <v>2.3313000000000001</v>
      </c>
      <c r="K95">
        <v>1</v>
      </c>
      <c r="L95">
        <v>0</v>
      </c>
      <c r="M95">
        <v>5.6829000000000001</v>
      </c>
      <c r="N95" t="b">
        <v>0</v>
      </c>
      <c r="O95" t="b">
        <v>0</v>
      </c>
      <c r="P95">
        <v>10.365704199373781</v>
      </c>
      <c r="Q95">
        <v>233.5969922542572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55.238199999999999</v>
      </c>
      <c r="F96">
        <v>5.5800000000000002E-2</v>
      </c>
      <c r="G96">
        <v>6.3014000000000001</v>
      </c>
      <c r="H96">
        <v>0.68740000000000001</v>
      </c>
      <c r="I96">
        <v>170.27629999999999</v>
      </c>
      <c r="J96">
        <v>2.3359000000000001</v>
      </c>
      <c r="K96">
        <v>1</v>
      </c>
      <c r="L96">
        <v>0</v>
      </c>
      <c r="M96">
        <v>6.1337999999999999</v>
      </c>
      <c r="N96" t="b">
        <v>0</v>
      </c>
      <c r="O96" t="b">
        <v>0</v>
      </c>
      <c r="P96">
        <v>10.407560316903149</v>
      </c>
      <c r="Q96">
        <v>232.8273849487305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57.426499999999997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6.5643000000000002</v>
      </c>
      <c r="N97" t="b">
        <v>0</v>
      </c>
      <c r="O97" t="b">
        <v>0</v>
      </c>
      <c r="P97">
        <v>10.4481613200154</v>
      </c>
      <c r="Q97">
        <v>325.84830760955811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58.582299999999996</v>
      </c>
      <c r="F98">
        <v>6.3700000000000007E-2</v>
      </c>
      <c r="G98">
        <v>6.2984999999999998</v>
      </c>
      <c r="H98">
        <v>0.70679999999999998</v>
      </c>
      <c r="I98">
        <v>169.91739999999999</v>
      </c>
      <c r="J98">
        <v>2.3448000000000002</v>
      </c>
      <c r="K98">
        <v>1</v>
      </c>
      <c r="L98">
        <v>0</v>
      </c>
      <c r="M98">
        <v>7.0057999999999998</v>
      </c>
      <c r="N98" t="b">
        <v>0</v>
      </c>
      <c r="O98" t="b">
        <v>0</v>
      </c>
      <c r="P98">
        <v>10.48748875730962</v>
      </c>
      <c r="Q98">
        <v>332.74332141876221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58.0473</v>
      </c>
      <c r="F99">
        <v>6.4399999999999999E-2</v>
      </c>
      <c r="G99">
        <v>6.2888999999999999</v>
      </c>
      <c r="H99">
        <v>0.6996</v>
      </c>
      <c r="I99">
        <v>169.73750000000001</v>
      </c>
      <c r="J99">
        <v>2.3491</v>
      </c>
      <c r="K99">
        <v>1</v>
      </c>
      <c r="L99">
        <v>0</v>
      </c>
      <c r="M99">
        <v>7.0796999999999999</v>
      </c>
      <c r="N99" t="b">
        <v>0</v>
      </c>
      <c r="O99" t="b">
        <v>0</v>
      </c>
      <c r="P99">
        <v>10.525519596455769</v>
      </c>
      <c r="Q99">
        <v>399.23999738693237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57.617400000000004</v>
      </c>
      <c r="F100">
        <v>6.4899999999999999E-2</v>
      </c>
      <c r="G100">
        <v>6.2831999999999999</v>
      </c>
      <c r="H100">
        <v>0.69440000000000002</v>
      </c>
      <c r="I100">
        <v>169.07910000000001</v>
      </c>
      <c r="J100">
        <v>2.3416000000000001</v>
      </c>
      <c r="K100">
        <v>1</v>
      </c>
      <c r="L100">
        <v>0</v>
      </c>
      <c r="M100">
        <v>7.1303000000000001</v>
      </c>
      <c r="N100" t="b">
        <v>0</v>
      </c>
      <c r="O100" t="b">
        <v>0</v>
      </c>
      <c r="P100">
        <v>10.5343773882057</v>
      </c>
      <c r="Q100">
        <v>428.55080032348633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48.533700000000003</v>
      </c>
      <c r="F101">
        <v>9.7100000000000006E-2</v>
      </c>
      <c r="G101">
        <v>6.3014000000000001</v>
      </c>
      <c r="H101">
        <v>1.1191</v>
      </c>
      <c r="I101">
        <v>155.8382</v>
      </c>
      <c r="J101">
        <v>0</v>
      </c>
      <c r="K101">
        <v>2</v>
      </c>
      <c r="L101">
        <v>0</v>
      </c>
      <c r="M101">
        <v>10.674200000000001</v>
      </c>
      <c r="N101" t="b">
        <v>0</v>
      </c>
      <c r="O101" t="b">
        <v>0</v>
      </c>
      <c r="P101">
        <v>0</v>
      </c>
      <c r="Q101">
        <v>328.24450707435608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48.3797</v>
      </c>
      <c r="F102">
        <v>7.5999999999999998E-2</v>
      </c>
      <c r="G102">
        <v>6.3014000000000001</v>
      </c>
      <c r="H102">
        <v>1.03</v>
      </c>
      <c r="I102">
        <v>162.316</v>
      </c>
      <c r="J102">
        <v>0</v>
      </c>
      <c r="K102">
        <v>2</v>
      </c>
      <c r="L102">
        <v>0</v>
      </c>
      <c r="M102">
        <v>8.3596000000000004</v>
      </c>
      <c r="N102" t="b">
        <v>0</v>
      </c>
      <c r="O102" t="b">
        <v>0</v>
      </c>
      <c r="P102">
        <v>0</v>
      </c>
      <c r="Q102">
        <v>312.79172444343573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50.1081</v>
      </c>
      <c r="F103">
        <v>6.2100000000000002E-2</v>
      </c>
      <c r="G103">
        <v>6.3014000000000001</v>
      </c>
      <c r="H103">
        <v>0.91590000000000005</v>
      </c>
      <c r="I103">
        <v>166.90029999999999</v>
      </c>
      <c r="J103">
        <v>0</v>
      </c>
      <c r="K103">
        <v>2</v>
      </c>
      <c r="L103">
        <v>0</v>
      </c>
      <c r="M103">
        <v>6.8308</v>
      </c>
      <c r="N103" t="b">
        <v>0</v>
      </c>
      <c r="O103" t="b">
        <v>0</v>
      </c>
      <c r="P103">
        <v>0</v>
      </c>
      <c r="Q103">
        <v>312.15891361236572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52.844900000000003</v>
      </c>
      <c r="F104">
        <v>6.6500000000000004E-2</v>
      </c>
      <c r="G104">
        <v>6.3014000000000001</v>
      </c>
      <c r="H104">
        <v>0.8004</v>
      </c>
      <c r="I104">
        <v>166.64269999999999</v>
      </c>
      <c r="J104">
        <v>0</v>
      </c>
      <c r="K104">
        <v>2</v>
      </c>
      <c r="L104">
        <v>0</v>
      </c>
      <c r="M104">
        <v>7.3056999999999999</v>
      </c>
      <c r="N104" t="b">
        <v>0</v>
      </c>
      <c r="O104" t="b">
        <v>0</v>
      </c>
      <c r="P104">
        <v>0</v>
      </c>
      <c r="Q104">
        <v>270.78171420097351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55.442</v>
      </c>
      <c r="F105">
        <v>7.0499999999999993E-2</v>
      </c>
      <c r="G105">
        <v>6.3014000000000001</v>
      </c>
      <c r="H105">
        <v>0.68789999999999996</v>
      </c>
      <c r="I105">
        <v>166.38509999999999</v>
      </c>
      <c r="J105">
        <v>0</v>
      </c>
      <c r="K105">
        <v>2</v>
      </c>
      <c r="L105">
        <v>0</v>
      </c>
      <c r="M105">
        <v>7.7460000000000004</v>
      </c>
      <c r="N105" t="b">
        <v>0</v>
      </c>
      <c r="O105" t="b">
        <v>0</v>
      </c>
      <c r="P105">
        <v>0</v>
      </c>
      <c r="Q105">
        <v>264.61591362953192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57.679299999999998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8.2239000000000004</v>
      </c>
      <c r="N106" t="b">
        <v>0</v>
      </c>
      <c r="O106" t="b">
        <v>0</v>
      </c>
      <c r="P106">
        <v>0</v>
      </c>
      <c r="Q106">
        <v>302.71127820014948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58.868699999999997</v>
      </c>
      <c r="F107">
        <v>7.9500000000000001E-2</v>
      </c>
      <c r="G107">
        <v>6.2984999999999998</v>
      </c>
      <c r="H107">
        <v>0.70679999999999998</v>
      </c>
      <c r="I107">
        <v>165.8698</v>
      </c>
      <c r="J107">
        <v>0</v>
      </c>
      <c r="K107">
        <v>2</v>
      </c>
      <c r="L107">
        <v>0</v>
      </c>
      <c r="M107">
        <v>8.7445000000000004</v>
      </c>
      <c r="N107" t="b">
        <v>0</v>
      </c>
      <c r="O107" t="b">
        <v>0</v>
      </c>
      <c r="P107">
        <v>0</v>
      </c>
      <c r="Q107">
        <v>288.20877432823181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58.274299999999997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8.8722999999999992</v>
      </c>
      <c r="N108" t="b">
        <v>0</v>
      </c>
      <c r="O108" t="b">
        <v>0</v>
      </c>
      <c r="P108">
        <v>0</v>
      </c>
      <c r="Q108">
        <v>321.61425399780268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57.813200000000002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8.9311000000000007</v>
      </c>
      <c r="N109" t="b">
        <v>0</v>
      </c>
      <c r="O109" t="b">
        <v>0</v>
      </c>
      <c r="P109">
        <v>0</v>
      </c>
      <c r="Q109">
        <v>441.76983690261841</v>
      </c>
    </row>
  </sheetData>
  <sortState ref="A2:Q28">
    <sortCondition ref="K2:K2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9"/>
  <sheetViews>
    <sheetView zoomScale="70" zoomScaleNormal="70" workbookViewId="0">
      <selection activeCell="Q109" sqref="A1:Q109"/>
    </sheetView>
  </sheetViews>
  <sheetFormatPr defaultRowHeight="15" x14ac:dyDescent="0.25"/>
  <sheetData>
    <row r="1" spans="1:1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>
        <v>-29</v>
      </c>
      <c r="B2">
        <v>0.85994000000000004</v>
      </c>
      <c r="C2">
        <v>142.4571</v>
      </c>
      <c r="D2">
        <v>32.772199999999998</v>
      </c>
      <c r="E2">
        <v>42.976300000000002</v>
      </c>
      <c r="F2">
        <v>3.9899999999999998E-2</v>
      </c>
      <c r="G2">
        <v>6.2521000000000004</v>
      </c>
      <c r="H2">
        <v>2.6177999999999999</v>
      </c>
      <c r="I2">
        <v>157.01249999999999</v>
      </c>
      <c r="K2">
        <v>0</v>
      </c>
      <c r="L2">
        <v>0</v>
      </c>
      <c r="M2">
        <v>4.3875000000000002</v>
      </c>
      <c r="N2" t="b">
        <v>1</v>
      </c>
      <c r="O2" t="b">
        <v>1</v>
      </c>
      <c r="P2">
        <v>0</v>
      </c>
      <c r="Q2">
        <v>606.05046010017395</v>
      </c>
    </row>
    <row r="3" spans="1:17" x14ac:dyDescent="0.25">
      <c r="A3">
        <v>-25</v>
      </c>
      <c r="B3">
        <v>0.91639000000000004</v>
      </c>
      <c r="C3">
        <v>151.8091</v>
      </c>
      <c r="D3">
        <v>33.520499999999998</v>
      </c>
      <c r="E3">
        <v>45.192300000000003</v>
      </c>
      <c r="F3">
        <v>3.9800000000000002E-2</v>
      </c>
      <c r="G3">
        <v>6.2720000000000002</v>
      </c>
      <c r="H3">
        <v>2.0413000000000001</v>
      </c>
      <c r="I3">
        <v>163.607</v>
      </c>
      <c r="K3">
        <v>0</v>
      </c>
      <c r="L3">
        <v>0</v>
      </c>
      <c r="M3">
        <v>4.3773999999999997</v>
      </c>
      <c r="N3" t="b">
        <v>1</v>
      </c>
      <c r="O3" t="b">
        <v>1</v>
      </c>
      <c r="P3">
        <v>0</v>
      </c>
      <c r="Q3">
        <v>581.00484919548035</v>
      </c>
    </row>
    <row r="4" spans="1:17" x14ac:dyDescent="0.25">
      <c r="A4">
        <v>-20</v>
      </c>
      <c r="B4">
        <v>0.95735000000000003</v>
      </c>
      <c r="C4">
        <v>158.5949</v>
      </c>
      <c r="D4">
        <v>33.920499999999997</v>
      </c>
      <c r="E4">
        <v>48.4739</v>
      </c>
      <c r="F4">
        <v>4.0399999999999998E-2</v>
      </c>
      <c r="G4">
        <v>6.2864000000000004</v>
      </c>
      <c r="H4">
        <v>1.3566</v>
      </c>
      <c r="I4">
        <v>168.31739999999999</v>
      </c>
      <c r="K4">
        <v>0</v>
      </c>
      <c r="L4">
        <v>0</v>
      </c>
      <c r="M4">
        <v>4.4378000000000002</v>
      </c>
      <c r="N4" t="b">
        <v>1</v>
      </c>
      <c r="O4" t="b">
        <v>1</v>
      </c>
      <c r="P4">
        <v>0</v>
      </c>
      <c r="Q4">
        <v>1405.546190977097</v>
      </c>
    </row>
    <row r="5" spans="1:17" x14ac:dyDescent="0.25">
      <c r="A5">
        <v>-15</v>
      </c>
      <c r="B5">
        <v>0.94764000000000004</v>
      </c>
      <c r="C5">
        <v>156.9863</v>
      </c>
      <c r="D5">
        <v>33.847700000000003</v>
      </c>
      <c r="E5">
        <v>50.720300000000002</v>
      </c>
      <c r="F5">
        <v>4.0300000000000002E-2</v>
      </c>
      <c r="G5">
        <v>6.2830000000000004</v>
      </c>
      <c r="H5">
        <v>1.3082</v>
      </c>
      <c r="I5">
        <v>168.13159999999999</v>
      </c>
      <c r="K5">
        <v>0</v>
      </c>
      <c r="L5">
        <v>0</v>
      </c>
      <c r="M5">
        <v>4.4316000000000004</v>
      </c>
      <c r="N5" t="b">
        <v>1</v>
      </c>
      <c r="O5" t="b">
        <v>1</v>
      </c>
      <c r="P5">
        <v>0</v>
      </c>
      <c r="Q5">
        <v>1092.06036233902</v>
      </c>
    </row>
    <row r="6" spans="1:17" x14ac:dyDescent="0.25">
      <c r="A6">
        <v>-10</v>
      </c>
      <c r="B6">
        <v>0.93710000000000004</v>
      </c>
      <c r="C6">
        <v>155.24010000000001</v>
      </c>
      <c r="D6">
        <v>33.744399999999999</v>
      </c>
      <c r="E6">
        <v>52.8324</v>
      </c>
      <c r="F6">
        <v>4.0399999999999998E-2</v>
      </c>
      <c r="G6">
        <v>6.2793000000000001</v>
      </c>
      <c r="H6">
        <v>1.2524</v>
      </c>
      <c r="I6">
        <v>167.94579999999999</v>
      </c>
      <c r="K6">
        <v>0</v>
      </c>
      <c r="L6">
        <v>0</v>
      </c>
      <c r="M6">
        <v>4.4363000000000001</v>
      </c>
      <c r="N6" t="b">
        <v>1</v>
      </c>
      <c r="O6" t="b">
        <v>1</v>
      </c>
      <c r="P6">
        <v>0</v>
      </c>
      <c r="Q6">
        <v>581.87104296684265</v>
      </c>
    </row>
    <row r="7" spans="1:17" x14ac:dyDescent="0.25">
      <c r="A7">
        <v>-5</v>
      </c>
      <c r="B7">
        <v>0.93096000000000001</v>
      </c>
      <c r="C7">
        <v>154.2234</v>
      </c>
      <c r="D7">
        <v>33.657899999999998</v>
      </c>
      <c r="E7">
        <v>54.747700000000002</v>
      </c>
      <c r="F7">
        <v>4.0599999999999997E-2</v>
      </c>
      <c r="G7">
        <v>6.2770999999999999</v>
      </c>
      <c r="H7">
        <v>1.1321000000000001</v>
      </c>
      <c r="I7">
        <v>167.76</v>
      </c>
      <c r="K7">
        <v>0</v>
      </c>
      <c r="L7">
        <v>0</v>
      </c>
      <c r="M7">
        <v>4.4641000000000002</v>
      </c>
      <c r="N7" t="b">
        <v>1</v>
      </c>
      <c r="O7" t="b">
        <v>1</v>
      </c>
      <c r="P7">
        <v>0</v>
      </c>
      <c r="Q7">
        <v>630.58095574378967</v>
      </c>
    </row>
    <row r="8" spans="1:17" x14ac:dyDescent="0.25">
      <c r="A8">
        <v>0</v>
      </c>
      <c r="B8">
        <v>0.92579999999999996</v>
      </c>
      <c r="C8">
        <v>152.114</v>
      </c>
      <c r="D8">
        <v>33.555700000000002</v>
      </c>
      <c r="E8">
        <v>55.799399999999999</v>
      </c>
      <c r="F8">
        <v>4.0800000000000003E-2</v>
      </c>
      <c r="G8">
        <v>6.2725999999999997</v>
      </c>
      <c r="H8">
        <v>1.1186</v>
      </c>
      <c r="I8">
        <v>167.57409999999999</v>
      </c>
      <c r="K8">
        <v>0</v>
      </c>
      <c r="L8">
        <v>0</v>
      </c>
      <c r="M8">
        <v>4.4884000000000004</v>
      </c>
      <c r="N8" t="b">
        <v>1</v>
      </c>
      <c r="O8" t="b">
        <v>1</v>
      </c>
      <c r="P8">
        <v>0</v>
      </c>
      <c r="Q8">
        <v>468.06954741477972</v>
      </c>
    </row>
    <row r="9" spans="1:17" x14ac:dyDescent="0.25">
      <c r="A9">
        <v>5</v>
      </c>
      <c r="B9">
        <v>0.92464999999999997</v>
      </c>
      <c r="C9">
        <v>147.74680000000001</v>
      </c>
      <c r="D9">
        <v>33.363900000000001</v>
      </c>
      <c r="E9">
        <v>55.564999999999998</v>
      </c>
      <c r="F9">
        <v>4.0399999999999998E-2</v>
      </c>
      <c r="G9">
        <v>6.2633999999999999</v>
      </c>
      <c r="H9">
        <v>1.2425999999999999</v>
      </c>
      <c r="I9">
        <v>167.38829999999999</v>
      </c>
      <c r="K9">
        <v>0</v>
      </c>
      <c r="L9">
        <v>0</v>
      </c>
      <c r="M9">
        <v>4.4390999999999998</v>
      </c>
      <c r="N9" t="b">
        <v>1</v>
      </c>
      <c r="O9" t="b">
        <v>1</v>
      </c>
      <c r="P9">
        <v>0</v>
      </c>
      <c r="Q9">
        <v>2162.36178612709</v>
      </c>
    </row>
    <row r="10" spans="1:17" x14ac:dyDescent="0.25">
      <c r="A10">
        <v>8</v>
      </c>
      <c r="B10">
        <v>0.92479</v>
      </c>
      <c r="C10">
        <v>145.26179999999999</v>
      </c>
      <c r="D10">
        <v>33.238100000000003</v>
      </c>
      <c r="E10">
        <v>55.254399999999997</v>
      </c>
      <c r="F10">
        <v>4.1000000000000002E-2</v>
      </c>
      <c r="G10">
        <v>6.2580999999999998</v>
      </c>
      <c r="H10">
        <v>1.321</v>
      </c>
      <c r="I10">
        <v>166.7372</v>
      </c>
      <c r="K10">
        <v>0</v>
      </c>
      <c r="L10">
        <v>0</v>
      </c>
      <c r="M10">
        <v>4.5096999999999996</v>
      </c>
      <c r="N10" t="b">
        <v>1</v>
      </c>
      <c r="O10" t="b">
        <v>1</v>
      </c>
      <c r="P10">
        <v>0</v>
      </c>
      <c r="Q10">
        <v>838.93563508987427</v>
      </c>
    </row>
    <row r="11" spans="1:17" x14ac:dyDescent="0.25">
      <c r="A11">
        <v>-29</v>
      </c>
      <c r="B11">
        <v>0.88126000000000004</v>
      </c>
      <c r="C11">
        <v>145.98949999999999</v>
      </c>
      <c r="D11">
        <v>33.070099999999996</v>
      </c>
      <c r="E11">
        <v>43.683300000000003</v>
      </c>
      <c r="F11">
        <v>4.0399999999999998E-2</v>
      </c>
      <c r="G11">
        <v>6.2595999999999998</v>
      </c>
      <c r="H11">
        <v>2.4996</v>
      </c>
      <c r="I11">
        <v>159.2081</v>
      </c>
      <c r="J11">
        <v>2.1876000000000002</v>
      </c>
      <c r="K11">
        <v>1</v>
      </c>
      <c r="L11">
        <v>0</v>
      </c>
      <c r="M11">
        <v>4.4383999999999997</v>
      </c>
      <c r="N11" t="b">
        <v>1</v>
      </c>
      <c r="O11" t="b">
        <v>1</v>
      </c>
      <c r="P11">
        <v>20.985125576037831</v>
      </c>
      <c r="Q11">
        <v>326.63385939598078</v>
      </c>
    </row>
    <row r="12" spans="1:17" x14ac:dyDescent="0.25">
      <c r="A12">
        <v>-25</v>
      </c>
      <c r="B12">
        <v>0.94245999999999996</v>
      </c>
      <c r="C12">
        <v>156.12809999999999</v>
      </c>
      <c r="D12">
        <v>33.79</v>
      </c>
      <c r="E12">
        <v>46.035899999999998</v>
      </c>
      <c r="F12">
        <v>4.0300000000000002E-2</v>
      </c>
      <c r="G12">
        <v>6.2812000000000001</v>
      </c>
      <c r="H12">
        <v>1.6991000000000001</v>
      </c>
      <c r="I12">
        <v>165.98750000000001</v>
      </c>
      <c r="J12">
        <v>2.3721000000000001</v>
      </c>
      <c r="K12">
        <v>1</v>
      </c>
      <c r="L12">
        <v>0</v>
      </c>
      <c r="M12">
        <v>4.4326999999999996</v>
      </c>
      <c r="N12" t="b">
        <v>1</v>
      </c>
      <c r="O12" t="b">
        <v>1</v>
      </c>
      <c r="P12">
        <v>20.985125576037831</v>
      </c>
      <c r="Q12">
        <v>1655.14317035675</v>
      </c>
    </row>
    <row r="13" spans="1:17" x14ac:dyDescent="0.25">
      <c r="A13">
        <v>-20</v>
      </c>
      <c r="B13">
        <v>0.98585999999999996</v>
      </c>
      <c r="C13">
        <v>163.31809999999999</v>
      </c>
      <c r="D13">
        <v>34.068399999999997</v>
      </c>
      <c r="E13">
        <v>49.425699999999999</v>
      </c>
      <c r="F13">
        <v>4.0300000000000002E-2</v>
      </c>
      <c r="G13">
        <v>6.2964000000000002</v>
      </c>
      <c r="H13">
        <v>1.044</v>
      </c>
      <c r="I13">
        <v>171.13839999999999</v>
      </c>
      <c r="J13">
        <v>2.8113000000000001</v>
      </c>
      <c r="K13">
        <v>1</v>
      </c>
      <c r="L13">
        <v>0</v>
      </c>
      <c r="M13">
        <v>4.4352999999999998</v>
      </c>
      <c r="N13" t="b">
        <v>1</v>
      </c>
      <c r="O13" t="b">
        <v>1</v>
      </c>
      <c r="P13">
        <v>20.985125576037831</v>
      </c>
      <c r="Q13">
        <v>1391.4690117836001</v>
      </c>
    </row>
    <row r="14" spans="1:17" x14ac:dyDescent="0.25">
      <c r="A14">
        <v>-15</v>
      </c>
      <c r="B14">
        <v>0.98028000000000004</v>
      </c>
      <c r="C14">
        <v>162.3937</v>
      </c>
      <c r="D14">
        <v>34.053100000000001</v>
      </c>
      <c r="E14">
        <v>51.843200000000003</v>
      </c>
      <c r="F14">
        <v>4.0399999999999998E-2</v>
      </c>
      <c r="G14">
        <v>6.2945000000000002</v>
      </c>
      <c r="H14">
        <v>0.96389999999999998</v>
      </c>
      <c r="I14">
        <v>171.39330000000001</v>
      </c>
      <c r="J14">
        <v>3.2502</v>
      </c>
      <c r="K14">
        <v>1</v>
      </c>
      <c r="L14">
        <v>0</v>
      </c>
      <c r="M14">
        <v>4.4412000000000003</v>
      </c>
      <c r="N14" t="b">
        <v>1</v>
      </c>
      <c r="O14" t="b">
        <v>1</v>
      </c>
      <c r="P14">
        <v>20.985125576037831</v>
      </c>
      <c r="Q14">
        <v>1141.1843113899231</v>
      </c>
    </row>
    <row r="15" spans="1:17" x14ac:dyDescent="0.25">
      <c r="A15">
        <v>-10</v>
      </c>
      <c r="B15">
        <v>0.97323000000000004</v>
      </c>
      <c r="C15">
        <v>161.22450000000001</v>
      </c>
      <c r="D15">
        <v>34.0139</v>
      </c>
      <c r="E15">
        <v>54.097799999999999</v>
      </c>
      <c r="F15">
        <v>4.0399999999999998E-2</v>
      </c>
      <c r="G15">
        <v>6.2919999999999998</v>
      </c>
      <c r="H15">
        <v>0.88680000000000003</v>
      </c>
      <c r="I15">
        <v>171.64830000000001</v>
      </c>
      <c r="J15">
        <v>3.6888999999999998</v>
      </c>
      <c r="K15">
        <v>1</v>
      </c>
      <c r="L15">
        <v>0</v>
      </c>
      <c r="M15">
        <v>4.4394999999999998</v>
      </c>
      <c r="N15" t="b">
        <v>1</v>
      </c>
      <c r="O15" t="b">
        <v>1</v>
      </c>
      <c r="P15">
        <v>20.985125576037831</v>
      </c>
      <c r="Q15">
        <v>725.50554442405701</v>
      </c>
    </row>
    <row r="16" spans="1:17" x14ac:dyDescent="0.25">
      <c r="A16">
        <v>-5</v>
      </c>
      <c r="B16">
        <v>0.97043000000000001</v>
      </c>
      <c r="C16">
        <v>160.7619</v>
      </c>
      <c r="D16">
        <v>33.973599999999998</v>
      </c>
      <c r="E16">
        <v>56.1235</v>
      </c>
      <c r="F16">
        <v>4.0599999999999997E-2</v>
      </c>
      <c r="G16">
        <v>6.2910000000000004</v>
      </c>
      <c r="H16">
        <v>0.77090000000000003</v>
      </c>
      <c r="I16">
        <v>171.9033</v>
      </c>
      <c r="J16">
        <v>4.1273999999999997</v>
      </c>
      <c r="K16">
        <v>1</v>
      </c>
      <c r="L16">
        <v>0</v>
      </c>
      <c r="M16">
        <v>4.468</v>
      </c>
      <c r="N16" t="b">
        <v>1</v>
      </c>
      <c r="O16" t="b">
        <v>1</v>
      </c>
      <c r="P16">
        <v>20.985125576037831</v>
      </c>
      <c r="Q16">
        <v>585.5251784324646</v>
      </c>
    </row>
    <row r="17" spans="1:17" x14ac:dyDescent="0.25">
      <c r="A17">
        <v>0</v>
      </c>
      <c r="B17">
        <v>0.96733000000000002</v>
      </c>
      <c r="C17">
        <v>158.9375</v>
      </c>
      <c r="D17">
        <v>33.907299999999999</v>
      </c>
      <c r="E17">
        <v>57.189700000000002</v>
      </c>
      <c r="F17">
        <v>4.0399999999999998E-2</v>
      </c>
      <c r="G17">
        <v>6.2870999999999997</v>
      </c>
      <c r="H17">
        <v>0.74550000000000005</v>
      </c>
      <c r="I17">
        <v>172.1585</v>
      </c>
      <c r="J17">
        <v>4.5658000000000003</v>
      </c>
      <c r="K17">
        <v>1</v>
      </c>
      <c r="L17">
        <v>0</v>
      </c>
      <c r="M17">
        <v>4.4424999999999999</v>
      </c>
      <c r="N17" t="b">
        <v>1</v>
      </c>
      <c r="O17" t="b">
        <v>1</v>
      </c>
      <c r="P17">
        <v>20.985125576037831</v>
      </c>
      <c r="Q17">
        <v>1214.873829841614</v>
      </c>
    </row>
    <row r="18" spans="1:17" x14ac:dyDescent="0.25">
      <c r="A18">
        <v>5</v>
      </c>
      <c r="B18">
        <v>0.96775</v>
      </c>
      <c r="C18">
        <v>154.63380000000001</v>
      </c>
      <c r="D18">
        <v>33.728400000000001</v>
      </c>
      <c r="E18">
        <v>56.896099999999997</v>
      </c>
      <c r="F18">
        <v>4.0399999999999998E-2</v>
      </c>
      <c r="G18">
        <v>6.2779999999999996</v>
      </c>
      <c r="H18">
        <v>0.81879999999999997</v>
      </c>
      <c r="I18">
        <v>172.09</v>
      </c>
      <c r="J18">
        <v>4.6816000000000004</v>
      </c>
      <c r="K18">
        <v>1</v>
      </c>
      <c r="L18">
        <v>0</v>
      </c>
      <c r="M18">
        <v>4.4412000000000003</v>
      </c>
      <c r="N18" t="b">
        <v>1</v>
      </c>
      <c r="O18" t="b">
        <v>1</v>
      </c>
      <c r="P18">
        <v>21.042034015090429</v>
      </c>
      <c r="Q18">
        <v>1729.4707081317899</v>
      </c>
    </row>
    <row r="19" spans="1:17" x14ac:dyDescent="0.25">
      <c r="A19">
        <v>8</v>
      </c>
      <c r="B19">
        <v>0.96645999999999999</v>
      </c>
      <c r="C19">
        <v>151.8075</v>
      </c>
      <c r="D19">
        <v>33.592199999999998</v>
      </c>
      <c r="E19">
        <v>56.501899999999999</v>
      </c>
      <c r="F19">
        <v>4.0399999999999998E-2</v>
      </c>
      <c r="G19">
        <v>6.2720000000000002</v>
      </c>
      <c r="H19">
        <v>0.88680000000000003</v>
      </c>
      <c r="I19">
        <v>171.42400000000001</v>
      </c>
      <c r="J19">
        <v>4.6665000000000001</v>
      </c>
      <c r="K19">
        <v>1</v>
      </c>
      <c r="L19">
        <v>0</v>
      </c>
      <c r="M19">
        <v>4.4429999999999996</v>
      </c>
      <c r="N19" t="b">
        <v>1</v>
      </c>
      <c r="O19" t="b">
        <v>1</v>
      </c>
      <c r="P19">
        <v>21.059775062067811</v>
      </c>
      <c r="Q19">
        <v>1922.905412197113</v>
      </c>
    </row>
    <row r="20" spans="1:17" x14ac:dyDescent="0.25">
      <c r="A20">
        <v>-29</v>
      </c>
      <c r="B20">
        <v>0.84541999999999995</v>
      </c>
      <c r="C20">
        <v>140.0521</v>
      </c>
      <c r="D20">
        <v>32.562399999999997</v>
      </c>
      <c r="E20">
        <v>42.1569</v>
      </c>
      <c r="F20">
        <v>3.9899999999999998E-2</v>
      </c>
      <c r="G20">
        <v>6.2469999999999999</v>
      </c>
      <c r="H20">
        <v>2.6581000000000001</v>
      </c>
      <c r="I20">
        <v>155.67019999999999</v>
      </c>
      <c r="J20">
        <v>0</v>
      </c>
      <c r="K20">
        <v>2</v>
      </c>
      <c r="L20">
        <v>0</v>
      </c>
      <c r="M20">
        <v>4.3822000000000001</v>
      </c>
      <c r="N20" t="b">
        <v>1</v>
      </c>
      <c r="O20" t="b">
        <v>1</v>
      </c>
      <c r="P20">
        <v>0</v>
      </c>
      <c r="Q20">
        <v>602.07889199256897</v>
      </c>
    </row>
    <row r="21" spans="1:17" x14ac:dyDescent="0.25">
      <c r="A21">
        <v>-25</v>
      </c>
      <c r="B21">
        <v>0.89856999999999998</v>
      </c>
      <c r="C21">
        <v>148.85720000000001</v>
      </c>
      <c r="D21">
        <v>33.304400000000001</v>
      </c>
      <c r="E21">
        <v>44.259500000000003</v>
      </c>
      <c r="F21">
        <v>3.9899999999999998E-2</v>
      </c>
      <c r="G21">
        <v>6.2656999999999998</v>
      </c>
      <c r="H21">
        <v>2.2564000000000002</v>
      </c>
      <c r="I21">
        <v>162.05279999999999</v>
      </c>
      <c r="J21">
        <v>0</v>
      </c>
      <c r="K21">
        <v>2</v>
      </c>
      <c r="L21">
        <v>0</v>
      </c>
      <c r="M21">
        <v>4.3814000000000002</v>
      </c>
      <c r="N21" t="b">
        <v>1</v>
      </c>
      <c r="O21" t="b">
        <v>1</v>
      </c>
      <c r="P21">
        <v>0</v>
      </c>
      <c r="Q21">
        <v>570.65285301208496</v>
      </c>
    </row>
    <row r="22" spans="1:17" x14ac:dyDescent="0.25">
      <c r="A22">
        <v>-20</v>
      </c>
      <c r="B22">
        <v>0.93486999999999998</v>
      </c>
      <c r="C22">
        <v>154.8698</v>
      </c>
      <c r="D22">
        <v>33.726900000000001</v>
      </c>
      <c r="E22">
        <v>47.409399999999998</v>
      </c>
      <c r="F22">
        <v>4.0399999999999998E-2</v>
      </c>
      <c r="G22">
        <v>6.2785000000000002</v>
      </c>
      <c r="H22">
        <v>1.6393</v>
      </c>
      <c r="I22">
        <v>166.29349999999999</v>
      </c>
      <c r="J22">
        <v>0</v>
      </c>
      <c r="K22">
        <v>2</v>
      </c>
      <c r="L22">
        <v>0</v>
      </c>
      <c r="M22">
        <v>4.4366000000000003</v>
      </c>
      <c r="N22" t="b">
        <v>1</v>
      </c>
      <c r="O22" t="b">
        <v>1</v>
      </c>
      <c r="P22">
        <v>0</v>
      </c>
      <c r="Q22">
        <v>1129.8738353252411</v>
      </c>
    </row>
    <row r="23" spans="1:17" x14ac:dyDescent="0.25">
      <c r="A23">
        <v>-15</v>
      </c>
      <c r="B23">
        <v>0.92113</v>
      </c>
      <c r="C23">
        <v>152.595</v>
      </c>
      <c r="D23">
        <v>33.586399999999998</v>
      </c>
      <c r="E23">
        <v>49.566899999999997</v>
      </c>
      <c r="F23">
        <v>4.0300000000000002E-2</v>
      </c>
      <c r="G23">
        <v>6.2736999999999998</v>
      </c>
      <c r="H23">
        <v>1.6440999999999999</v>
      </c>
      <c r="I23">
        <v>165.63849999999999</v>
      </c>
      <c r="J23">
        <v>0</v>
      </c>
      <c r="K23">
        <v>2</v>
      </c>
      <c r="L23">
        <v>0</v>
      </c>
      <c r="M23">
        <v>4.4344999999999999</v>
      </c>
      <c r="N23" t="b">
        <v>1</v>
      </c>
      <c r="O23" t="b">
        <v>1</v>
      </c>
      <c r="P23">
        <v>0</v>
      </c>
      <c r="Q23">
        <v>942.49980664253235</v>
      </c>
    </row>
    <row r="24" spans="1:17" x14ac:dyDescent="0.25">
      <c r="A24">
        <v>-10</v>
      </c>
      <c r="B24">
        <v>0.90625</v>
      </c>
      <c r="C24">
        <v>150.1294</v>
      </c>
      <c r="D24">
        <v>33.404600000000002</v>
      </c>
      <c r="E24">
        <v>51.601199999999999</v>
      </c>
      <c r="F24">
        <v>4.0300000000000002E-2</v>
      </c>
      <c r="G24">
        <v>6.2683999999999997</v>
      </c>
      <c r="H24">
        <v>1.6415999999999999</v>
      </c>
      <c r="I24">
        <v>164.98230000000001</v>
      </c>
      <c r="J24">
        <v>0</v>
      </c>
      <c r="K24">
        <v>2</v>
      </c>
      <c r="L24">
        <v>0</v>
      </c>
      <c r="M24">
        <v>4.4352</v>
      </c>
      <c r="N24" t="b">
        <v>1</v>
      </c>
      <c r="O24" t="b">
        <v>1</v>
      </c>
      <c r="P24">
        <v>0</v>
      </c>
      <c r="Q24">
        <v>373.16260743141169</v>
      </c>
    </row>
    <row r="25" spans="1:17" x14ac:dyDescent="0.25">
      <c r="A25">
        <v>-5</v>
      </c>
      <c r="B25">
        <v>0.89700000000000002</v>
      </c>
      <c r="C25">
        <v>148.5967</v>
      </c>
      <c r="D25">
        <v>33.263500000000001</v>
      </c>
      <c r="E25">
        <v>53.486800000000002</v>
      </c>
      <c r="F25">
        <v>4.07E-2</v>
      </c>
      <c r="G25">
        <v>6.2652000000000001</v>
      </c>
      <c r="H25">
        <v>1.5468999999999999</v>
      </c>
      <c r="I25">
        <v>164.32499999999999</v>
      </c>
      <c r="J25">
        <v>0</v>
      </c>
      <c r="K25">
        <v>2</v>
      </c>
      <c r="L25">
        <v>0</v>
      </c>
      <c r="M25">
        <v>4.4705000000000004</v>
      </c>
      <c r="N25" t="b">
        <v>1</v>
      </c>
      <c r="O25" t="b">
        <v>1</v>
      </c>
      <c r="P25">
        <v>0</v>
      </c>
      <c r="Q25">
        <v>468.32794451713562</v>
      </c>
    </row>
    <row r="26" spans="1:17" x14ac:dyDescent="0.25">
      <c r="A26">
        <v>0</v>
      </c>
      <c r="B26">
        <v>0.88858000000000004</v>
      </c>
      <c r="C26">
        <v>145.99809999999999</v>
      </c>
      <c r="D26">
        <v>33.106299999999997</v>
      </c>
      <c r="E26">
        <v>54.529800000000002</v>
      </c>
      <c r="F26">
        <v>4.0800000000000003E-2</v>
      </c>
      <c r="G26">
        <v>6.2596999999999996</v>
      </c>
      <c r="H26">
        <v>1.5765</v>
      </c>
      <c r="I26">
        <v>163.66679999999999</v>
      </c>
      <c r="J26">
        <v>0</v>
      </c>
      <c r="K26">
        <v>2</v>
      </c>
      <c r="L26">
        <v>0</v>
      </c>
      <c r="M26">
        <v>4.4907000000000004</v>
      </c>
      <c r="N26" t="b">
        <v>1</v>
      </c>
      <c r="O26" t="b">
        <v>1</v>
      </c>
      <c r="P26">
        <v>0</v>
      </c>
      <c r="Q26">
        <v>477.08042144775391</v>
      </c>
    </row>
    <row r="27" spans="1:17" x14ac:dyDescent="0.25">
      <c r="A27">
        <v>5</v>
      </c>
      <c r="B27">
        <v>0.88771999999999995</v>
      </c>
      <c r="C27">
        <v>141.84569999999999</v>
      </c>
      <c r="D27">
        <v>32.917900000000003</v>
      </c>
      <c r="E27">
        <v>54.442799999999998</v>
      </c>
      <c r="F27">
        <v>4.0899999999999999E-2</v>
      </c>
      <c r="G27">
        <v>6.2508999999999997</v>
      </c>
      <c r="H27">
        <v>1.7224999999999999</v>
      </c>
      <c r="I27">
        <v>163.2876</v>
      </c>
      <c r="J27">
        <v>0</v>
      </c>
      <c r="K27">
        <v>2</v>
      </c>
      <c r="L27">
        <v>0</v>
      </c>
      <c r="M27">
        <v>4.5014000000000003</v>
      </c>
      <c r="N27" t="b">
        <v>1</v>
      </c>
      <c r="O27" t="b">
        <v>1</v>
      </c>
      <c r="P27">
        <v>0</v>
      </c>
      <c r="Q27">
        <v>526.71758913993835</v>
      </c>
    </row>
    <row r="28" spans="1:17" x14ac:dyDescent="0.25">
      <c r="A28">
        <v>8</v>
      </c>
      <c r="B28">
        <v>0.88644999999999996</v>
      </c>
      <c r="C28">
        <v>139.23920000000001</v>
      </c>
      <c r="D28">
        <v>32.775599999999997</v>
      </c>
      <c r="E28">
        <v>54.120699999999999</v>
      </c>
      <c r="F28">
        <v>4.1000000000000002E-2</v>
      </c>
      <c r="G28">
        <v>6.2453000000000003</v>
      </c>
      <c r="H28">
        <v>1.8346</v>
      </c>
      <c r="I28">
        <v>162.62260000000001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576.4297559261322</v>
      </c>
    </row>
    <row r="29" spans="1:17" x14ac:dyDescent="0.25">
      <c r="A29">
        <v>-29</v>
      </c>
      <c r="B29">
        <v>0.85994000000000004</v>
      </c>
      <c r="C29">
        <v>142.4571</v>
      </c>
      <c r="D29">
        <v>32.772199999999998</v>
      </c>
      <c r="E29">
        <v>42.976300000000002</v>
      </c>
      <c r="F29">
        <v>3.9899999999999998E-2</v>
      </c>
      <c r="G29">
        <v>6.2521000000000004</v>
      </c>
      <c r="H29">
        <v>2.6177999999999999</v>
      </c>
      <c r="I29">
        <v>157.01249999999999</v>
      </c>
      <c r="K29">
        <v>0</v>
      </c>
      <c r="L29">
        <v>0</v>
      </c>
      <c r="M29">
        <v>4.3875000000000002</v>
      </c>
      <c r="N29" t="b">
        <v>0</v>
      </c>
      <c r="O29" t="b">
        <v>1</v>
      </c>
      <c r="P29">
        <v>0</v>
      </c>
      <c r="Q29">
        <v>603.11780381202698</v>
      </c>
    </row>
    <row r="30" spans="1:17" x14ac:dyDescent="0.25">
      <c r="A30">
        <v>-25</v>
      </c>
      <c r="B30">
        <v>0.91639000000000004</v>
      </c>
      <c r="C30">
        <v>151.8091</v>
      </c>
      <c r="D30">
        <v>33.520499999999998</v>
      </c>
      <c r="E30">
        <v>45.192300000000003</v>
      </c>
      <c r="F30">
        <v>3.9800000000000002E-2</v>
      </c>
      <c r="G30">
        <v>6.2720000000000002</v>
      </c>
      <c r="H30">
        <v>2.0413000000000001</v>
      </c>
      <c r="I30">
        <v>163.607</v>
      </c>
      <c r="K30">
        <v>0</v>
      </c>
      <c r="L30">
        <v>0</v>
      </c>
      <c r="M30">
        <v>4.3773999999999997</v>
      </c>
      <c r="N30" t="b">
        <v>0</v>
      </c>
      <c r="O30" t="b">
        <v>1</v>
      </c>
      <c r="P30">
        <v>0</v>
      </c>
      <c r="Q30">
        <v>580.04763460159302</v>
      </c>
    </row>
    <row r="31" spans="1:17" x14ac:dyDescent="0.25">
      <c r="A31">
        <v>-20</v>
      </c>
      <c r="B31">
        <v>0.95735000000000003</v>
      </c>
      <c r="C31">
        <v>158.5949</v>
      </c>
      <c r="D31">
        <v>33.920499999999997</v>
      </c>
      <c r="E31">
        <v>48.4739</v>
      </c>
      <c r="F31">
        <v>4.0399999999999998E-2</v>
      </c>
      <c r="G31">
        <v>6.2864000000000004</v>
      </c>
      <c r="H31">
        <v>1.3566</v>
      </c>
      <c r="I31">
        <v>168.31739999999999</v>
      </c>
      <c r="K31">
        <v>0</v>
      </c>
      <c r="L31">
        <v>0</v>
      </c>
      <c r="M31">
        <v>4.4378000000000002</v>
      </c>
      <c r="N31" t="b">
        <v>0</v>
      </c>
      <c r="O31" t="b">
        <v>1</v>
      </c>
      <c r="P31">
        <v>0</v>
      </c>
      <c r="Q31">
        <v>1405.476175069809</v>
      </c>
    </row>
    <row r="32" spans="1:17" x14ac:dyDescent="0.25">
      <c r="A32">
        <v>-15</v>
      </c>
      <c r="B32">
        <v>0.94764000000000004</v>
      </c>
      <c r="C32">
        <v>156.9863</v>
      </c>
      <c r="D32">
        <v>33.847700000000003</v>
      </c>
      <c r="E32">
        <v>50.720300000000002</v>
      </c>
      <c r="F32">
        <v>4.0300000000000002E-2</v>
      </c>
      <c r="G32">
        <v>6.2830000000000004</v>
      </c>
      <c r="H32">
        <v>1.3082</v>
      </c>
      <c r="I32">
        <v>168.13159999999999</v>
      </c>
      <c r="K32">
        <v>0</v>
      </c>
      <c r="L32">
        <v>0</v>
      </c>
      <c r="M32">
        <v>4.4316000000000004</v>
      </c>
      <c r="N32" t="b">
        <v>0</v>
      </c>
      <c r="O32" t="b">
        <v>1</v>
      </c>
      <c r="P32">
        <v>0</v>
      </c>
      <c r="Q32">
        <v>1082.683248519897</v>
      </c>
    </row>
    <row r="33" spans="1:17" x14ac:dyDescent="0.25">
      <c r="A33">
        <v>-10</v>
      </c>
      <c r="B33">
        <v>0.93710000000000004</v>
      </c>
      <c r="C33">
        <v>155.24010000000001</v>
      </c>
      <c r="D33">
        <v>33.744399999999999</v>
      </c>
      <c r="E33">
        <v>52.8324</v>
      </c>
      <c r="F33">
        <v>4.0399999999999998E-2</v>
      </c>
      <c r="G33">
        <v>6.2793000000000001</v>
      </c>
      <c r="H33">
        <v>1.2524</v>
      </c>
      <c r="I33">
        <v>167.94579999999999</v>
      </c>
      <c r="K33">
        <v>0</v>
      </c>
      <c r="L33">
        <v>0</v>
      </c>
      <c r="M33">
        <v>4.4363000000000001</v>
      </c>
      <c r="N33" t="b">
        <v>0</v>
      </c>
      <c r="O33" t="b">
        <v>1</v>
      </c>
      <c r="P33">
        <v>0</v>
      </c>
      <c r="Q33">
        <v>583.55942106246948</v>
      </c>
    </row>
    <row r="34" spans="1:17" x14ac:dyDescent="0.25">
      <c r="A34">
        <v>-5</v>
      </c>
      <c r="B34">
        <v>0.93096000000000001</v>
      </c>
      <c r="C34">
        <v>154.2234</v>
      </c>
      <c r="D34">
        <v>33.657899999999998</v>
      </c>
      <c r="E34">
        <v>54.747700000000002</v>
      </c>
      <c r="F34">
        <v>4.0599999999999997E-2</v>
      </c>
      <c r="G34">
        <v>6.2770999999999999</v>
      </c>
      <c r="H34">
        <v>1.1321000000000001</v>
      </c>
      <c r="I34">
        <v>167.76</v>
      </c>
      <c r="K34">
        <v>0</v>
      </c>
      <c r="L34">
        <v>0</v>
      </c>
      <c r="M34">
        <v>4.4641000000000002</v>
      </c>
      <c r="N34" t="b">
        <v>0</v>
      </c>
      <c r="O34" t="b">
        <v>1</v>
      </c>
      <c r="P34">
        <v>0</v>
      </c>
      <c r="Q34">
        <v>635.84613561630249</v>
      </c>
    </row>
    <row r="35" spans="1:17" x14ac:dyDescent="0.25">
      <c r="A35">
        <v>0</v>
      </c>
      <c r="B35">
        <v>0.92579999999999996</v>
      </c>
      <c r="C35">
        <v>152.114</v>
      </c>
      <c r="D35">
        <v>33.555700000000002</v>
      </c>
      <c r="E35">
        <v>55.799399999999999</v>
      </c>
      <c r="F35">
        <v>4.0800000000000003E-2</v>
      </c>
      <c r="G35">
        <v>6.2725999999999997</v>
      </c>
      <c r="H35">
        <v>1.1186</v>
      </c>
      <c r="I35">
        <v>167.57409999999999</v>
      </c>
      <c r="K35">
        <v>0</v>
      </c>
      <c r="L35">
        <v>0</v>
      </c>
      <c r="M35">
        <v>4.4884000000000004</v>
      </c>
      <c r="N35" t="b">
        <v>0</v>
      </c>
      <c r="O35" t="b">
        <v>1</v>
      </c>
      <c r="P35">
        <v>0</v>
      </c>
      <c r="Q35">
        <v>469.91096019744867</v>
      </c>
    </row>
    <row r="36" spans="1:17" x14ac:dyDescent="0.25">
      <c r="A36">
        <v>5</v>
      </c>
      <c r="B36">
        <v>0.92464999999999997</v>
      </c>
      <c r="C36">
        <v>147.74680000000001</v>
      </c>
      <c r="D36">
        <v>33.363900000000001</v>
      </c>
      <c r="E36">
        <v>55.564999999999998</v>
      </c>
      <c r="F36">
        <v>4.0399999999999998E-2</v>
      </c>
      <c r="G36">
        <v>6.2633999999999999</v>
      </c>
      <c r="H36">
        <v>1.2425999999999999</v>
      </c>
      <c r="I36">
        <v>167.38829999999999</v>
      </c>
      <c r="K36">
        <v>0</v>
      </c>
      <c r="L36">
        <v>0</v>
      </c>
      <c r="M36">
        <v>4.4390999999999998</v>
      </c>
      <c r="N36" t="b">
        <v>0</v>
      </c>
      <c r="O36" t="b">
        <v>1</v>
      </c>
      <c r="P36">
        <v>0</v>
      </c>
      <c r="Q36">
        <v>2168.574301719666</v>
      </c>
    </row>
    <row r="37" spans="1:17" x14ac:dyDescent="0.25">
      <c r="A37">
        <v>8</v>
      </c>
      <c r="B37">
        <v>0.92479</v>
      </c>
      <c r="C37">
        <v>145.26179999999999</v>
      </c>
      <c r="D37">
        <v>33.238100000000003</v>
      </c>
      <c r="E37">
        <v>55.254399999999997</v>
      </c>
      <c r="F37">
        <v>4.1000000000000002E-2</v>
      </c>
      <c r="G37">
        <v>6.2580999999999998</v>
      </c>
      <c r="H37">
        <v>1.321</v>
      </c>
      <c r="I37">
        <v>166.7372</v>
      </c>
      <c r="K37">
        <v>0</v>
      </c>
      <c r="L37">
        <v>0</v>
      </c>
      <c r="M37">
        <v>4.5096999999999996</v>
      </c>
      <c r="N37" t="b">
        <v>0</v>
      </c>
      <c r="O37" t="b">
        <v>1</v>
      </c>
      <c r="P37">
        <v>0</v>
      </c>
      <c r="Q37">
        <v>840.78905034065247</v>
      </c>
    </row>
    <row r="38" spans="1:17" x14ac:dyDescent="0.25">
      <c r="A38">
        <v>-29</v>
      </c>
      <c r="B38">
        <v>0.90239000000000003</v>
      </c>
      <c r="C38">
        <v>149.49</v>
      </c>
      <c r="D38">
        <v>33.3461</v>
      </c>
      <c r="E38">
        <v>44.349200000000003</v>
      </c>
      <c r="F38">
        <v>3.9800000000000002E-2</v>
      </c>
      <c r="G38">
        <v>6.2671000000000001</v>
      </c>
      <c r="H38">
        <v>2.3058999999999998</v>
      </c>
      <c r="I38">
        <v>161.3218</v>
      </c>
      <c r="J38">
        <v>4.3333000000000004</v>
      </c>
      <c r="K38">
        <v>1</v>
      </c>
      <c r="L38">
        <v>0</v>
      </c>
      <c r="M38">
        <v>4.3788</v>
      </c>
      <c r="N38" t="b">
        <v>0</v>
      </c>
      <c r="O38" t="b">
        <v>1</v>
      </c>
      <c r="P38">
        <v>20.584142364518978</v>
      </c>
      <c r="Q38">
        <v>612.98501372337341</v>
      </c>
    </row>
    <row r="39" spans="1:17" x14ac:dyDescent="0.25">
      <c r="A39">
        <v>-25</v>
      </c>
      <c r="B39">
        <v>0.96436999999999995</v>
      </c>
      <c r="C39">
        <v>159.75700000000001</v>
      </c>
      <c r="D39">
        <v>33.959299999999999</v>
      </c>
      <c r="E39">
        <v>46.74</v>
      </c>
      <c r="F39">
        <v>4.0399999999999998E-2</v>
      </c>
      <c r="G39">
        <v>6.2888999999999999</v>
      </c>
      <c r="H39">
        <v>1.4193</v>
      </c>
      <c r="I39">
        <v>168.09729999999999</v>
      </c>
      <c r="J39">
        <v>4.5143000000000004</v>
      </c>
      <c r="K39">
        <v>1</v>
      </c>
      <c r="L39">
        <v>0</v>
      </c>
      <c r="M39">
        <v>4.4382000000000001</v>
      </c>
      <c r="N39" t="b">
        <v>0</v>
      </c>
      <c r="O39" t="b">
        <v>1</v>
      </c>
      <c r="P39">
        <v>20.584142364518978</v>
      </c>
      <c r="Q39">
        <v>1785.822492361069</v>
      </c>
    </row>
    <row r="40" spans="1:17" x14ac:dyDescent="0.25">
      <c r="A40">
        <v>-20</v>
      </c>
      <c r="B40">
        <v>1.00407</v>
      </c>
      <c r="C40">
        <v>166.33459999999999</v>
      </c>
      <c r="D40">
        <v>34.090600000000002</v>
      </c>
      <c r="E40">
        <v>50.029000000000003</v>
      </c>
      <c r="F40">
        <v>4.0399999999999998E-2</v>
      </c>
      <c r="G40">
        <v>6.3028000000000004</v>
      </c>
      <c r="H40">
        <v>0.88119999999999998</v>
      </c>
      <c r="I40">
        <v>172.95070000000001</v>
      </c>
      <c r="J40">
        <v>4.6535000000000002</v>
      </c>
      <c r="K40">
        <v>1</v>
      </c>
      <c r="L40">
        <v>0</v>
      </c>
      <c r="M40">
        <v>4.4379999999999997</v>
      </c>
      <c r="N40" t="b">
        <v>0</v>
      </c>
      <c r="O40" t="b">
        <v>1</v>
      </c>
      <c r="P40">
        <v>20.64521421300611</v>
      </c>
      <c r="Q40">
        <v>1544.5373687744141</v>
      </c>
    </row>
    <row r="41" spans="1:17" x14ac:dyDescent="0.25">
      <c r="A41">
        <v>-15</v>
      </c>
      <c r="B41">
        <v>0.99392000000000003</v>
      </c>
      <c r="C41">
        <v>164.65219999999999</v>
      </c>
      <c r="D41">
        <v>34.089599999999997</v>
      </c>
      <c r="E41">
        <v>52.305900000000001</v>
      </c>
      <c r="F41">
        <v>4.0399999999999998E-2</v>
      </c>
      <c r="G41">
        <v>6.2991999999999999</v>
      </c>
      <c r="H41">
        <v>0.84799999999999998</v>
      </c>
      <c r="I41">
        <v>172.7791</v>
      </c>
      <c r="J41">
        <v>4.6627000000000001</v>
      </c>
      <c r="K41">
        <v>1</v>
      </c>
      <c r="L41">
        <v>0</v>
      </c>
      <c r="M41">
        <v>4.4367000000000001</v>
      </c>
      <c r="N41" t="b">
        <v>0</v>
      </c>
      <c r="O41" t="b">
        <v>1</v>
      </c>
      <c r="P41">
        <v>20.731408398747561</v>
      </c>
      <c r="Q41">
        <v>1188.0908484458921</v>
      </c>
    </row>
    <row r="42" spans="1:17" x14ac:dyDescent="0.25">
      <c r="A42">
        <v>-10</v>
      </c>
      <c r="B42">
        <v>0.98248999999999997</v>
      </c>
      <c r="C42">
        <v>162.7593</v>
      </c>
      <c r="D42">
        <v>34.0533</v>
      </c>
      <c r="E42">
        <v>54.418999999999997</v>
      </c>
      <c r="F42">
        <v>4.0399999999999998E-2</v>
      </c>
      <c r="G42">
        <v>6.2952000000000004</v>
      </c>
      <c r="H42">
        <v>0.8115</v>
      </c>
      <c r="I42">
        <v>172.6069</v>
      </c>
      <c r="J42">
        <v>4.6718000000000002</v>
      </c>
      <c r="K42">
        <v>1</v>
      </c>
      <c r="L42">
        <v>0</v>
      </c>
      <c r="M42">
        <v>4.4417</v>
      </c>
      <c r="N42" t="b">
        <v>0</v>
      </c>
      <c r="O42" t="b">
        <v>1</v>
      </c>
      <c r="P42">
        <v>20.815120633806291</v>
      </c>
      <c r="Q42">
        <v>850.2104959487915</v>
      </c>
    </row>
    <row r="43" spans="1:17" x14ac:dyDescent="0.25">
      <c r="A43">
        <v>-5</v>
      </c>
      <c r="B43">
        <v>0.97489999999999999</v>
      </c>
      <c r="C43">
        <v>161.50139999999999</v>
      </c>
      <c r="D43">
        <v>33.996200000000002</v>
      </c>
      <c r="E43">
        <v>56.2699</v>
      </c>
      <c r="F43">
        <v>4.0399999999999998E-2</v>
      </c>
      <c r="G43">
        <v>6.2926000000000002</v>
      </c>
      <c r="H43">
        <v>0.73960000000000004</v>
      </c>
      <c r="I43">
        <v>172.434</v>
      </c>
      <c r="J43">
        <v>4.6806999999999999</v>
      </c>
      <c r="K43">
        <v>1</v>
      </c>
      <c r="L43">
        <v>0</v>
      </c>
      <c r="M43">
        <v>4.4428000000000001</v>
      </c>
      <c r="N43" t="b">
        <v>0</v>
      </c>
      <c r="O43" t="b">
        <v>1</v>
      </c>
      <c r="P43">
        <v>20.8963226400308</v>
      </c>
      <c r="Q43">
        <v>1184.8540945053101</v>
      </c>
    </row>
    <row r="44" spans="1:17" x14ac:dyDescent="0.25">
      <c r="A44">
        <v>0</v>
      </c>
      <c r="B44">
        <v>0.96826000000000001</v>
      </c>
      <c r="C44">
        <v>159.09010000000001</v>
      </c>
      <c r="D44">
        <v>33.912599999999998</v>
      </c>
      <c r="E44">
        <v>57.221699999999998</v>
      </c>
      <c r="F44">
        <v>4.0399999999999998E-2</v>
      </c>
      <c r="G44">
        <v>6.2873999999999999</v>
      </c>
      <c r="H44">
        <v>0.7389</v>
      </c>
      <c r="I44">
        <v>172.26060000000001</v>
      </c>
      <c r="J44">
        <v>4.6894999999999998</v>
      </c>
      <c r="K44">
        <v>1</v>
      </c>
      <c r="L44">
        <v>0</v>
      </c>
      <c r="M44">
        <v>4.4433999999999996</v>
      </c>
      <c r="N44" t="b">
        <v>0</v>
      </c>
      <c r="O44" t="b">
        <v>1</v>
      </c>
      <c r="P44">
        <v>20.974977514619241</v>
      </c>
      <c r="Q44">
        <v>1275.1183369159701</v>
      </c>
    </row>
    <row r="45" spans="1:17" x14ac:dyDescent="0.25">
      <c r="A45">
        <v>5</v>
      </c>
      <c r="B45">
        <v>0.96767999999999998</v>
      </c>
      <c r="C45">
        <v>154.62180000000001</v>
      </c>
      <c r="D45">
        <v>33.727899999999998</v>
      </c>
      <c r="E45">
        <v>56.892699999999998</v>
      </c>
      <c r="F45">
        <v>4.0399999999999998E-2</v>
      </c>
      <c r="G45">
        <v>6.2779999999999996</v>
      </c>
      <c r="H45">
        <v>0.81989999999999996</v>
      </c>
      <c r="I45">
        <v>172.0866</v>
      </c>
      <c r="J45">
        <v>4.6981999999999999</v>
      </c>
      <c r="K45">
        <v>1</v>
      </c>
      <c r="L45">
        <v>0</v>
      </c>
      <c r="M45">
        <v>4.4394</v>
      </c>
      <c r="N45" t="b">
        <v>0</v>
      </c>
      <c r="O45" t="b">
        <v>1</v>
      </c>
      <c r="P45">
        <v>21.051039192911549</v>
      </c>
      <c r="Q45">
        <v>2038.313072681427</v>
      </c>
    </row>
    <row r="46" spans="1:17" x14ac:dyDescent="0.25">
      <c r="A46">
        <v>8</v>
      </c>
      <c r="B46">
        <v>0.96648999999999996</v>
      </c>
      <c r="C46">
        <v>151.8117</v>
      </c>
      <c r="D46">
        <v>33.592300000000002</v>
      </c>
      <c r="E46">
        <v>56.501899999999999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1120.2116098403931</v>
      </c>
    </row>
    <row r="47" spans="1:17" x14ac:dyDescent="0.25">
      <c r="A47">
        <v>-29</v>
      </c>
      <c r="B47">
        <v>0.82928999999999997</v>
      </c>
      <c r="C47">
        <v>137.3794</v>
      </c>
      <c r="D47">
        <v>32.325600000000001</v>
      </c>
      <c r="E47">
        <v>41.862200000000001</v>
      </c>
      <c r="F47">
        <v>4.0399999999999998E-2</v>
      </c>
      <c r="G47">
        <v>6.2413999999999996</v>
      </c>
      <c r="H47">
        <v>2.6714000000000002</v>
      </c>
      <c r="I47">
        <v>153.69929999999999</v>
      </c>
      <c r="J47">
        <v>0</v>
      </c>
      <c r="K47">
        <v>2</v>
      </c>
      <c r="L47">
        <v>0</v>
      </c>
      <c r="M47">
        <v>4.4375</v>
      </c>
      <c r="N47" t="b">
        <v>0</v>
      </c>
      <c r="O47" t="b">
        <v>1</v>
      </c>
      <c r="P47">
        <v>0</v>
      </c>
      <c r="Q47">
        <v>1377.110234737396</v>
      </c>
    </row>
    <row r="48" spans="1:17" x14ac:dyDescent="0.25">
      <c r="A48">
        <v>-25</v>
      </c>
      <c r="B48">
        <v>0.88012000000000001</v>
      </c>
      <c r="C48">
        <v>145.80099999999999</v>
      </c>
      <c r="D48">
        <v>33.060899999999997</v>
      </c>
      <c r="E48">
        <v>43.906399999999998</v>
      </c>
      <c r="F48">
        <v>3.9899999999999998E-2</v>
      </c>
      <c r="G48">
        <v>6.2591999999999999</v>
      </c>
      <c r="H48">
        <v>2.4392</v>
      </c>
      <c r="I48">
        <v>160.08619999999999</v>
      </c>
      <c r="J48">
        <v>0</v>
      </c>
      <c r="K48">
        <v>2</v>
      </c>
      <c r="L48">
        <v>0</v>
      </c>
      <c r="M48">
        <v>4.3874000000000004</v>
      </c>
      <c r="N48" t="b">
        <v>0</v>
      </c>
      <c r="O48" t="b">
        <v>1</v>
      </c>
      <c r="P48">
        <v>0</v>
      </c>
      <c r="Q48">
        <v>584.37892746925354</v>
      </c>
    </row>
    <row r="49" spans="1:17" x14ac:dyDescent="0.25">
      <c r="A49">
        <v>-20</v>
      </c>
      <c r="B49">
        <v>0.91749000000000003</v>
      </c>
      <c r="C49">
        <v>151.99189999999999</v>
      </c>
      <c r="D49">
        <v>33.541800000000002</v>
      </c>
      <c r="E49">
        <v>47.043700000000001</v>
      </c>
      <c r="F49">
        <v>0.04</v>
      </c>
      <c r="G49">
        <v>6.2724000000000002</v>
      </c>
      <c r="H49">
        <v>1.8702000000000001</v>
      </c>
      <c r="I49">
        <v>164.59790000000001</v>
      </c>
      <c r="J49">
        <v>0</v>
      </c>
      <c r="K49">
        <v>2</v>
      </c>
      <c r="L49">
        <v>0</v>
      </c>
      <c r="M49">
        <v>4.3985000000000003</v>
      </c>
      <c r="N49" t="b">
        <v>0</v>
      </c>
      <c r="O49" t="b">
        <v>1</v>
      </c>
      <c r="P49">
        <v>0</v>
      </c>
      <c r="Q49">
        <v>524.67756652832031</v>
      </c>
    </row>
    <row r="50" spans="1:17" x14ac:dyDescent="0.25">
      <c r="A50">
        <v>-15</v>
      </c>
      <c r="B50">
        <v>0.90856000000000003</v>
      </c>
      <c r="C50">
        <v>150.51169999999999</v>
      </c>
      <c r="D50">
        <v>33.440399999999997</v>
      </c>
      <c r="E50">
        <v>49.293599999999998</v>
      </c>
      <c r="F50">
        <v>4.0399999999999998E-2</v>
      </c>
      <c r="G50">
        <v>6.2691999999999997</v>
      </c>
      <c r="H50">
        <v>1.8118000000000001</v>
      </c>
      <c r="I50">
        <v>164.3321</v>
      </c>
      <c r="J50">
        <v>0</v>
      </c>
      <c r="K50">
        <v>2</v>
      </c>
      <c r="L50">
        <v>0</v>
      </c>
      <c r="M50">
        <v>4.4372999999999996</v>
      </c>
      <c r="N50" t="b">
        <v>0</v>
      </c>
      <c r="O50" t="b">
        <v>1</v>
      </c>
      <c r="P50">
        <v>0</v>
      </c>
      <c r="Q50">
        <v>928.02656364440918</v>
      </c>
    </row>
    <row r="51" spans="1:17" x14ac:dyDescent="0.25">
      <c r="A51">
        <v>-10</v>
      </c>
      <c r="B51">
        <v>0.89795000000000003</v>
      </c>
      <c r="C51">
        <v>148.75389999999999</v>
      </c>
      <c r="D51">
        <v>33.300899999999999</v>
      </c>
      <c r="E51">
        <v>51.398000000000003</v>
      </c>
      <c r="F51">
        <v>4.0399999999999998E-2</v>
      </c>
      <c r="G51">
        <v>6.2655000000000003</v>
      </c>
      <c r="H51">
        <v>1.7564</v>
      </c>
      <c r="I51">
        <v>164.06639999999999</v>
      </c>
      <c r="J51">
        <v>0</v>
      </c>
      <c r="K51">
        <v>2</v>
      </c>
      <c r="L51">
        <v>0</v>
      </c>
      <c r="M51">
        <v>4.4443000000000001</v>
      </c>
      <c r="N51" t="b">
        <v>0</v>
      </c>
      <c r="O51" t="b">
        <v>1</v>
      </c>
      <c r="P51">
        <v>0</v>
      </c>
      <c r="Q51">
        <v>237.85828852653501</v>
      </c>
    </row>
    <row r="52" spans="1:17" x14ac:dyDescent="0.25">
      <c r="A52">
        <v>-5</v>
      </c>
      <c r="B52">
        <v>0.89198999999999995</v>
      </c>
      <c r="C52">
        <v>147.767</v>
      </c>
      <c r="D52">
        <v>33.198799999999999</v>
      </c>
      <c r="E52">
        <v>53.349699999999999</v>
      </c>
      <c r="F52">
        <v>4.0599999999999997E-2</v>
      </c>
      <c r="G52">
        <v>6.2633999999999999</v>
      </c>
      <c r="H52">
        <v>1.6132</v>
      </c>
      <c r="I52">
        <v>163.80109999999999</v>
      </c>
      <c r="J52">
        <v>0</v>
      </c>
      <c r="K52">
        <v>2</v>
      </c>
      <c r="L52">
        <v>0</v>
      </c>
      <c r="M52">
        <v>4.4679000000000002</v>
      </c>
      <c r="N52" t="b">
        <v>0</v>
      </c>
      <c r="O52" t="b">
        <v>1</v>
      </c>
      <c r="P52">
        <v>0</v>
      </c>
      <c r="Q52">
        <v>462.30359554290771</v>
      </c>
    </row>
    <row r="53" spans="1:17" x14ac:dyDescent="0.25">
      <c r="A53">
        <v>0</v>
      </c>
      <c r="B53">
        <v>0.88637999999999995</v>
      </c>
      <c r="C53">
        <v>145.63550000000001</v>
      </c>
      <c r="D53">
        <v>33.076999999999998</v>
      </c>
      <c r="E53">
        <v>54.454900000000002</v>
      </c>
      <c r="F53">
        <v>4.0500000000000001E-2</v>
      </c>
      <c r="G53">
        <v>6.2588999999999997</v>
      </c>
      <c r="H53">
        <v>1.6067</v>
      </c>
      <c r="I53">
        <v>163.536</v>
      </c>
      <c r="J53">
        <v>0</v>
      </c>
      <c r="K53">
        <v>2</v>
      </c>
      <c r="L53">
        <v>0</v>
      </c>
      <c r="M53">
        <v>4.4497</v>
      </c>
      <c r="N53" t="b">
        <v>0</v>
      </c>
      <c r="O53" t="b">
        <v>1</v>
      </c>
      <c r="P53">
        <v>0</v>
      </c>
      <c r="Q53">
        <v>1033.8793501853941</v>
      </c>
    </row>
    <row r="54" spans="1:17" x14ac:dyDescent="0.25">
      <c r="A54">
        <v>5</v>
      </c>
      <c r="B54">
        <v>0.88758999999999999</v>
      </c>
      <c r="C54">
        <v>141.82490000000001</v>
      </c>
      <c r="D54">
        <v>32.916200000000003</v>
      </c>
      <c r="E54">
        <v>54.4375</v>
      </c>
      <c r="F54">
        <v>4.0899999999999999E-2</v>
      </c>
      <c r="G54">
        <v>6.2507999999999999</v>
      </c>
      <c r="H54">
        <v>1.7250000000000001</v>
      </c>
      <c r="I54">
        <v>163.2714</v>
      </c>
      <c r="J54">
        <v>0</v>
      </c>
      <c r="K54">
        <v>2</v>
      </c>
      <c r="L54">
        <v>0</v>
      </c>
      <c r="M54">
        <v>4.4988000000000001</v>
      </c>
      <c r="N54" t="b">
        <v>0</v>
      </c>
      <c r="O54" t="b">
        <v>1</v>
      </c>
      <c r="P54">
        <v>0</v>
      </c>
      <c r="Q54">
        <v>482.01552748680109</v>
      </c>
    </row>
    <row r="55" spans="1:17" x14ac:dyDescent="0.25">
      <c r="A55">
        <v>8</v>
      </c>
      <c r="B55">
        <v>0.88627</v>
      </c>
      <c r="C55">
        <v>139.21090000000001</v>
      </c>
      <c r="D55">
        <v>32.773200000000003</v>
      </c>
      <c r="E55">
        <v>54.116900000000001</v>
      </c>
      <c r="F55">
        <v>4.1000000000000002E-2</v>
      </c>
      <c r="G55">
        <v>6.2453000000000003</v>
      </c>
      <c r="H55">
        <v>1.8361000000000001</v>
      </c>
      <c r="I55">
        <v>162.60640000000001</v>
      </c>
      <c r="J55">
        <v>0</v>
      </c>
      <c r="K55">
        <v>2</v>
      </c>
      <c r="L55">
        <v>0</v>
      </c>
      <c r="M55">
        <v>4.5038</v>
      </c>
      <c r="N55" t="b">
        <v>0</v>
      </c>
      <c r="O55" t="b">
        <v>1</v>
      </c>
      <c r="P55">
        <v>0</v>
      </c>
      <c r="Q55">
        <v>568.86806178092957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48.511800000000001</v>
      </c>
      <c r="F56">
        <v>9.2399999999999996E-2</v>
      </c>
      <c r="G56">
        <v>6.3014000000000001</v>
      </c>
      <c r="H56">
        <v>1.1196999999999999</v>
      </c>
      <c r="I56">
        <v>157.01249999999999</v>
      </c>
      <c r="K56">
        <v>0</v>
      </c>
      <c r="L56">
        <v>0</v>
      </c>
      <c r="M56">
        <v>10.158799999999999</v>
      </c>
      <c r="N56" t="b">
        <v>1</v>
      </c>
      <c r="O56" t="b">
        <v>0</v>
      </c>
      <c r="P56">
        <v>0</v>
      </c>
      <c r="Q56">
        <v>322.8300085067749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48.382100000000001</v>
      </c>
      <c r="F57">
        <v>7.0900000000000005E-2</v>
      </c>
      <c r="G57">
        <v>6.3014000000000001</v>
      </c>
      <c r="H57">
        <v>1.0294000000000001</v>
      </c>
      <c r="I57">
        <v>163.607</v>
      </c>
      <c r="K57">
        <v>0</v>
      </c>
      <c r="L57">
        <v>0</v>
      </c>
      <c r="M57">
        <v>7.7919999999999998</v>
      </c>
      <c r="N57" t="b">
        <v>1</v>
      </c>
      <c r="O57" t="b">
        <v>0</v>
      </c>
      <c r="P57">
        <v>0</v>
      </c>
      <c r="Q57">
        <v>310.01813864707952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50.120399999999997</v>
      </c>
      <c r="F58">
        <v>5.6599999999999998E-2</v>
      </c>
      <c r="G58">
        <v>6.3014000000000001</v>
      </c>
      <c r="H58">
        <v>0.91539999999999999</v>
      </c>
      <c r="I58">
        <v>168.31739999999999</v>
      </c>
      <c r="K58">
        <v>0</v>
      </c>
      <c r="L58">
        <v>0</v>
      </c>
      <c r="M58">
        <v>6.2183000000000002</v>
      </c>
      <c r="N58" t="b">
        <v>1</v>
      </c>
      <c r="O58" t="b">
        <v>0</v>
      </c>
      <c r="P58">
        <v>0</v>
      </c>
      <c r="Q58">
        <v>317.10472440719599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52.824100000000001</v>
      </c>
      <c r="F59">
        <v>6.0600000000000001E-2</v>
      </c>
      <c r="G59">
        <v>6.3014000000000001</v>
      </c>
      <c r="H59">
        <v>0.79990000000000006</v>
      </c>
      <c r="I59">
        <v>168.13159999999999</v>
      </c>
      <c r="K59">
        <v>0</v>
      </c>
      <c r="L59">
        <v>0</v>
      </c>
      <c r="M59">
        <v>6.6600999999999999</v>
      </c>
      <c r="N59" t="b">
        <v>1</v>
      </c>
      <c r="O59" t="b">
        <v>0</v>
      </c>
      <c r="P59">
        <v>0</v>
      </c>
      <c r="Q59">
        <v>241.06969261169431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55.393599999999999</v>
      </c>
      <c r="F60">
        <v>6.4500000000000002E-2</v>
      </c>
      <c r="G60">
        <v>6.3014000000000001</v>
      </c>
      <c r="H60">
        <v>0.68700000000000006</v>
      </c>
      <c r="I60">
        <v>167.94579999999999</v>
      </c>
      <c r="K60">
        <v>0</v>
      </c>
      <c r="L60">
        <v>0</v>
      </c>
      <c r="M60">
        <v>7.0895999999999999</v>
      </c>
      <c r="N60" t="b">
        <v>1</v>
      </c>
      <c r="O60" t="b">
        <v>0</v>
      </c>
      <c r="P60">
        <v>0</v>
      </c>
      <c r="Q60">
        <v>219.81087040901181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57.587400000000002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7.5349000000000004</v>
      </c>
      <c r="N61" t="b">
        <v>1</v>
      </c>
      <c r="O61" t="b">
        <v>0</v>
      </c>
      <c r="P61">
        <v>0</v>
      </c>
      <c r="Q61">
        <v>320.63151574134832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58.743400000000001</v>
      </c>
      <c r="F62">
        <v>7.2900000000000006E-2</v>
      </c>
      <c r="G62">
        <v>6.2984999999999998</v>
      </c>
      <c r="H62">
        <v>0.70679999999999998</v>
      </c>
      <c r="I62">
        <v>167.57409999999999</v>
      </c>
      <c r="K62">
        <v>0</v>
      </c>
      <c r="L62">
        <v>0</v>
      </c>
      <c r="M62">
        <v>8.0175999999999998</v>
      </c>
      <c r="N62" t="b">
        <v>1</v>
      </c>
      <c r="O62" t="b">
        <v>0</v>
      </c>
      <c r="P62">
        <v>0</v>
      </c>
      <c r="Q62">
        <v>251.32498931884771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58.1492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8.1097999999999999</v>
      </c>
      <c r="N63" t="b">
        <v>1</v>
      </c>
      <c r="O63" t="b">
        <v>0</v>
      </c>
      <c r="P63">
        <v>0</v>
      </c>
      <c r="Q63">
        <v>488.76118302345282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57.695399999999999</v>
      </c>
      <c r="F64">
        <v>7.4200000000000002E-2</v>
      </c>
      <c r="G64">
        <v>6.2831999999999999</v>
      </c>
      <c r="H64">
        <v>0.69440000000000002</v>
      </c>
      <c r="I64">
        <v>166.7372</v>
      </c>
      <c r="K64">
        <v>0</v>
      </c>
      <c r="L64">
        <v>0</v>
      </c>
      <c r="M64">
        <v>8.1628000000000007</v>
      </c>
      <c r="N64" t="b">
        <v>1</v>
      </c>
      <c r="O64" t="b">
        <v>0</v>
      </c>
      <c r="P64">
        <v>0</v>
      </c>
      <c r="Q64">
        <v>364.58636426925659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48.2806</v>
      </c>
      <c r="F65">
        <v>8.4000000000000005E-2</v>
      </c>
      <c r="G65">
        <v>6.3014000000000001</v>
      </c>
      <c r="H65">
        <v>1.1193</v>
      </c>
      <c r="I65">
        <v>159.18790000000001</v>
      </c>
      <c r="J65">
        <v>2.1876000000000002</v>
      </c>
      <c r="K65">
        <v>1</v>
      </c>
      <c r="L65">
        <v>0</v>
      </c>
      <c r="M65">
        <v>9.2379999999999995</v>
      </c>
      <c r="N65" t="b">
        <v>1</v>
      </c>
      <c r="O65" t="b">
        <v>0</v>
      </c>
      <c r="P65">
        <v>20.985125576037831</v>
      </c>
      <c r="Q65">
        <v>328.35424590110779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48.205500000000001</v>
      </c>
      <c r="F66">
        <v>6.1899999999999997E-2</v>
      </c>
      <c r="G66">
        <v>6.3014000000000001</v>
      </c>
      <c r="H66">
        <v>1.0286999999999999</v>
      </c>
      <c r="I66">
        <v>165.9665</v>
      </c>
      <c r="J66">
        <v>2.3721000000000001</v>
      </c>
      <c r="K66">
        <v>1</v>
      </c>
      <c r="L66">
        <v>0</v>
      </c>
      <c r="M66">
        <v>6.8022999999999998</v>
      </c>
      <c r="N66" t="b">
        <v>1</v>
      </c>
      <c r="O66" t="b">
        <v>0</v>
      </c>
      <c r="P66">
        <v>20.985125576037831</v>
      </c>
      <c r="Q66">
        <v>335.24579071998602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49.962400000000002</v>
      </c>
      <c r="F67">
        <v>4.58E-2</v>
      </c>
      <c r="G67">
        <v>6.3014000000000001</v>
      </c>
      <c r="H67">
        <v>0.91479999999999995</v>
      </c>
      <c r="I67">
        <v>171.1164</v>
      </c>
      <c r="J67">
        <v>2.8113000000000001</v>
      </c>
      <c r="K67">
        <v>1</v>
      </c>
      <c r="L67">
        <v>0</v>
      </c>
      <c r="M67">
        <v>5.0400999999999998</v>
      </c>
      <c r="N67" t="b">
        <v>1</v>
      </c>
      <c r="O67" t="b">
        <v>0</v>
      </c>
      <c r="P67">
        <v>20.985125576037831</v>
      </c>
      <c r="Q67">
        <v>281.34571480751038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52.6233</v>
      </c>
      <c r="F68">
        <v>4.82E-2</v>
      </c>
      <c r="G68">
        <v>6.3014000000000001</v>
      </c>
      <c r="H68">
        <v>0.79910000000000003</v>
      </c>
      <c r="I68">
        <v>171.37119999999999</v>
      </c>
      <c r="J68">
        <v>3.2502</v>
      </c>
      <c r="K68">
        <v>1</v>
      </c>
      <c r="L68">
        <v>0</v>
      </c>
      <c r="M68">
        <v>5.2987000000000002</v>
      </c>
      <c r="N68" t="b">
        <v>1</v>
      </c>
      <c r="O68" t="b">
        <v>0</v>
      </c>
      <c r="P68">
        <v>20.985125576037831</v>
      </c>
      <c r="Q68">
        <v>264.18687057495117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55.162500000000001</v>
      </c>
      <c r="F69">
        <v>5.0799999999999998E-2</v>
      </c>
      <c r="G69">
        <v>6.3014000000000001</v>
      </c>
      <c r="H69">
        <v>0.68740000000000001</v>
      </c>
      <c r="I69">
        <v>171.62620000000001</v>
      </c>
      <c r="J69">
        <v>3.6888999999999998</v>
      </c>
      <c r="K69">
        <v>1</v>
      </c>
      <c r="L69">
        <v>0</v>
      </c>
      <c r="M69">
        <v>5.5869</v>
      </c>
      <c r="N69" t="b">
        <v>1</v>
      </c>
      <c r="O69" t="b">
        <v>0</v>
      </c>
      <c r="P69">
        <v>20.985125576037831</v>
      </c>
      <c r="Q69">
        <v>255.52724695205691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57.3217</v>
      </c>
      <c r="F70">
        <v>5.2999999999999999E-2</v>
      </c>
      <c r="G70">
        <v>6.3014000000000001</v>
      </c>
      <c r="H70">
        <v>0.69950000000000001</v>
      </c>
      <c r="I70">
        <v>171.88149999999999</v>
      </c>
      <c r="J70">
        <v>4.1273999999999997</v>
      </c>
      <c r="K70">
        <v>1</v>
      </c>
      <c r="L70">
        <v>0</v>
      </c>
      <c r="M70">
        <v>5.8291000000000004</v>
      </c>
      <c r="N70" t="b">
        <v>1</v>
      </c>
      <c r="O70" t="b">
        <v>0</v>
      </c>
      <c r="P70">
        <v>20.985125576037831</v>
      </c>
      <c r="Q70">
        <v>301.74160099029541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58.459400000000002</v>
      </c>
      <c r="F71">
        <v>5.5100000000000003E-2</v>
      </c>
      <c r="G71">
        <v>6.2984999999999998</v>
      </c>
      <c r="H71">
        <v>0.70679999999999998</v>
      </c>
      <c r="I71">
        <v>172.137</v>
      </c>
      <c r="J71">
        <v>4.5658000000000003</v>
      </c>
      <c r="K71">
        <v>1</v>
      </c>
      <c r="L71">
        <v>0</v>
      </c>
      <c r="M71">
        <v>6.0545999999999998</v>
      </c>
      <c r="N71" t="b">
        <v>1</v>
      </c>
      <c r="O71" t="b">
        <v>0</v>
      </c>
      <c r="P71">
        <v>20.985125576037831</v>
      </c>
      <c r="Q71">
        <v>322.861332654953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57.976199999999999</v>
      </c>
      <c r="F72">
        <v>5.5199999999999999E-2</v>
      </c>
      <c r="G72">
        <v>6.2888999999999999</v>
      </c>
      <c r="H72">
        <v>0.69969999999999999</v>
      </c>
      <c r="I72">
        <v>172.07</v>
      </c>
      <c r="J72">
        <v>4.6816000000000004</v>
      </c>
      <c r="K72">
        <v>1</v>
      </c>
      <c r="L72">
        <v>0</v>
      </c>
      <c r="M72">
        <v>6.0632999999999999</v>
      </c>
      <c r="N72" t="b">
        <v>1</v>
      </c>
      <c r="O72" t="b">
        <v>0</v>
      </c>
      <c r="P72">
        <v>21.042034015090429</v>
      </c>
      <c r="Q72">
        <v>438.82431221008301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57.564799999999998</v>
      </c>
      <c r="F73">
        <v>5.5599999999999997E-2</v>
      </c>
      <c r="G73">
        <v>6.2831999999999999</v>
      </c>
      <c r="H73">
        <v>0.69450000000000001</v>
      </c>
      <c r="I73">
        <v>171.40440000000001</v>
      </c>
      <c r="J73">
        <v>4.6665000000000001</v>
      </c>
      <c r="K73">
        <v>1</v>
      </c>
      <c r="L73">
        <v>0</v>
      </c>
      <c r="M73">
        <v>6.1124999999999998</v>
      </c>
      <c r="N73" t="b">
        <v>1</v>
      </c>
      <c r="O73" t="b">
        <v>0</v>
      </c>
      <c r="P73">
        <v>21.059775062067811</v>
      </c>
      <c r="Q73">
        <v>415.69413089752197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48.311199999999999</v>
      </c>
      <c r="F74">
        <v>9.8199999999999996E-2</v>
      </c>
      <c r="G74">
        <v>6.3014000000000001</v>
      </c>
      <c r="H74">
        <v>1.1193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323.90156555175781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48.1511</v>
      </c>
      <c r="F75">
        <v>7.7499999999999999E-2</v>
      </c>
      <c r="G75">
        <v>6.3014000000000001</v>
      </c>
      <c r="H75">
        <v>1.0306999999999999</v>
      </c>
      <c r="I75">
        <v>162.05279999999999</v>
      </c>
      <c r="J75">
        <v>0</v>
      </c>
      <c r="K75">
        <v>2</v>
      </c>
      <c r="L75">
        <v>0</v>
      </c>
      <c r="M75">
        <v>8.5172000000000008</v>
      </c>
      <c r="N75" t="b">
        <v>1</v>
      </c>
      <c r="O75" t="b">
        <v>0</v>
      </c>
      <c r="P75">
        <v>0</v>
      </c>
      <c r="Q75">
        <v>305.88252854347229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49.942399999999999</v>
      </c>
      <c r="F76">
        <v>6.4899999999999999E-2</v>
      </c>
      <c r="G76">
        <v>6.3014000000000001</v>
      </c>
      <c r="H76">
        <v>0.91469999999999996</v>
      </c>
      <c r="I76">
        <v>166.29349999999999</v>
      </c>
      <c r="J76">
        <v>0</v>
      </c>
      <c r="K76">
        <v>2</v>
      </c>
      <c r="L76">
        <v>0</v>
      </c>
      <c r="M76">
        <v>7.1345000000000001</v>
      </c>
      <c r="N76" t="b">
        <v>1</v>
      </c>
      <c r="O76" t="b">
        <v>0</v>
      </c>
      <c r="P76">
        <v>0</v>
      </c>
      <c r="Q76">
        <v>289.32681894302368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52.776600000000002</v>
      </c>
      <c r="F77">
        <v>7.0599999999999996E-2</v>
      </c>
      <c r="G77">
        <v>6.3014000000000001</v>
      </c>
      <c r="H77">
        <v>0.79969999999999997</v>
      </c>
      <c r="I77">
        <v>165.63849999999999</v>
      </c>
      <c r="J77">
        <v>0</v>
      </c>
      <c r="K77">
        <v>2</v>
      </c>
      <c r="L77">
        <v>0</v>
      </c>
      <c r="M77">
        <v>7.7638999999999996</v>
      </c>
      <c r="N77" t="b">
        <v>1</v>
      </c>
      <c r="O77" t="b">
        <v>0</v>
      </c>
      <c r="P77">
        <v>0</v>
      </c>
      <c r="Q77">
        <v>256.33042645454412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55.473300000000002</v>
      </c>
      <c r="F78">
        <v>7.5899999999999995E-2</v>
      </c>
      <c r="G78">
        <v>6.3014000000000001</v>
      </c>
      <c r="H78">
        <v>0.68740000000000001</v>
      </c>
      <c r="I78">
        <v>164.98230000000001</v>
      </c>
      <c r="J78">
        <v>0</v>
      </c>
      <c r="K78">
        <v>2</v>
      </c>
      <c r="L78">
        <v>0</v>
      </c>
      <c r="M78">
        <v>8.3435000000000006</v>
      </c>
      <c r="N78" t="b">
        <v>1</v>
      </c>
      <c r="O78" t="b">
        <v>0</v>
      </c>
      <c r="P78">
        <v>0</v>
      </c>
      <c r="Q78">
        <v>236.21992182731631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57.795999999999999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8.9666999999999994</v>
      </c>
      <c r="N79" t="b">
        <v>1</v>
      </c>
      <c r="O79" t="b">
        <v>0</v>
      </c>
      <c r="P79">
        <v>0</v>
      </c>
      <c r="Q79">
        <v>385.61939835548401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59.054900000000004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9.6966999999999999</v>
      </c>
      <c r="N80" t="b">
        <v>1</v>
      </c>
      <c r="O80" t="b">
        <v>0</v>
      </c>
      <c r="P80">
        <v>0</v>
      </c>
      <c r="Q80">
        <v>281.96317529678339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407.46530985832209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57.924199999999999</v>
      </c>
      <c r="F82">
        <v>9.0399999999999994E-2</v>
      </c>
      <c r="G82">
        <v>6.2831999999999999</v>
      </c>
      <c r="H82">
        <v>0.69450000000000001</v>
      </c>
      <c r="I82">
        <v>162.6371</v>
      </c>
      <c r="J82">
        <v>0</v>
      </c>
      <c r="K82">
        <v>2</v>
      </c>
      <c r="L82">
        <v>0</v>
      </c>
      <c r="M82">
        <v>9.9442000000000004</v>
      </c>
      <c r="N82" t="b">
        <v>1</v>
      </c>
      <c r="O82" t="b">
        <v>0</v>
      </c>
      <c r="P82">
        <v>0</v>
      </c>
      <c r="Q82">
        <v>407.54733633995062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48.511800000000001</v>
      </c>
      <c r="F83">
        <v>9.2399999999999996E-2</v>
      </c>
      <c r="G83">
        <v>6.3014000000000001</v>
      </c>
      <c r="H83">
        <v>1.1196999999999999</v>
      </c>
      <c r="I83">
        <v>157.01249999999999</v>
      </c>
      <c r="K83">
        <v>0</v>
      </c>
      <c r="L83">
        <v>0</v>
      </c>
      <c r="M83">
        <v>10.158799999999999</v>
      </c>
      <c r="N83" t="b">
        <v>0</v>
      </c>
      <c r="O83" t="b">
        <v>0</v>
      </c>
      <c r="P83">
        <v>0</v>
      </c>
      <c r="Q83">
        <v>320.66552400588989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48.382100000000001</v>
      </c>
      <c r="F84">
        <v>7.0900000000000005E-2</v>
      </c>
      <c r="G84">
        <v>6.3014000000000001</v>
      </c>
      <c r="H84">
        <v>1.0294000000000001</v>
      </c>
      <c r="I84">
        <v>163.607</v>
      </c>
      <c r="K84">
        <v>0</v>
      </c>
      <c r="L84">
        <v>0</v>
      </c>
      <c r="M84">
        <v>7.7919999999999998</v>
      </c>
      <c r="N84" t="b">
        <v>0</v>
      </c>
      <c r="O84" t="b">
        <v>0</v>
      </c>
      <c r="P84">
        <v>0</v>
      </c>
      <c r="Q84">
        <v>307.56058812141418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50.120399999999997</v>
      </c>
      <c r="F85">
        <v>5.6599999999999998E-2</v>
      </c>
      <c r="G85">
        <v>6.3014000000000001</v>
      </c>
      <c r="H85">
        <v>0.91539999999999999</v>
      </c>
      <c r="I85">
        <v>168.31739999999999</v>
      </c>
      <c r="K85">
        <v>0</v>
      </c>
      <c r="L85">
        <v>0</v>
      </c>
      <c r="M85">
        <v>6.2183000000000002</v>
      </c>
      <c r="N85" t="b">
        <v>0</v>
      </c>
      <c r="O85" t="b">
        <v>0</v>
      </c>
      <c r="P85">
        <v>0</v>
      </c>
      <c r="Q85">
        <v>320.56550049781799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52.824100000000001</v>
      </c>
      <c r="F86">
        <v>6.0600000000000001E-2</v>
      </c>
      <c r="G86">
        <v>6.3014000000000001</v>
      </c>
      <c r="H86">
        <v>0.79990000000000006</v>
      </c>
      <c r="I86">
        <v>168.13159999999999</v>
      </c>
      <c r="K86">
        <v>0</v>
      </c>
      <c r="L86">
        <v>0</v>
      </c>
      <c r="M86">
        <v>6.6600999999999999</v>
      </c>
      <c r="N86" t="b">
        <v>0</v>
      </c>
      <c r="O86" t="b">
        <v>0</v>
      </c>
      <c r="P86">
        <v>0</v>
      </c>
      <c r="Q86">
        <v>241.65882301330569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55.393599999999999</v>
      </c>
      <c r="F87">
        <v>6.4500000000000002E-2</v>
      </c>
      <c r="G87">
        <v>6.3014000000000001</v>
      </c>
      <c r="H87">
        <v>0.68700000000000006</v>
      </c>
      <c r="I87">
        <v>167.94579999999999</v>
      </c>
      <c r="K87">
        <v>0</v>
      </c>
      <c r="L87">
        <v>0</v>
      </c>
      <c r="M87">
        <v>7.0895999999999999</v>
      </c>
      <c r="N87" t="b">
        <v>0</v>
      </c>
      <c r="O87" t="b">
        <v>0</v>
      </c>
      <c r="P87">
        <v>0</v>
      </c>
      <c r="Q87">
        <v>219.27575016021731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57.587400000000002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7.5349000000000004</v>
      </c>
      <c r="N88" t="b">
        <v>0</v>
      </c>
      <c r="O88" t="b">
        <v>0</v>
      </c>
      <c r="P88">
        <v>0</v>
      </c>
      <c r="Q88">
        <v>324.90347361564642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58.743400000000001</v>
      </c>
      <c r="F89">
        <v>7.2900000000000006E-2</v>
      </c>
      <c r="G89">
        <v>6.2984999999999998</v>
      </c>
      <c r="H89">
        <v>0.70679999999999998</v>
      </c>
      <c r="I89">
        <v>167.57409999999999</v>
      </c>
      <c r="K89">
        <v>0</v>
      </c>
      <c r="L89">
        <v>0</v>
      </c>
      <c r="M89">
        <v>8.0175999999999998</v>
      </c>
      <c r="N89" t="b">
        <v>0</v>
      </c>
      <c r="O89" t="b">
        <v>0</v>
      </c>
      <c r="P89">
        <v>0</v>
      </c>
      <c r="Q89">
        <v>251.10393953323361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58.1492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8.1097999999999999</v>
      </c>
      <c r="N90" t="b">
        <v>0</v>
      </c>
      <c r="O90" t="b">
        <v>0</v>
      </c>
      <c r="P90">
        <v>0</v>
      </c>
      <c r="Q90">
        <v>484.71827721595758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57.695399999999999</v>
      </c>
      <c r="F91">
        <v>7.4200000000000002E-2</v>
      </c>
      <c r="G91">
        <v>6.2831999999999999</v>
      </c>
      <c r="H91">
        <v>0.69440000000000002</v>
      </c>
      <c r="I91">
        <v>166.7372</v>
      </c>
      <c r="K91">
        <v>0</v>
      </c>
      <c r="L91">
        <v>0</v>
      </c>
      <c r="M91">
        <v>8.1628000000000007</v>
      </c>
      <c r="N91" t="b">
        <v>0</v>
      </c>
      <c r="O91" t="b">
        <v>0</v>
      </c>
      <c r="P91">
        <v>0</v>
      </c>
      <c r="Q91">
        <v>364.66438150405878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48.074300000000001</v>
      </c>
      <c r="F92">
        <v>7.5800000000000006E-2</v>
      </c>
      <c r="G92">
        <v>6.3014000000000001</v>
      </c>
      <c r="H92">
        <v>1.1200000000000001</v>
      </c>
      <c r="I92">
        <v>161.3218</v>
      </c>
      <c r="J92">
        <v>4.3333000000000004</v>
      </c>
      <c r="K92">
        <v>1</v>
      </c>
      <c r="L92">
        <v>0</v>
      </c>
      <c r="M92">
        <v>8.3361000000000001</v>
      </c>
      <c r="N92" t="b">
        <v>0</v>
      </c>
      <c r="O92" t="b">
        <v>0</v>
      </c>
      <c r="P92">
        <v>20.584142364518978</v>
      </c>
      <c r="Q92">
        <v>346.74536633491522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48.066299999999998</v>
      </c>
      <c r="F93">
        <v>5.3699999999999998E-2</v>
      </c>
      <c r="G93">
        <v>6.3014000000000001</v>
      </c>
      <c r="H93">
        <v>1.0286999999999999</v>
      </c>
      <c r="I93">
        <v>168.09729999999999</v>
      </c>
      <c r="J93">
        <v>4.5143000000000004</v>
      </c>
      <c r="K93">
        <v>1</v>
      </c>
      <c r="L93">
        <v>0</v>
      </c>
      <c r="M93">
        <v>5.9046000000000003</v>
      </c>
      <c r="N93" t="b">
        <v>0</v>
      </c>
      <c r="O93" t="b">
        <v>0</v>
      </c>
      <c r="P93">
        <v>20.584142364518978</v>
      </c>
      <c r="Q93">
        <v>351.08533954620361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49.877499999999998</v>
      </c>
      <c r="F94">
        <v>3.8800000000000001E-2</v>
      </c>
      <c r="G94">
        <v>6.3014000000000001</v>
      </c>
      <c r="H94">
        <v>0.91490000000000005</v>
      </c>
      <c r="I94">
        <v>172.95070000000001</v>
      </c>
      <c r="J94">
        <v>4.6535000000000002</v>
      </c>
      <c r="K94">
        <v>1</v>
      </c>
      <c r="L94">
        <v>0</v>
      </c>
      <c r="M94">
        <v>4.2666000000000004</v>
      </c>
      <c r="N94" t="b">
        <v>0</v>
      </c>
      <c r="O94" t="b">
        <v>0</v>
      </c>
      <c r="P94">
        <v>20.64521421300611</v>
      </c>
      <c r="Q94">
        <v>315.00625562667852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52.546799999999998</v>
      </c>
      <c r="F95">
        <v>4.2799999999999998E-2</v>
      </c>
      <c r="G95">
        <v>6.3014000000000001</v>
      </c>
      <c r="H95">
        <v>0.79969999999999997</v>
      </c>
      <c r="I95">
        <v>172.7791</v>
      </c>
      <c r="J95">
        <v>4.6627000000000001</v>
      </c>
      <c r="K95">
        <v>1</v>
      </c>
      <c r="L95">
        <v>0</v>
      </c>
      <c r="M95">
        <v>4.7020999999999997</v>
      </c>
      <c r="N95" t="b">
        <v>0</v>
      </c>
      <c r="O95" t="b">
        <v>0</v>
      </c>
      <c r="P95">
        <v>20.731408398747561</v>
      </c>
      <c r="Q95">
        <v>218.90166616439819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55.110799999999998</v>
      </c>
      <c r="F96">
        <v>4.7199999999999999E-2</v>
      </c>
      <c r="G96">
        <v>6.3014000000000001</v>
      </c>
      <c r="H96">
        <v>0.68730000000000002</v>
      </c>
      <c r="I96">
        <v>172.6069</v>
      </c>
      <c r="J96">
        <v>4.6718000000000002</v>
      </c>
      <c r="K96">
        <v>1</v>
      </c>
      <c r="L96">
        <v>0</v>
      </c>
      <c r="M96">
        <v>5.1858000000000004</v>
      </c>
      <c r="N96" t="b">
        <v>0</v>
      </c>
      <c r="O96" t="b">
        <v>0</v>
      </c>
      <c r="P96">
        <v>20.815120633806291</v>
      </c>
      <c r="Q96">
        <v>241.4171447753906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57.286299999999997</v>
      </c>
      <c r="F97">
        <v>5.0900000000000001E-2</v>
      </c>
      <c r="G97">
        <v>6.3014000000000001</v>
      </c>
      <c r="H97">
        <v>0.69940000000000002</v>
      </c>
      <c r="I97">
        <v>172.434</v>
      </c>
      <c r="J97">
        <v>4.6806999999999999</v>
      </c>
      <c r="K97">
        <v>1</v>
      </c>
      <c r="L97">
        <v>0</v>
      </c>
      <c r="M97">
        <v>5.5960000000000001</v>
      </c>
      <c r="N97" t="b">
        <v>0</v>
      </c>
      <c r="O97" t="b">
        <v>0</v>
      </c>
      <c r="P97">
        <v>20.8963226400308</v>
      </c>
      <c r="Q97">
        <v>322.76631045341492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58.457099999999997</v>
      </c>
      <c r="F98">
        <v>5.4600000000000003E-2</v>
      </c>
      <c r="G98">
        <v>6.2984999999999998</v>
      </c>
      <c r="H98">
        <v>0.70689999999999997</v>
      </c>
      <c r="I98">
        <v>172.26060000000001</v>
      </c>
      <c r="J98">
        <v>4.6894999999999998</v>
      </c>
      <c r="K98">
        <v>1</v>
      </c>
      <c r="L98">
        <v>0</v>
      </c>
      <c r="M98">
        <v>6.0048000000000004</v>
      </c>
      <c r="N98" t="b">
        <v>0</v>
      </c>
      <c r="O98" t="b">
        <v>0</v>
      </c>
      <c r="P98">
        <v>20.974977514619241</v>
      </c>
      <c r="Q98">
        <v>271.6498589515686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57.977699999999999</v>
      </c>
      <c r="F99">
        <v>5.5100000000000003E-2</v>
      </c>
      <c r="G99">
        <v>6.2888999999999999</v>
      </c>
      <c r="H99">
        <v>0.69969999999999999</v>
      </c>
      <c r="I99">
        <v>172.0866</v>
      </c>
      <c r="J99">
        <v>4.6981999999999999</v>
      </c>
      <c r="K99">
        <v>1</v>
      </c>
      <c r="L99">
        <v>0</v>
      </c>
      <c r="M99">
        <v>6.0597000000000003</v>
      </c>
      <c r="N99" t="b">
        <v>0</v>
      </c>
      <c r="O99" t="b">
        <v>0</v>
      </c>
      <c r="P99">
        <v>21.051039192911549</v>
      </c>
      <c r="Q99">
        <v>421.45642161369318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57.561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6.1055000000000001</v>
      </c>
      <c r="N100" t="b">
        <v>0</v>
      </c>
      <c r="O100" t="b">
        <v>0</v>
      </c>
      <c r="P100">
        <v>21.06875477641141</v>
      </c>
      <c r="Q100">
        <v>631.64051032066345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48.785800000000002</v>
      </c>
      <c r="F101">
        <v>0.1052</v>
      </c>
      <c r="G101">
        <v>6.3014000000000001</v>
      </c>
      <c r="H101">
        <v>1.1185</v>
      </c>
      <c r="I101">
        <v>153.72399999999999</v>
      </c>
      <c r="J101">
        <v>0</v>
      </c>
      <c r="K101">
        <v>2</v>
      </c>
      <c r="L101">
        <v>0</v>
      </c>
      <c r="M101">
        <v>11.5693</v>
      </c>
      <c r="N101" t="b">
        <v>0</v>
      </c>
      <c r="O101" t="b">
        <v>0</v>
      </c>
      <c r="P101">
        <v>0</v>
      </c>
      <c r="Q101">
        <v>324.98880887031561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48.577800000000003</v>
      </c>
      <c r="F102">
        <v>8.4500000000000006E-2</v>
      </c>
      <c r="G102">
        <v>6.3014000000000001</v>
      </c>
      <c r="H102">
        <v>1.0305</v>
      </c>
      <c r="I102">
        <v>160.11009999999999</v>
      </c>
      <c r="J102">
        <v>0</v>
      </c>
      <c r="K102">
        <v>2</v>
      </c>
      <c r="L102">
        <v>0</v>
      </c>
      <c r="M102">
        <v>9.2881999999999998</v>
      </c>
      <c r="N102" t="b">
        <v>0</v>
      </c>
      <c r="O102" t="b">
        <v>0</v>
      </c>
      <c r="P102">
        <v>0</v>
      </c>
      <c r="Q102">
        <v>310.29851770401001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50.278199999999998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7.7930999999999999</v>
      </c>
      <c r="N103" t="b">
        <v>0</v>
      </c>
      <c r="O103" t="b">
        <v>0</v>
      </c>
      <c r="P103">
        <v>0</v>
      </c>
      <c r="Q103">
        <v>278.07629942893982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53.036099999999998</v>
      </c>
      <c r="F104">
        <v>7.5300000000000006E-2</v>
      </c>
      <c r="G104">
        <v>6.3014000000000001</v>
      </c>
      <c r="H104">
        <v>0.79949999999999999</v>
      </c>
      <c r="I104">
        <v>164.35319999999999</v>
      </c>
      <c r="J104">
        <v>0</v>
      </c>
      <c r="K104">
        <v>2</v>
      </c>
      <c r="L104">
        <v>0</v>
      </c>
      <c r="M104">
        <v>8.2782</v>
      </c>
      <c r="N104" t="b">
        <v>0</v>
      </c>
      <c r="O104" t="b">
        <v>0</v>
      </c>
      <c r="P104">
        <v>0</v>
      </c>
      <c r="Q104">
        <v>216.33046555519101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55.6295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8.6875999999999998</v>
      </c>
      <c r="N105" t="b">
        <v>0</v>
      </c>
      <c r="O105" t="b">
        <v>0</v>
      </c>
      <c r="P105">
        <v>0</v>
      </c>
      <c r="Q105">
        <v>234.18546605110171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57.866900000000001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9.1754999999999995</v>
      </c>
      <c r="N106" t="b">
        <v>0</v>
      </c>
      <c r="O106" t="b">
        <v>0</v>
      </c>
      <c r="P106">
        <v>0</v>
      </c>
      <c r="Q106">
        <v>293.21269011497498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59.064300000000003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9.7446000000000002</v>
      </c>
      <c r="N107" t="b">
        <v>0</v>
      </c>
      <c r="O107" t="b">
        <v>0</v>
      </c>
      <c r="P107">
        <v>0</v>
      </c>
      <c r="Q107">
        <v>282.87738013267523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58.405700000000003</v>
      </c>
      <c r="F108">
        <v>0.09</v>
      </c>
      <c r="G108">
        <v>6.2888999999999999</v>
      </c>
      <c r="H108">
        <v>0.69969999999999999</v>
      </c>
      <c r="I108">
        <v>163.28620000000001</v>
      </c>
      <c r="J108">
        <v>0</v>
      </c>
      <c r="K108">
        <v>2</v>
      </c>
      <c r="L108">
        <v>0</v>
      </c>
      <c r="M108">
        <v>9.8910999999999998</v>
      </c>
      <c r="N108" t="b">
        <v>0</v>
      </c>
      <c r="O108" t="b">
        <v>0</v>
      </c>
      <c r="P108">
        <v>0</v>
      </c>
      <c r="Q108">
        <v>333.88182020187378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57.921799999999998</v>
      </c>
      <c r="F109">
        <v>9.0499999999999997E-2</v>
      </c>
      <c r="G109">
        <v>6.2831999999999999</v>
      </c>
      <c r="H109">
        <v>0.69450000000000001</v>
      </c>
      <c r="I109">
        <v>162.62049999999999</v>
      </c>
      <c r="J109">
        <v>0</v>
      </c>
      <c r="K109">
        <v>2</v>
      </c>
      <c r="L109">
        <v>0</v>
      </c>
      <c r="M109">
        <v>9.9527000000000001</v>
      </c>
      <c r="N109" t="b">
        <v>0</v>
      </c>
      <c r="O109" t="b">
        <v>0</v>
      </c>
      <c r="P109">
        <v>0</v>
      </c>
      <c r="Q109">
        <v>386.66564989089972</v>
      </c>
    </row>
  </sheetData>
  <sortState ref="A56:Q109">
    <sortCondition descending="1" ref="N56:N10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109"/>
  <sheetViews>
    <sheetView topLeftCell="G1" zoomScale="55" zoomScaleNormal="55" workbookViewId="0">
      <selection activeCell="N35" sqref="N35"/>
    </sheetView>
  </sheetViews>
  <sheetFormatPr defaultRowHeight="15" x14ac:dyDescent="0.25"/>
  <cols>
    <col min="9" max="9" width="13.28515625" customWidth="1"/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32" max="33" width="15.28515625" customWidth="1"/>
    <col min="34" max="34" width="15" customWidth="1"/>
  </cols>
  <sheetData>
    <row r="1" spans="1:52" ht="28.35" customHeight="1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U1" s="4" t="s">
        <v>17</v>
      </c>
      <c r="V1" t="s">
        <v>18</v>
      </c>
      <c r="W1" s="7" t="s">
        <v>19</v>
      </c>
      <c r="Y1" s="9" t="s">
        <v>20</v>
      </c>
      <c r="AC1" s="10" t="s">
        <v>21</v>
      </c>
    </row>
    <row r="2" spans="1:52" ht="58.35" customHeight="1" x14ac:dyDescent="0.25">
      <c r="A2">
        <v>-29</v>
      </c>
      <c r="B2">
        <v>0.85994000000000004</v>
      </c>
      <c r="C2">
        <v>142.4571</v>
      </c>
      <c r="D2">
        <v>32.772199999999998</v>
      </c>
      <c r="E2">
        <v>42.976300000000002</v>
      </c>
      <c r="F2">
        <v>3.9899999999999998E-2</v>
      </c>
      <c r="G2">
        <v>6.2521000000000004</v>
      </c>
      <c r="H2">
        <v>2.6177999999999999</v>
      </c>
      <c r="I2">
        <v>157.01249999999999</v>
      </c>
      <c r="K2">
        <v>0</v>
      </c>
      <c r="L2">
        <v>0</v>
      </c>
      <c r="M2">
        <v>4.3875000000000002</v>
      </c>
      <c r="N2" t="b">
        <v>1</v>
      </c>
      <c r="O2" t="b">
        <v>1</v>
      </c>
      <c r="P2">
        <v>0</v>
      </c>
      <c r="Q2">
        <v>594.73619771003723</v>
      </c>
      <c r="U2" s="5" t="s">
        <v>22</v>
      </c>
      <c r="V2" s="1" t="s">
        <v>23</v>
      </c>
      <c r="W2" s="2" t="s">
        <v>24</v>
      </c>
      <c r="X2" s="3" t="s">
        <v>25</v>
      </c>
      <c r="Y2" s="1" t="s">
        <v>23</v>
      </c>
      <c r="Z2" s="2" t="s">
        <v>24</v>
      </c>
      <c r="AA2" s="3" t="s">
        <v>25</v>
      </c>
      <c r="AC2" s="1" t="s">
        <v>23</v>
      </c>
      <c r="AD2" s="2" t="s">
        <v>24</v>
      </c>
      <c r="AE2" s="3" t="s">
        <v>25</v>
      </c>
      <c r="AF2" s="1" t="s">
        <v>23</v>
      </c>
      <c r="AG2" s="2" t="s">
        <v>24</v>
      </c>
      <c r="AH2" s="3" t="s">
        <v>25</v>
      </c>
    </row>
    <row r="3" spans="1:52" x14ac:dyDescent="0.25">
      <c r="A3">
        <v>-25</v>
      </c>
      <c r="B3">
        <v>0.91639000000000004</v>
      </c>
      <c r="C3">
        <v>151.8091</v>
      </c>
      <c r="D3">
        <v>33.520499999999998</v>
      </c>
      <c r="E3">
        <v>45.192300000000003</v>
      </c>
      <c r="F3">
        <v>3.9800000000000002E-2</v>
      </c>
      <c r="G3">
        <v>6.2720000000000002</v>
      </c>
      <c r="H3">
        <v>2.0413000000000001</v>
      </c>
      <c r="I3">
        <v>163.607</v>
      </c>
      <c r="K3">
        <v>0</v>
      </c>
      <c r="L3">
        <v>0</v>
      </c>
      <c r="M3">
        <v>4.3773999999999997</v>
      </c>
      <c r="N3" t="b">
        <v>1</v>
      </c>
      <c r="O3" t="b">
        <v>1</v>
      </c>
      <c r="P3">
        <v>0</v>
      </c>
      <c r="Q3">
        <v>571.32788443565369</v>
      </c>
      <c r="R3" t="s">
        <v>26</v>
      </c>
      <c r="S3">
        <v>0.95</v>
      </c>
      <c r="U3">
        <v>-29</v>
      </c>
      <c r="V3">
        <f t="shared" ref="V3:V11" si="0">C11+(E11*$S$4*$S$5)-F11/$S$3/$S$4-G11-H11/$S$3/$S$4</f>
        <v>177.21736788259437</v>
      </c>
      <c r="W3">
        <f t="shared" ref="W3:W11" si="1">C20+(E20*$S$4*$S$5)-F20/$S$3/$S$4-G20-H20/$S$3/$S$4</f>
        <v>174.11465522528442</v>
      </c>
      <c r="X3">
        <f t="shared" ref="X3:X11" si="2">C2+(E2*$S$4*$S$5)-F2/$S$3/$S$4-G2-H2/$S$3/$S$4</f>
        <v>175.07476893942584</v>
      </c>
      <c r="Y3">
        <f t="shared" ref="Y3:Y11" si="3">V3/((100*C11)/D11-I11)</f>
        <v>0.63306604899977315</v>
      </c>
      <c r="Z3">
        <f t="shared" ref="Z3:Z11" si="4">W3/((100*C20)/D20-I20)</f>
        <v>0.62908824518004614</v>
      </c>
      <c r="AA3">
        <f t="shared" ref="AA3:AA11" si="5">X3/((C2*100)/D2-I2)</f>
        <v>0.63049938387669413</v>
      </c>
      <c r="AC3">
        <f t="shared" ref="AC3:AC11" si="6">(V3+I11)/(100*C11/D11)</f>
        <v>0.76550904557036092</v>
      </c>
      <c r="AD3">
        <f t="shared" ref="AD3:AD11" si="7">(W3+I20)/(100*C20/D20)</f>
        <v>0.76319055604263142</v>
      </c>
      <c r="AE3">
        <f t="shared" ref="AE3:AE11" si="8">(X3+I2)/(100*C2/D2)</f>
        <v>0.76396546013758881</v>
      </c>
      <c r="AF3">
        <f t="shared" ref="AF3:AF11" si="9">B11</f>
        <v>0.87055000000000005</v>
      </c>
      <c r="AG3">
        <f t="shared" ref="AG3:AG11" si="10">B20</f>
        <v>0.85619000000000001</v>
      </c>
      <c r="AH3">
        <f t="shared" ref="AH3:AH11" si="11">B2</f>
        <v>0.85994000000000004</v>
      </c>
    </row>
    <row r="4" spans="1:52" x14ac:dyDescent="0.25">
      <c r="A4">
        <v>-20</v>
      </c>
      <c r="B4">
        <v>0.95735000000000003</v>
      </c>
      <c r="C4">
        <v>158.5949</v>
      </c>
      <c r="D4">
        <v>33.920499999999997</v>
      </c>
      <c r="E4">
        <v>48.4739</v>
      </c>
      <c r="F4">
        <v>4.0399999999999998E-2</v>
      </c>
      <c r="G4">
        <v>6.2864000000000004</v>
      </c>
      <c r="H4">
        <v>1.3566</v>
      </c>
      <c r="I4">
        <v>168.31739999999999</v>
      </c>
      <c r="K4">
        <v>0</v>
      </c>
      <c r="L4">
        <v>0</v>
      </c>
      <c r="M4">
        <v>4.4378000000000002</v>
      </c>
      <c r="N4" t="b">
        <v>1</v>
      </c>
      <c r="O4" t="b">
        <v>1</v>
      </c>
      <c r="P4">
        <v>0</v>
      </c>
      <c r="Q4">
        <v>1396.465352296829</v>
      </c>
      <c r="R4" t="s">
        <v>27</v>
      </c>
      <c r="S4">
        <v>0.99</v>
      </c>
      <c r="U4">
        <v>-25</v>
      </c>
      <c r="V4">
        <f t="shared" si="0"/>
        <v>190.05414810713452</v>
      </c>
      <c r="W4">
        <f t="shared" si="1"/>
        <v>186.15467490177568</v>
      </c>
      <c r="X4">
        <f t="shared" si="2"/>
        <v>187.16991028934609</v>
      </c>
      <c r="Y4">
        <f t="shared" si="3"/>
        <v>0.64907423116480667</v>
      </c>
      <c r="Z4">
        <f t="shared" si="4"/>
        <v>0.64552767223206353</v>
      </c>
      <c r="AA4">
        <f t="shared" si="5"/>
        <v>0.64702579539868887</v>
      </c>
      <c r="AC4">
        <f t="shared" si="6"/>
        <v>0.77545304537001492</v>
      </c>
      <c r="AD4">
        <f t="shared" si="7"/>
        <v>0.77363892928415467</v>
      </c>
      <c r="AE4">
        <f t="shared" si="8"/>
        <v>0.7745396963261113</v>
      </c>
      <c r="AF4">
        <f t="shared" si="9"/>
        <v>0.93006999999999995</v>
      </c>
      <c r="AG4">
        <f t="shared" si="10"/>
        <v>0.91254000000000002</v>
      </c>
      <c r="AH4">
        <f t="shared" si="11"/>
        <v>0.91639000000000004</v>
      </c>
    </row>
    <row r="5" spans="1:52" x14ac:dyDescent="0.25">
      <c r="A5">
        <v>-15</v>
      </c>
      <c r="B5">
        <v>0.94764000000000004</v>
      </c>
      <c r="C5">
        <v>156.9863</v>
      </c>
      <c r="D5">
        <v>33.847700000000003</v>
      </c>
      <c r="E5">
        <v>50.720300000000002</v>
      </c>
      <c r="F5">
        <v>4.0300000000000002E-2</v>
      </c>
      <c r="G5">
        <v>6.2830000000000004</v>
      </c>
      <c r="H5">
        <v>1.3082</v>
      </c>
      <c r="I5">
        <v>168.13159999999999</v>
      </c>
      <c r="K5">
        <v>0</v>
      </c>
      <c r="L5">
        <v>0</v>
      </c>
      <c r="M5">
        <v>4.4316000000000004</v>
      </c>
      <c r="N5" t="b">
        <v>1</v>
      </c>
      <c r="O5" t="b">
        <v>1</v>
      </c>
      <c r="P5">
        <v>0</v>
      </c>
      <c r="Q5">
        <v>1076.2371928691859</v>
      </c>
      <c r="R5" t="s">
        <v>28</v>
      </c>
      <c r="S5">
        <v>0.98</v>
      </c>
      <c r="U5">
        <v>-20</v>
      </c>
      <c r="V5">
        <f t="shared" si="0"/>
        <v>200.87236494228603</v>
      </c>
      <c r="W5">
        <f t="shared" si="1"/>
        <v>196.05224067689531</v>
      </c>
      <c r="X5">
        <f t="shared" si="2"/>
        <v>197.85249766304094</v>
      </c>
      <c r="Y5">
        <f t="shared" si="3"/>
        <v>0.66167649007763407</v>
      </c>
      <c r="Z5">
        <f t="shared" si="4"/>
        <v>0.66019169003261791</v>
      </c>
      <c r="AA5">
        <f t="shared" si="5"/>
        <v>0.66120226534589377</v>
      </c>
      <c r="AC5">
        <f t="shared" si="6"/>
        <v>0.78299883837768403</v>
      </c>
      <c r="AD5">
        <f t="shared" si="7"/>
        <v>0.78281659633400813</v>
      </c>
      <c r="AE5">
        <f t="shared" si="8"/>
        <v>0.78316932093523695</v>
      </c>
      <c r="AF5">
        <f t="shared" si="9"/>
        <v>0.97172000000000003</v>
      </c>
      <c r="AG5">
        <f t="shared" si="10"/>
        <v>0.94972000000000001</v>
      </c>
      <c r="AH5">
        <f t="shared" si="11"/>
        <v>0.95735000000000003</v>
      </c>
    </row>
    <row r="6" spans="1:52" x14ac:dyDescent="0.25">
      <c r="A6">
        <v>-10</v>
      </c>
      <c r="B6">
        <v>0.93710000000000004</v>
      </c>
      <c r="C6">
        <v>155.24010000000001</v>
      </c>
      <c r="D6">
        <v>33.744399999999999</v>
      </c>
      <c r="E6">
        <v>52.8324</v>
      </c>
      <c r="F6">
        <v>4.0399999999999998E-2</v>
      </c>
      <c r="G6">
        <v>6.2793000000000001</v>
      </c>
      <c r="H6">
        <v>1.2524</v>
      </c>
      <c r="I6">
        <v>167.94579999999999</v>
      </c>
      <c r="K6">
        <v>0</v>
      </c>
      <c r="L6">
        <v>0</v>
      </c>
      <c r="M6">
        <v>4.4363000000000001</v>
      </c>
      <c r="N6" t="b">
        <v>1</v>
      </c>
      <c r="O6" t="b">
        <v>1</v>
      </c>
      <c r="P6">
        <v>0</v>
      </c>
      <c r="Q6">
        <v>575.95679903030396</v>
      </c>
      <c r="U6">
        <v>-15</v>
      </c>
      <c r="V6">
        <f t="shared" si="0"/>
        <v>201.95510261941521</v>
      </c>
      <c r="W6">
        <f t="shared" si="1"/>
        <v>196.25379955251461</v>
      </c>
      <c r="X6">
        <f t="shared" si="2"/>
        <v>198.47832325776716</v>
      </c>
      <c r="Y6">
        <f t="shared" si="3"/>
        <v>0.67224432642004606</v>
      </c>
      <c r="Z6">
        <f t="shared" si="4"/>
        <v>0.66988572657819601</v>
      </c>
      <c r="AA6">
        <f t="shared" si="5"/>
        <v>0.6712824219322554</v>
      </c>
      <c r="AC6">
        <f t="shared" si="6"/>
        <v>0.79058283601532409</v>
      </c>
      <c r="AD6">
        <f t="shared" si="7"/>
        <v>0.78984721728614804</v>
      </c>
      <c r="AE6">
        <f t="shared" si="8"/>
        <v>0.79044494324994774</v>
      </c>
      <c r="AF6">
        <f t="shared" si="9"/>
        <v>0.96416000000000002</v>
      </c>
      <c r="AG6">
        <f t="shared" si="10"/>
        <v>0.93781999999999999</v>
      </c>
      <c r="AH6">
        <f t="shared" si="11"/>
        <v>0.94764000000000004</v>
      </c>
    </row>
    <row r="7" spans="1:52" x14ac:dyDescent="0.25">
      <c r="A7">
        <v>-5</v>
      </c>
      <c r="B7">
        <v>0.93096000000000001</v>
      </c>
      <c r="C7">
        <v>154.2234</v>
      </c>
      <c r="D7">
        <v>33.657899999999998</v>
      </c>
      <c r="E7">
        <v>54.747700000000002</v>
      </c>
      <c r="F7">
        <v>4.0599999999999997E-2</v>
      </c>
      <c r="G7">
        <v>6.2770999999999999</v>
      </c>
      <c r="H7">
        <v>1.1321000000000001</v>
      </c>
      <c r="I7">
        <v>167.76</v>
      </c>
      <c r="K7">
        <v>0</v>
      </c>
      <c r="L7">
        <v>0</v>
      </c>
      <c r="M7">
        <v>4.4641000000000002</v>
      </c>
      <c r="N7" t="b">
        <v>1</v>
      </c>
      <c r="O7" t="b">
        <v>1</v>
      </c>
      <c r="P7">
        <v>0</v>
      </c>
      <c r="Q7">
        <v>630.77684688568115</v>
      </c>
      <c r="U7">
        <v>-10</v>
      </c>
      <c r="V7">
        <f t="shared" si="0"/>
        <v>202.6580363614992</v>
      </c>
      <c r="W7">
        <f t="shared" si="1"/>
        <v>196.16315048428493</v>
      </c>
      <c r="X7">
        <f t="shared" si="2"/>
        <v>198.84420649488573</v>
      </c>
      <c r="Y7">
        <f t="shared" si="3"/>
        <v>0.68238948796566201</v>
      </c>
      <c r="Z7">
        <f t="shared" si="4"/>
        <v>0.67888111411593421</v>
      </c>
      <c r="AA7">
        <f t="shared" si="5"/>
        <v>0.68073738221067737</v>
      </c>
      <c r="AC7">
        <f t="shared" si="6"/>
        <v>0.79792425604466966</v>
      </c>
      <c r="AD7">
        <f t="shared" si="7"/>
        <v>0.79640612229154717</v>
      </c>
      <c r="AE7">
        <f t="shared" si="8"/>
        <v>0.7972881166120106</v>
      </c>
      <c r="AF7">
        <f t="shared" si="9"/>
        <v>0.95521</v>
      </c>
      <c r="AG7">
        <f t="shared" si="10"/>
        <v>0.92491999999999996</v>
      </c>
      <c r="AH7">
        <f t="shared" si="11"/>
        <v>0.93710000000000004</v>
      </c>
    </row>
    <row r="8" spans="1:52" x14ac:dyDescent="0.25">
      <c r="A8">
        <v>0</v>
      </c>
      <c r="B8">
        <v>0.92579999999999996</v>
      </c>
      <c r="C8">
        <v>152.114</v>
      </c>
      <c r="D8">
        <v>33.555700000000002</v>
      </c>
      <c r="E8">
        <v>55.799399999999999</v>
      </c>
      <c r="F8">
        <v>4.0800000000000003E-2</v>
      </c>
      <c r="G8">
        <v>6.2725999999999997</v>
      </c>
      <c r="H8">
        <v>1.1186</v>
      </c>
      <c r="I8">
        <v>167.57409999999999</v>
      </c>
      <c r="K8">
        <v>0</v>
      </c>
      <c r="L8">
        <v>0</v>
      </c>
      <c r="M8">
        <v>4.4884000000000004</v>
      </c>
      <c r="N8" t="b">
        <v>1</v>
      </c>
      <c r="O8" t="b">
        <v>1</v>
      </c>
      <c r="P8">
        <v>0</v>
      </c>
      <c r="Q8">
        <v>463.13944554328918</v>
      </c>
      <c r="U8">
        <v>-5</v>
      </c>
      <c r="V8">
        <f t="shared" si="0"/>
        <v>203.85029642253059</v>
      </c>
      <c r="W8">
        <f t="shared" si="1"/>
        <v>196.68205771851143</v>
      </c>
      <c r="X8">
        <f t="shared" si="2"/>
        <v>199.8156285878469</v>
      </c>
      <c r="Y8">
        <f t="shared" si="3"/>
        <v>0.69010001295167411</v>
      </c>
      <c r="Z8">
        <f t="shared" si="4"/>
        <v>0.68577334872203333</v>
      </c>
      <c r="AA8">
        <f t="shared" si="5"/>
        <v>0.68795515974812527</v>
      </c>
      <c r="AC8">
        <f t="shared" si="6"/>
        <v>0.80323005584223739</v>
      </c>
      <c r="AD8">
        <f t="shared" si="7"/>
        <v>0.80112877453891884</v>
      </c>
      <c r="AE8">
        <f t="shared" si="8"/>
        <v>0.8022014655004942</v>
      </c>
      <c r="AF8">
        <f t="shared" si="9"/>
        <v>0.95020000000000004</v>
      </c>
      <c r="AG8">
        <f t="shared" si="10"/>
        <v>0.91637000000000002</v>
      </c>
      <c r="AH8">
        <f t="shared" si="11"/>
        <v>0.93096000000000001</v>
      </c>
    </row>
    <row r="9" spans="1:52" ht="91.7" customHeight="1" x14ac:dyDescent="1.35">
      <c r="A9">
        <v>5</v>
      </c>
      <c r="B9">
        <v>0.92464999999999997</v>
      </c>
      <c r="C9">
        <v>147.74680000000001</v>
      </c>
      <c r="D9">
        <v>33.363900000000001</v>
      </c>
      <c r="E9">
        <v>55.564999999999998</v>
      </c>
      <c r="F9">
        <v>4.0399999999999998E-2</v>
      </c>
      <c r="G9">
        <v>6.2633999999999999</v>
      </c>
      <c r="H9">
        <v>1.2425999999999999</v>
      </c>
      <c r="I9">
        <v>167.38829999999999</v>
      </c>
      <c r="K9">
        <v>0</v>
      </c>
      <c r="L9">
        <v>0</v>
      </c>
      <c r="M9">
        <v>4.4390999999999998</v>
      </c>
      <c r="N9" t="b">
        <v>1</v>
      </c>
      <c r="O9" t="b">
        <v>1</v>
      </c>
      <c r="P9">
        <v>0</v>
      </c>
      <c r="Q9">
        <v>2172.649573564529</v>
      </c>
      <c r="U9">
        <v>0</v>
      </c>
      <c r="V9">
        <f t="shared" si="0"/>
        <v>202.96336149539607</v>
      </c>
      <c r="W9">
        <f t="shared" si="1"/>
        <v>195.46819448144603</v>
      </c>
      <c r="X9">
        <f t="shared" si="2"/>
        <v>198.74522934198831</v>
      </c>
      <c r="Y9">
        <f t="shared" si="3"/>
        <v>0.69811740673007239</v>
      </c>
      <c r="Z9">
        <f t="shared" si="4"/>
        <v>0.69288037654567747</v>
      </c>
      <c r="AA9">
        <f t="shared" si="5"/>
        <v>0.69553641439431213</v>
      </c>
      <c r="AC9">
        <f t="shared" si="6"/>
        <v>0.809450756424547</v>
      </c>
      <c r="AD9">
        <f t="shared" si="7"/>
        <v>0.80661810713204873</v>
      </c>
      <c r="AE9">
        <f t="shared" si="8"/>
        <v>0.8080848258280604</v>
      </c>
      <c r="AF9">
        <f t="shared" si="9"/>
        <v>0.94621</v>
      </c>
      <c r="AG9">
        <f t="shared" si="10"/>
        <v>0.91019000000000005</v>
      </c>
      <c r="AH9">
        <f t="shared" si="11"/>
        <v>0.92579999999999996</v>
      </c>
      <c r="AZ9" s="8" t="s">
        <v>29</v>
      </c>
    </row>
    <row r="10" spans="1:52" x14ac:dyDescent="0.25">
      <c r="A10">
        <v>8</v>
      </c>
      <c r="B10">
        <v>0.92479</v>
      </c>
      <c r="C10">
        <v>145.26179999999999</v>
      </c>
      <c r="D10">
        <v>33.238100000000003</v>
      </c>
      <c r="E10">
        <v>55.254399999999997</v>
      </c>
      <c r="F10">
        <v>4.1000000000000002E-2</v>
      </c>
      <c r="G10">
        <v>6.2580999999999998</v>
      </c>
      <c r="H10">
        <v>1.321</v>
      </c>
      <c r="I10">
        <v>166.7372</v>
      </c>
      <c r="K10">
        <v>0</v>
      </c>
      <c r="L10">
        <v>0</v>
      </c>
      <c r="M10">
        <v>4.5096999999999996</v>
      </c>
      <c r="N10" t="b">
        <v>1</v>
      </c>
      <c r="O10" t="b">
        <v>1</v>
      </c>
      <c r="P10">
        <v>0</v>
      </c>
      <c r="Q10">
        <v>829.30405044555664</v>
      </c>
      <c r="U10">
        <v>5</v>
      </c>
      <c r="V10">
        <f t="shared" si="0"/>
        <v>198.64187191128124</v>
      </c>
      <c r="W10">
        <f t="shared" si="1"/>
        <v>191.01391133049444</v>
      </c>
      <c r="X10">
        <f t="shared" si="2"/>
        <v>194.0283950042531</v>
      </c>
      <c r="Y10">
        <f t="shared" si="3"/>
        <v>0.70663996162637754</v>
      </c>
      <c r="Z10">
        <f t="shared" si="4"/>
        <v>0.70155974346785577</v>
      </c>
      <c r="AA10">
        <f t="shared" si="5"/>
        <v>0.70441531284699788</v>
      </c>
      <c r="AC10">
        <f t="shared" si="6"/>
        <v>0.81708700691644198</v>
      </c>
      <c r="AD10">
        <f t="shared" si="7"/>
        <v>0.81443394970100558</v>
      </c>
      <c r="AE10">
        <f t="shared" si="8"/>
        <v>0.81614427320607952</v>
      </c>
      <c r="AF10">
        <f t="shared" si="9"/>
        <v>0.94760999999999995</v>
      </c>
      <c r="AG10">
        <f t="shared" si="10"/>
        <v>0.90966000000000002</v>
      </c>
      <c r="AH10">
        <f t="shared" si="11"/>
        <v>0.92464999999999997</v>
      </c>
    </row>
    <row r="11" spans="1:52" x14ac:dyDescent="0.25">
      <c r="A11">
        <v>-29</v>
      </c>
      <c r="B11">
        <v>0.87055000000000005</v>
      </c>
      <c r="C11">
        <v>144.21459999999999</v>
      </c>
      <c r="D11">
        <v>32.9223</v>
      </c>
      <c r="E11">
        <v>43.321800000000003</v>
      </c>
      <c r="F11">
        <v>3.9899999999999998E-2</v>
      </c>
      <c r="G11">
        <v>6.2558999999999996</v>
      </c>
      <c r="H11">
        <v>2.5672999999999999</v>
      </c>
      <c r="I11">
        <v>158.1103</v>
      </c>
      <c r="J11">
        <v>1.0938000000000001</v>
      </c>
      <c r="K11">
        <v>1</v>
      </c>
      <c r="L11">
        <v>0</v>
      </c>
      <c r="M11">
        <v>4.3860000000000001</v>
      </c>
      <c r="N11" t="b">
        <v>1</v>
      </c>
      <c r="O11" t="b">
        <v>1</v>
      </c>
      <c r="P11">
        <v>10.492562788018921</v>
      </c>
      <c r="Q11">
        <v>592.21827483177185</v>
      </c>
      <c r="U11">
        <v>8</v>
      </c>
      <c r="V11">
        <f t="shared" si="0"/>
        <v>195.17258330660286</v>
      </c>
      <c r="W11">
        <f t="shared" si="1"/>
        <v>187.89917376727271</v>
      </c>
      <c r="X11">
        <f t="shared" si="2"/>
        <v>191.16335301078146</v>
      </c>
      <c r="Y11">
        <f t="shared" si="3"/>
        <v>0.7099737664159389</v>
      </c>
      <c r="Z11">
        <f t="shared" si="4"/>
        <v>0.7044626506954198</v>
      </c>
      <c r="AA11">
        <f t="shared" si="5"/>
        <v>0.70723496784769713</v>
      </c>
      <c r="AC11">
        <f t="shared" si="6"/>
        <v>0.82042383095755755</v>
      </c>
      <c r="AD11">
        <f t="shared" si="7"/>
        <v>0.81738852730613998</v>
      </c>
      <c r="AE11">
        <f t="shared" si="8"/>
        <v>0.8189306735168953</v>
      </c>
      <c r="AF11">
        <f t="shared" si="9"/>
        <v>0.94504999999999995</v>
      </c>
      <c r="AG11">
        <f t="shared" si="10"/>
        <v>0.9083</v>
      </c>
      <c r="AH11">
        <f t="shared" si="11"/>
        <v>0.92479</v>
      </c>
    </row>
    <row r="12" spans="1:52" x14ac:dyDescent="0.25">
      <c r="A12">
        <v>-25</v>
      </c>
      <c r="B12">
        <v>0.93006999999999995</v>
      </c>
      <c r="C12">
        <v>154.07480000000001</v>
      </c>
      <c r="D12">
        <v>33.669800000000002</v>
      </c>
      <c r="E12">
        <v>45.639600000000002</v>
      </c>
      <c r="F12">
        <v>4.0399999999999998E-2</v>
      </c>
      <c r="G12">
        <v>6.2767999999999997</v>
      </c>
      <c r="H12">
        <v>1.8626</v>
      </c>
      <c r="I12">
        <v>164.79730000000001</v>
      </c>
      <c r="J12">
        <v>1.1859999999999999</v>
      </c>
      <c r="K12">
        <v>1</v>
      </c>
      <c r="L12">
        <v>0</v>
      </c>
      <c r="M12">
        <v>4.4359999999999999</v>
      </c>
      <c r="N12" t="b">
        <v>1</v>
      </c>
      <c r="O12" t="b">
        <v>1</v>
      </c>
      <c r="P12">
        <v>10.492562788018921</v>
      </c>
      <c r="Q12">
        <v>1627.445728540421</v>
      </c>
      <c r="U12" s="6" t="s">
        <v>30</v>
      </c>
    </row>
    <row r="13" spans="1:52" x14ac:dyDescent="0.25">
      <c r="A13">
        <v>-20</v>
      </c>
      <c r="B13">
        <v>0.97172000000000003</v>
      </c>
      <c r="C13">
        <v>160.97470000000001</v>
      </c>
      <c r="D13">
        <v>34.0105</v>
      </c>
      <c r="E13">
        <v>48.956200000000003</v>
      </c>
      <c r="F13">
        <v>4.0399999999999998E-2</v>
      </c>
      <c r="G13">
        <v>6.2914000000000003</v>
      </c>
      <c r="H13">
        <v>1.19</v>
      </c>
      <c r="I13">
        <v>169.72790000000001</v>
      </c>
      <c r="J13">
        <v>1.4056</v>
      </c>
      <c r="K13">
        <v>1</v>
      </c>
      <c r="L13">
        <v>0</v>
      </c>
      <c r="M13">
        <v>4.4409000000000001</v>
      </c>
      <c r="N13" t="b">
        <v>1</v>
      </c>
      <c r="O13" t="b">
        <v>1</v>
      </c>
      <c r="P13">
        <v>10.492562788018921</v>
      </c>
      <c r="Q13">
        <v>1524.691180944443</v>
      </c>
      <c r="U13" s="6" t="s">
        <v>31</v>
      </c>
      <c r="W13" s="7" t="s">
        <v>19</v>
      </c>
    </row>
    <row r="14" spans="1:52" ht="29.1" customHeight="1" x14ac:dyDescent="0.25">
      <c r="A14">
        <v>-15</v>
      </c>
      <c r="B14">
        <v>0.96416000000000002</v>
      </c>
      <c r="C14">
        <v>159.72210000000001</v>
      </c>
      <c r="D14">
        <v>33.970300000000002</v>
      </c>
      <c r="E14">
        <v>51.287599999999998</v>
      </c>
      <c r="F14">
        <v>4.0399999999999998E-2</v>
      </c>
      <c r="G14">
        <v>6.2888000000000002</v>
      </c>
      <c r="H14">
        <v>1.1234</v>
      </c>
      <c r="I14">
        <v>169.76240000000001</v>
      </c>
      <c r="J14">
        <v>1.6251</v>
      </c>
      <c r="K14">
        <v>1</v>
      </c>
      <c r="L14">
        <v>0</v>
      </c>
      <c r="M14">
        <v>4.4410999999999996</v>
      </c>
      <c r="N14" t="b">
        <v>1</v>
      </c>
      <c r="O14" t="b">
        <v>1</v>
      </c>
      <c r="P14">
        <v>10.492562788018921</v>
      </c>
      <c r="Q14">
        <v>1050.645325660706</v>
      </c>
      <c r="V14" s="1" t="s">
        <v>23</v>
      </c>
      <c r="W14" s="2" t="s">
        <v>24</v>
      </c>
      <c r="X14" s="3" t="s">
        <v>25</v>
      </c>
    </row>
    <row r="15" spans="1:52" x14ac:dyDescent="0.25">
      <c r="A15">
        <v>-10</v>
      </c>
      <c r="B15">
        <v>0.95521</v>
      </c>
      <c r="C15">
        <v>158.2398</v>
      </c>
      <c r="D15">
        <v>33.900300000000001</v>
      </c>
      <c r="E15">
        <v>53.462899999999998</v>
      </c>
      <c r="F15">
        <v>4.0300000000000002E-2</v>
      </c>
      <c r="G15">
        <v>6.2855999999999996</v>
      </c>
      <c r="H15">
        <v>1.0562</v>
      </c>
      <c r="I15">
        <v>169.797</v>
      </c>
      <c r="J15">
        <v>1.8444</v>
      </c>
      <c r="K15">
        <v>1</v>
      </c>
      <c r="L15">
        <v>0</v>
      </c>
      <c r="M15">
        <v>4.4337</v>
      </c>
      <c r="N15" t="b">
        <v>1</v>
      </c>
      <c r="O15" t="b">
        <v>1</v>
      </c>
      <c r="P15">
        <v>10.492562788018921</v>
      </c>
      <c r="Q15">
        <v>540.12405562400818</v>
      </c>
      <c r="U15">
        <v>-29</v>
      </c>
      <c r="V15">
        <f t="shared" ref="V15:V23" si="12">C65+(E65*$S$4*$S$5)-F65/$S$3/$S$4-G65-H65/$S$3/$S$4</f>
        <v>205.02822589937267</v>
      </c>
      <c r="W15">
        <f t="shared" ref="W15:W23" si="13">C74+(E74*$S$4*$S$5)-F74/$S$3/$S$4-G74-H74/$S$3/$S$4</f>
        <v>204.94999567551304</v>
      </c>
      <c r="X15">
        <f t="shared" ref="X15:X23" si="14">C56+(E56*$S$4*$S$5)-F56/$S$3/$S$4-G56-H56/$S$3/$S$4</f>
        <v>205.13596579753323</v>
      </c>
      <c r="Y15">
        <f t="shared" ref="Y15:Y23" si="15">V15/((100*C65)/D65-I65)</f>
        <v>0.62498837664679252</v>
      </c>
      <c r="Z15">
        <f t="shared" ref="Z15:Z23" si="16">W15/((100*C74)/D74-I74)</f>
        <v>0.6221573577222651</v>
      </c>
      <c r="AA15">
        <f t="shared" ref="AA15:AA23" si="17">X15/((100*C56)/D56-I56)</f>
        <v>0.62325032669041003</v>
      </c>
      <c r="AC15">
        <f t="shared" ref="AC15:AC23" si="18">(V15+I65)/(100*C65/D65)</f>
        <v>0.74694504498743486</v>
      </c>
      <c r="AD15">
        <f t="shared" ref="AD15:AD23" si="19">(W15+I74)/(100*C74/D74)</f>
        <v>0.74397224672218087</v>
      </c>
      <c r="AE15">
        <f t="shared" ref="AE15:AE23" si="20">(X15+I56)/(100*C56/D56)</f>
        <v>0.74492929438751565</v>
      </c>
    </row>
    <row r="16" spans="1:52" x14ac:dyDescent="0.25">
      <c r="A16">
        <v>-5</v>
      </c>
      <c r="B16">
        <v>0.95020000000000004</v>
      </c>
      <c r="C16">
        <v>157.41040000000001</v>
      </c>
      <c r="D16">
        <v>33.8354</v>
      </c>
      <c r="E16">
        <v>55.416899999999998</v>
      </c>
      <c r="F16">
        <v>4.0399999999999998E-2</v>
      </c>
      <c r="G16">
        <v>6.2839</v>
      </c>
      <c r="H16">
        <v>0.93930000000000002</v>
      </c>
      <c r="I16">
        <v>169.83160000000001</v>
      </c>
      <c r="J16">
        <v>2.0636999999999999</v>
      </c>
      <c r="K16">
        <v>1</v>
      </c>
      <c r="L16">
        <v>0</v>
      </c>
      <c r="M16">
        <v>4.4435000000000002</v>
      </c>
      <c r="N16" t="b">
        <v>1</v>
      </c>
      <c r="O16" t="b">
        <v>1</v>
      </c>
      <c r="P16">
        <v>10.492562788018921</v>
      </c>
      <c r="Q16">
        <v>1377.5450308322911</v>
      </c>
      <c r="U16">
        <v>-25</v>
      </c>
      <c r="V16">
        <f t="shared" si="12"/>
        <v>205.04037148865496</v>
      </c>
      <c r="W16">
        <f t="shared" si="13"/>
        <v>204.94032107121745</v>
      </c>
      <c r="X16">
        <f t="shared" si="14"/>
        <v>205.12900379745881</v>
      </c>
      <c r="Y16">
        <f t="shared" si="15"/>
        <v>0.63821719947406952</v>
      </c>
      <c r="Z16">
        <f t="shared" si="16"/>
        <v>0.63478864653206535</v>
      </c>
      <c r="AA16">
        <f t="shared" si="17"/>
        <v>0.63615692444216021</v>
      </c>
      <c r="AC16">
        <f t="shared" si="18"/>
        <v>0.76087151934956732</v>
      </c>
      <c r="AD16">
        <f t="shared" si="19"/>
        <v>0.75741997084134138</v>
      </c>
      <c r="AE16">
        <f t="shared" si="20"/>
        <v>0.7586265831115846</v>
      </c>
    </row>
    <row r="17" spans="1:34" x14ac:dyDescent="0.25">
      <c r="A17">
        <v>0</v>
      </c>
      <c r="B17">
        <v>0.94621</v>
      </c>
      <c r="C17">
        <v>155.46629999999999</v>
      </c>
      <c r="D17">
        <v>33.753300000000003</v>
      </c>
      <c r="E17">
        <v>56.478200000000001</v>
      </c>
      <c r="F17">
        <v>4.0399999999999998E-2</v>
      </c>
      <c r="G17">
        <v>6.2797999999999998</v>
      </c>
      <c r="H17">
        <v>0.9173</v>
      </c>
      <c r="I17">
        <v>169.8663</v>
      </c>
      <c r="J17">
        <v>2.2829000000000002</v>
      </c>
      <c r="K17">
        <v>1</v>
      </c>
      <c r="L17">
        <v>0</v>
      </c>
      <c r="M17">
        <v>4.4413999999999998</v>
      </c>
      <c r="N17" t="b">
        <v>1</v>
      </c>
      <c r="O17" t="b">
        <v>1</v>
      </c>
      <c r="P17">
        <v>10.492562788018921</v>
      </c>
      <c r="Q17">
        <v>1379.9093821048741</v>
      </c>
      <c r="U17">
        <v>-20</v>
      </c>
      <c r="V17">
        <f t="shared" si="12"/>
        <v>206.87737485593834</v>
      </c>
      <c r="W17">
        <f t="shared" si="13"/>
        <v>206.79831658932483</v>
      </c>
      <c r="X17">
        <f t="shared" si="14"/>
        <v>206.9519192570335</v>
      </c>
      <c r="Y17">
        <f t="shared" si="15"/>
        <v>0.65423020841882162</v>
      </c>
      <c r="Z17">
        <f t="shared" si="16"/>
        <v>0.64977289778327985</v>
      </c>
      <c r="AA17">
        <f t="shared" si="17"/>
        <v>0.65158218416604385</v>
      </c>
      <c r="AC17">
        <f t="shared" si="18"/>
        <v>0.77499400838879429</v>
      </c>
      <c r="AD17">
        <f t="shared" si="19"/>
        <v>0.77061776046058139</v>
      </c>
      <c r="AE17">
        <f t="shared" si="20"/>
        <v>0.77226737997436801</v>
      </c>
    </row>
    <row r="18" spans="1:34" x14ac:dyDescent="0.25">
      <c r="A18">
        <v>5</v>
      </c>
      <c r="B18">
        <v>0.94760999999999995</v>
      </c>
      <c r="C18">
        <v>151.416</v>
      </c>
      <c r="D18">
        <v>33.584800000000001</v>
      </c>
      <c r="E18">
        <v>56.2776</v>
      </c>
      <c r="F18">
        <v>4.1000000000000002E-2</v>
      </c>
      <c r="G18">
        <v>6.2712000000000003</v>
      </c>
      <c r="H18">
        <v>0.99680000000000002</v>
      </c>
      <c r="I18">
        <v>169.73920000000001</v>
      </c>
      <c r="J18">
        <v>2.3408000000000002</v>
      </c>
      <c r="K18">
        <v>1</v>
      </c>
      <c r="L18">
        <v>0</v>
      </c>
      <c r="M18">
        <v>4.5019999999999998</v>
      </c>
      <c r="N18" t="b">
        <v>1</v>
      </c>
      <c r="O18" t="b">
        <v>1</v>
      </c>
      <c r="P18">
        <v>10.52101700754522</v>
      </c>
      <c r="Q18">
        <v>773.42385745048523</v>
      </c>
      <c r="U18">
        <v>-15</v>
      </c>
      <c r="V18">
        <f t="shared" si="12"/>
        <v>209.59263189090908</v>
      </c>
      <c r="W18">
        <f t="shared" si="13"/>
        <v>209.60783983860713</v>
      </c>
      <c r="X18">
        <f t="shared" si="14"/>
        <v>209.69360295769269</v>
      </c>
      <c r="Y18">
        <f t="shared" si="15"/>
        <v>0.66299686478160158</v>
      </c>
      <c r="Z18">
        <f t="shared" si="16"/>
        <v>0.65780631133678702</v>
      </c>
      <c r="AA18">
        <f t="shared" si="17"/>
        <v>0.65993485223802428</v>
      </c>
      <c r="AC18">
        <f t="shared" si="18"/>
        <v>0.78073517436400852</v>
      </c>
      <c r="AD18">
        <f t="shared" si="19"/>
        <v>0.77558495363813484</v>
      </c>
      <c r="AE18">
        <f t="shared" si="20"/>
        <v>0.77760924361957862</v>
      </c>
    </row>
    <row r="19" spans="1:34" x14ac:dyDescent="0.25">
      <c r="A19">
        <v>8</v>
      </c>
      <c r="B19">
        <v>0.94504999999999995</v>
      </c>
      <c r="C19">
        <v>148.4444</v>
      </c>
      <c r="D19">
        <v>33.434800000000003</v>
      </c>
      <c r="E19">
        <v>55.860599999999998</v>
      </c>
      <c r="F19">
        <v>4.0399999999999998E-2</v>
      </c>
      <c r="G19">
        <v>6.2648999999999999</v>
      </c>
      <c r="H19">
        <v>1.0909</v>
      </c>
      <c r="I19">
        <v>169.0806</v>
      </c>
      <c r="J19">
        <v>2.3332999999999999</v>
      </c>
      <c r="K19">
        <v>1</v>
      </c>
      <c r="L19">
        <v>0</v>
      </c>
      <c r="M19">
        <v>4.4429999999999996</v>
      </c>
      <c r="N19" t="b">
        <v>1</v>
      </c>
      <c r="O19" t="b">
        <v>1</v>
      </c>
      <c r="P19">
        <v>10.529887531033911</v>
      </c>
      <c r="Q19">
        <v>2296.2925176620479</v>
      </c>
      <c r="U19">
        <v>-10</v>
      </c>
      <c r="V19">
        <f t="shared" si="12"/>
        <v>212.18440899028175</v>
      </c>
      <c r="W19">
        <f t="shared" si="13"/>
        <v>212.27868684311534</v>
      </c>
      <c r="X19">
        <f t="shared" si="14"/>
        <v>212.30242765779906</v>
      </c>
      <c r="Y19">
        <f t="shared" si="15"/>
        <v>0.67102975728065861</v>
      </c>
      <c r="Z19">
        <f t="shared" si="16"/>
        <v>0.66504232899240012</v>
      </c>
      <c r="AA19">
        <f t="shared" si="17"/>
        <v>0.66751829811579888</v>
      </c>
      <c r="AC19">
        <f t="shared" si="18"/>
        <v>0.7859584168906697</v>
      </c>
      <c r="AD19">
        <f t="shared" si="19"/>
        <v>0.78000293761998007</v>
      </c>
      <c r="AE19">
        <f t="shared" si="20"/>
        <v>0.78241478397613362</v>
      </c>
    </row>
    <row r="20" spans="1:34" x14ac:dyDescent="0.25">
      <c r="A20">
        <v>-29</v>
      </c>
      <c r="B20">
        <v>0.85619000000000001</v>
      </c>
      <c r="C20">
        <v>141.83629999999999</v>
      </c>
      <c r="D20">
        <v>32.718400000000003</v>
      </c>
      <c r="E20">
        <v>42.639800000000001</v>
      </c>
      <c r="F20">
        <v>3.9899999999999998E-2</v>
      </c>
      <c r="G20">
        <v>6.2507999999999999</v>
      </c>
      <c r="H20">
        <v>2.6311</v>
      </c>
      <c r="I20">
        <v>156.73320000000001</v>
      </c>
      <c r="J20">
        <v>0</v>
      </c>
      <c r="K20">
        <v>2</v>
      </c>
      <c r="L20">
        <v>0</v>
      </c>
      <c r="M20">
        <v>4.3855000000000004</v>
      </c>
      <c r="N20" t="b">
        <v>1</v>
      </c>
      <c r="O20" t="b">
        <v>1</v>
      </c>
      <c r="P20">
        <v>0</v>
      </c>
      <c r="Q20">
        <v>577.77842497825623</v>
      </c>
      <c r="U20">
        <v>-5</v>
      </c>
      <c r="V20">
        <f t="shared" si="12"/>
        <v>214.27792470549707</v>
      </c>
      <c r="W20">
        <f t="shared" si="13"/>
        <v>214.46626403135568</v>
      </c>
      <c r="X20">
        <f t="shared" si="14"/>
        <v>214.41330855814991</v>
      </c>
      <c r="Y20">
        <f t="shared" si="15"/>
        <v>0.67693667764563792</v>
      </c>
      <c r="Z20">
        <f t="shared" si="16"/>
        <v>0.67020545341390136</v>
      </c>
      <c r="AA20">
        <f t="shared" si="17"/>
        <v>0.67298321085004553</v>
      </c>
      <c r="AC20">
        <f t="shared" si="18"/>
        <v>0.78973932548330361</v>
      </c>
      <c r="AD20">
        <f t="shared" si="19"/>
        <v>0.78301210264085541</v>
      </c>
      <c r="AE20">
        <f t="shared" si="20"/>
        <v>0.78578071231015334</v>
      </c>
    </row>
    <row r="21" spans="1:34" x14ac:dyDescent="0.25">
      <c r="A21">
        <v>-25</v>
      </c>
      <c r="B21">
        <v>0.91254000000000002</v>
      </c>
      <c r="C21">
        <v>151.1713</v>
      </c>
      <c r="D21">
        <v>33.475700000000003</v>
      </c>
      <c r="E21">
        <v>44.855200000000004</v>
      </c>
      <c r="F21">
        <v>4.0399999999999998E-2</v>
      </c>
      <c r="G21">
        <v>6.2706</v>
      </c>
      <c r="H21">
        <v>2.0893999999999999</v>
      </c>
      <c r="I21">
        <v>163.20920000000001</v>
      </c>
      <c r="J21">
        <v>0</v>
      </c>
      <c r="K21">
        <v>2</v>
      </c>
      <c r="L21">
        <v>0</v>
      </c>
      <c r="M21">
        <v>4.4393000000000002</v>
      </c>
      <c r="N21" t="b">
        <v>1</v>
      </c>
      <c r="O21" t="b">
        <v>1</v>
      </c>
      <c r="P21">
        <v>0</v>
      </c>
      <c r="Q21">
        <v>1485.9005024433141</v>
      </c>
      <c r="U21">
        <v>0</v>
      </c>
      <c r="V21">
        <f t="shared" si="12"/>
        <v>214.03055393833068</v>
      </c>
      <c r="W21">
        <f t="shared" si="13"/>
        <v>214.27982973574694</v>
      </c>
      <c r="X21">
        <f t="shared" si="14"/>
        <v>214.16991956676239</v>
      </c>
      <c r="Y21">
        <f t="shared" si="15"/>
        <v>0.68332054854758539</v>
      </c>
      <c r="Z21">
        <f t="shared" si="16"/>
        <v>0.67563358473130686</v>
      </c>
      <c r="AA21">
        <f t="shared" si="17"/>
        <v>0.67882096825652427</v>
      </c>
      <c r="AC21">
        <f t="shared" si="18"/>
        <v>0.79466881976316539</v>
      </c>
      <c r="AD21">
        <f t="shared" si="19"/>
        <v>0.78704410377160461</v>
      </c>
      <c r="AE21">
        <f t="shared" si="20"/>
        <v>0.79023446500625538</v>
      </c>
    </row>
    <row r="22" spans="1:34" x14ac:dyDescent="0.25">
      <c r="A22">
        <v>-20</v>
      </c>
      <c r="B22">
        <v>0.94972000000000001</v>
      </c>
      <c r="C22">
        <v>157.33090000000001</v>
      </c>
      <c r="D22">
        <v>33.861400000000003</v>
      </c>
      <c r="E22">
        <v>48.020200000000003</v>
      </c>
      <c r="F22">
        <v>4.0399999999999998E-2</v>
      </c>
      <c r="G22">
        <v>6.2836999999999996</v>
      </c>
      <c r="H22">
        <v>1.4495</v>
      </c>
      <c r="I22">
        <v>167.6694</v>
      </c>
      <c r="J22">
        <v>0</v>
      </c>
      <c r="K22">
        <v>2</v>
      </c>
      <c r="L22">
        <v>0</v>
      </c>
      <c r="M22">
        <v>4.4385000000000003</v>
      </c>
      <c r="N22" t="b">
        <v>1</v>
      </c>
      <c r="O22" t="b">
        <v>1</v>
      </c>
      <c r="P22">
        <v>0</v>
      </c>
      <c r="Q22">
        <v>1311.7667164802549</v>
      </c>
      <c r="U22">
        <v>5</v>
      </c>
      <c r="V22">
        <f t="shared" si="12"/>
        <v>209.00682510861245</v>
      </c>
      <c r="W22">
        <f t="shared" si="13"/>
        <v>209.20576078822964</v>
      </c>
      <c r="X22">
        <f t="shared" si="14"/>
        <v>209.09172529135563</v>
      </c>
      <c r="Y22">
        <f t="shared" si="15"/>
        <v>0.69072567561171561</v>
      </c>
      <c r="Z22">
        <f t="shared" si="16"/>
        <v>0.68212076357487683</v>
      </c>
      <c r="AA22">
        <f t="shared" si="17"/>
        <v>0.68570152583976085</v>
      </c>
      <c r="AC22">
        <f t="shared" si="18"/>
        <v>0.80186420367098243</v>
      </c>
      <c r="AD22">
        <f t="shared" si="19"/>
        <v>0.79358619463071156</v>
      </c>
      <c r="AE22">
        <f t="shared" si="20"/>
        <v>0.79708777529602715</v>
      </c>
    </row>
    <row r="23" spans="1:34" x14ac:dyDescent="0.25">
      <c r="A23">
        <v>-15</v>
      </c>
      <c r="B23">
        <v>0.93781999999999999</v>
      </c>
      <c r="C23">
        <v>155.35980000000001</v>
      </c>
      <c r="D23">
        <v>33.7592</v>
      </c>
      <c r="E23">
        <v>50.229399999999998</v>
      </c>
      <c r="F23">
        <v>4.0399999999999998E-2</v>
      </c>
      <c r="G23">
        <v>6.2794999999999996</v>
      </c>
      <c r="H23">
        <v>1.4258999999999999</v>
      </c>
      <c r="I23">
        <v>167.2338</v>
      </c>
      <c r="J23">
        <v>0</v>
      </c>
      <c r="K23">
        <v>2</v>
      </c>
      <c r="L23">
        <v>0</v>
      </c>
      <c r="M23">
        <v>4.4377000000000004</v>
      </c>
      <c r="N23" t="b">
        <v>1</v>
      </c>
      <c r="O23" t="b">
        <v>1</v>
      </c>
      <c r="P23">
        <v>0</v>
      </c>
      <c r="Q23">
        <v>875.67095732688904</v>
      </c>
      <c r="U23">
        <v>8</v>
      </c>
      <c r="V23">
        <f t="shared" si="12"/>
        <v>205.88314243687398</v>
      </c>
      <c r="W23">
        <f t="shared" si="13"/>
        <v>206.05335089006911</v>
      </c>
      <c r="X23">
        <f t="shared" si="14"/>
        <v>205.95145219961722</v>
      </c>
      <c r="Y23">
        <f t="shared" si="15"/>
        <v>0.69317912535193005</v>
      </c>
      <c r="Z23">
        <f t="shared" si="16"/>
        <v>0.68425573478993384</v>
      </c>
      <c r="AA23">
        <f t="shared" si="17"/>
        <v>0.6880035410617853</v>
      </c>
      <c r="AC23">
        <f t="shared" si="18"/>
        <v>0.80447769833759097</v>
      </c>
      <c r="AD23">
        <f t="shared" si="19"/>
        <v>0.79599876731211283</v>
      </c>
      <c r="AE23">
        <f t="shared" si="20"/>
        <v>0.7996174334626811</v>
      </c>
    </row>
    <row r="24" spans="1:34" ht="58.35" customHeight="1" x14ac:dyDescent="0.25">
      <c r="A24">
        <v>-10</v>
      </c>
      <c r="B24">
        <v>0.92491999999999996</v>
      </c>
      <c r="C24">
        <v>153.2225</v>
      </c>
      <c r="D24">
        <v>33.619999999999997</v>
      </c>
      <c r="E24">
        <v>52.303699999999999</v>
      </c>
      <c r="F24">
        <v>4.0399999999999998E-2</v>
      </c>
      <c r="G24">
        <v>6.2750000000000004</v>
      </c>
      <c r="H24">
        <v>1.3979999999999999</v>
      </c>
      <c r="I24">
        <v>166.79740000000001</v>
      </c>
      <c r="J24">
        <v>0</v>
      </c>
      <c r="K24">
        <v>2</v>
      </c>
      <c r="L24">
        <v>0</v>
      </c>
      <c r="M24">
        <v>4.4390000000000001</v>
      </c>
      <c r="N24" t="b">
        <v>1</v>
      </c>
      <c r="O24" t="b">
        <v>1</v>
      </c>
      <c r="P24">
        <v>0</v>
      </c>
      <c r="Q24">
        <v>533.41093611717224</v>
      </c>
      <c r="U24" s="5" t="s">
        <v>22</v>
      </c>
      <c r="V24" t="s">
        <v>32</v>
      </c>
      <c r="W24" t="s">
        <v>33</v>
      </c>
      <c r="AF24" t="s">
        <v>34</v>
      </c>
    </row>
    <row r="25" spans="1:34" ht="43.7" customHeight="1" x14ac:dyDescent="0.25">
      <c r="A25">
        <v>-5</v>
      </c>
      <c r="B25">
        <v>0.91637000000000002</v>
      </c>
      <c r="C25">
        <v>151.80670000000001</v>
      </c>
      <c r="D25">
        <v>33.499299999999998</v>
      </c>
      <c r="E25">
        <v>54.184600000000003</v>
      </c>
      <c r="F25">
        <v>4.0399999999999998E-2</v>
      </c>
      <c r="G25">
        <v>6.2720000000000002</v>
      </c>
      <c r="H25">
        <v>1.2975000000000001</v>
      </c>
      <c r="I25">
        <v>166.3605</v>
      </c>
      <c r="J25">
        <v>0</v>
      </c>
      <c r="K25">
        <v>2</v>
      </c>
      <c r="L25">
        <v>0</v>
      </c>
      <c r="M25">
        <v>4.4435000000000002</v>
      </c>
      <c r="N25" t="b">
        <v>1</v>
      </c>
      <c r="O25" t="b">
        <v>1</v>
      </c>
      <c r="P25">
        <v>0</v>
      </c>
      <c r="Q25">
        <v>1129.210764169693</v>
      </c>
      <c r="V25" s="1" t="s">
        <v>23</v>
      </c>
      <c r="W25" s="2" t="s">
        <v>24</v>
      </c>
      <c r="X25" s="3" t="s">
        <v>25</v>
      </c>
      <c r="AF25" s="1" t="s">
        <v>23</v>
      </c>
      <c r="AG25" s="2" t="s">
        <v>24</v>
      </c>
      <c r="AH25" s="3" t="s">
        <v>25</v>
      </c>
    </row>
    <row r="26" spans="1:34" x14ac:dyDescent="0.25">
      <c r="A26">
        <v>0</v>
      </c>
      <c r="B26">
        <v>0.91019000000000005</v>
      </c>
      <c r="C26">
        <v>149.5479</v>
      </c>
      <c r="D26">
        <v>33.378799999999998</v>
      </c>
      <c r="E26">
        <v>55.258000000000003</v>
      </c>
      <c r="F26">
        <v>4.0800000000000003E-2</v>
      </c>
      <c r="G26">
        <v>6.2671999999999999</v>
      </c>
      <c r="H26">
        <v>1.2983</v>
      </c>
      <c r="I26">
        <v>165.923</v>
      </c>
      <c r="J26">
        <v>0</v>
      </c>
      <c r="K26">
        <v>2</v>
      </c>
      <c r="L26">
        <v>0</v>
      </c>
      <c r="M26">
        <v>4.4861000000000004</v>
      </c>
      <c r="N26" t="b">
        <v>1</v>
      </c>
      <c r="O26" t="b">
        <v>1</v>
      </c>
      <c r="P26">
        <v>0</v>
      </c>
      <c r="Q26">
        <v>476.47684454917908</v>
      </c>
      <c r="U26">
        <v>-29</v>
      </c>
      <c r="V26">
        <f t="shared" ref="V26:V34" si="21">C38+(E38*$S$4*$S$5)-F38/$S$3/$S$4-G38-H38/$S$3/$S$4</f>
        <v>179.34785391550238</v>
      </c>
      <c r="W26">
        <f t="shared" ref="W26:W34" si="22">C47+(E47*$S$4*$S$5)-F47/$S$3/$S$4-G47-H47/$S$3/$S$4</f>
        <v>172.5868601131526</v>
      </c>
      <c r="X26">
        <f t="shared" ref="X26:X34" si="23">C29+(E29*$S$4*$S$5)-F29/$S$3/$S$4-G29-H29/$S$3/$S$4</f>
        <v>175.07476893942584</v>
      </c>
      <c r="Y26">
        <f t="shared" ref="Y26:Y34" si="24">V26/((100*C38/D38)-I38)</f>
        <v>0.63557325097573525</v>
      </c>
      <c r="Z26">
        <f t="shared" ref="Z26:Z34" si="25">W26/((100*C47/D47)-I47)</f>
        <v>0.62734846880726358</v>
      </c>
      <c r="AA26">
        <f t="shared" ref="AA26:AA34" si="26">X26/((100*C29/D29)-I29)</f>
        <v>0.63049938387669413</v>
      </c>
      <c r="AC26">
        <f t="shared" ref="AC26:AC34" si="27">(V26+I38)/(100*C38/D38)</f>
        <v>0.76699901053129382</v>
      </c>
      <c r="AD26">
        <f t="shared" ref="AD26:AD34" si="28">(W26+I47)/(100*C47/D47)</f>
        <v>0.76210112358500925</v>
      </c>
      <c r="AE26">
        <f t="shared" ref="AE26:AE34" si="29">(X26+I29)/(100*C29/D29)</f>
        <v>0.76396546013758881</v>
      </c>
      <c r="AF26">
        <f t="shared" ref="AF26:AF34" si="30">B38</f>
        <v>0.88092999999999999</v>
      </c>
      <c r="AG26">
        <f t="shared" ref="AG26:AG34" si="31">B47</f>
        <v>0.84804000000000002</v>
      </c>
      <c r="AH26">
        <f t="shared" ref="AH26:AH34" si="32">B29</f>
        <v>0.85994000000000004</v>
      </c>
    </row>
    <row r="27" spans="1:34" x14ac:dyDescent="0.25">
      <c r="A27">
        <v>5</v>
      </c>
      <c r="B27">
        <v>0.90966000000000002</v>
      </c>
      <c r="C27">
        <v>145.35169999999999</v>
      </c>
      <c r="D27">
        <v>33.194099999999999</v>
      </c>
      <c r="E27">
        <v>55.124299999999998</v>
      </c>
      <c r="F27">
        <v>4.0899999999999999E-2</v>
      </c>
      <c r="G27">
        <v>6.2583000000000002</v>
      </c>
      <c r="H27">
        <v>1.4273</v>
      </c>
      <c r="I27">
        <v>165.6138</v>
      </c>
      <c r="J27">
        <v>0</v>
      </c>
      <c r="K27">
        <v>2</v>
      </c>
      <c r="L27">
        <v>0</v>
      </c>
      <c r="M27">
        <v>4.4958</v>
      </c>
      <c r="N27" t="b">
        <v>1</v>
      </c>
      <c r="O27" t="b">
        <v>1</v>
      </c>
      <c r="P27">
        <v>0</v>
      </c>
      <c r="Q27">
        <v>577.34025955200195</v>
      </c>
      <c r="U27">
        <v>-25</v>
      </c>
      <c r="V27">
        <f t="shared" si="21"/>
        <v>192.3626619370016</v>
      </c>
      <c r="W27">
        <f t="shared" si="22"/>
        <v>184.14175814826154</v>
      </c>
      <c r="X27">
        <f t="shared" si="23"/>
        <v>187.16991028934609</v>
      </c>
      <c r="Y27">
        <f t="shared" si="24"/>
        <v>0.65058440319417843</v>
      </c>
      <c r="Z27">
        <f t="shared" si="25"/>
        <v>0.64401226189860261</v>
      </c>
      <c r="AA27">
        <f t="shared" si="26"/>
        <v>0.64702579539868887</v>
      </c>
      <c r="AC27">
        <f t="shared" si="27"/>
        <v>0.77614824768241364</v>
      </c>
      <c r="AD27">
        <f t="shared" si="28"/>
        <v>0.77291521314062805</v>
      </c>
      <c r="AE27">
        <f t="shared" si="29"/>
        <v>0.7745396963261113</v>
      </c>
      <c r="AF27">
        <f t="shared" si="30"/>
        <v>0.94101999999999997</v>
      </c>
      <c r="AG27">
        <f t="shared" si="31"/>
        <v>0.90246000000000004</v>
      </c>
      <c r="AH27">
        <f t="shared" si="32"/>
        <v>0.91639000000000004</v>
      </c>
    </row>
    <row r="28" spans="1:34" x14ac:dyDescent="0.25">
      <c r="A28">
        <v>8</v>
      </c>
      <c r="B28">
        <v>0.9083</v>
      </c>
      <c r="C28">
        <v>142.67189999999999</v>
      </c>
      <c r="D28">
        <v>33.051200000000001</v>
      </c>
      <c r="E28">
        <v>54.785200000000003</v>
      </c>
      <c r="F28">
        <v>4.1000000000000002E-2</v>
      </c>
      <c r="G28">
        <v>6.2526000000000002</v>
      </c>
      <c r="H28">
        <v>1.5322</v>
      </c>
      <c r="I28">
        <v>164.94239999999999</v>
      </c>
      <c r="J28">
        <v>0</v>
      </c>
      <c r="K28">
        <v>2</v>
      </c>
      <c r="L28">
        <v>0</v>
      </c>
      <c r="M28">
        <v>4.5075000000000003</v>
      </c>
      <c r="N28" t="b">
        <v>1</v>
      </c>
      <c r="O28" t="b">
        <v>1</v>
      </c>
      <c r="P28">
        <v>0</v>
      </c>
      <c r="Q28">
        <v>620.50587272644043</v>
      </c>
      <c r="U28">
        <v>-20</v>
      </c>
      <c r="V28">
        <f t="shared" si="21"/>
        <v>202.76088203907497</v>
      </c>
      <c r="W28">
        <f t="shared" si="22"/>
        <v>194.55673633588518</v>
      </c>
      <c r="X28">
        <f t="shared" si="23"/>
        <v>197.85249766304094</v>
      </c>
      <c r="Y28">
        <f t="shared" si="24"/>
        <v>0.66148439161759098</v>
      </c>
      <c r="Z28">
        <f t="shared" si="25"/>
        <v>0.6596493866962243</v>
      </c>
      <c r="AA28">
        <f t="shared" si="26"/>
        <v>0.66120226534589377</v>
      </c>
      <c r="AC28">
        <f t="shared" si="27"/>
        <v>0.78253918883457896</v>
      </c>
      <c r="AD28">
        <f t="shared" si="28"/>
        <v>0.78264102080088227</v>
      </c>
      <c r="AE28">
        <f t="shared" si="29"/>
        <v>0.78316932093523695</v>
      </c>
      <c r="AF28">
        <f t="shared" si="30"/>
        <v>0.98080000000000001</v>
      </c>
      <c r="AG28">
        <f t="shared" si="31"/>
        <v>0.94216999999999995</v>
      </c>
      <c r="AH28">
        <f t="shared" si="32"/>
        <v>0.95735000000000003</v>
      </c>
    </row>
    <row r="29" spans="1:34" x14ac:dyDescent="0.25">
      <c r="A29">
        <v>-29</v>
      </c>
      <c r="B29">
        <v>0.85994000000000004</v>
      </c>
      <c r="C29">
        <v>142.4571</v>
      </c>
      <c r="D29">
        <v>32.772199999999998</v>
      </c>
      <c r="E29">
        <v>42.976300000000002</v>
      </c>
      <c r="F29">
        <v>3.9899999999999998E-2</v>
      </c>
      <c r="G29">
        <v>6.2521000000000004</v>
      </c>
      <c r="H29">
        <v>2.6177999999999999</v>
      </c>
      <c r="I29">
        <v>157.01249999999999</v>
      </c>
      <c r="K29">
        <v>0</v>
      </c>
      <c r="L29">
        <v>0</v>
      </c>
      <c r="M29">
        <v>4.3875000000000002</v>
      </c>
      <c r="N29" t="b">
        <v>0</v>
      </c>
      <c r="O29" t="b">
        <v>1</v>
      </c>
      <c r="P29">
        <v>0</v>
      </c>
      <c r="Q29">
        <v>594.89245820045471</v>
      </c>
      <c r="U29">
        <v>-15</v>
      </c>
      <c r="V29">
        <f t="shared" si="21"/>
        <v>203.38329184278575</v>
      </c>
      <c r="W29">
        <f t="shared" si="22"/>
        <v>195.10164500437</v>
      </c>
      <c r="X29">
        <f t="shared" si="23"/>
        <v>198.47832325776716</v>
      </c>
      <c r="Y29">
        <f t="shared" si="24"/>
        <v>0.67233586294273839</v>
      </c>
      <c r="Z29">
        <f t="shared" si="25"/>
        <v>0.66927928395658154</v>
      </c>
      <c r="AA29">
        <f t="shared" si="26"/>
        <v>0.6712824219322554</v>
      </c>
      <c r="AC29">
        <f t="shared" si="27"/>
        <v>0.79042692009901583</v>
      </c>
      <c r="AD29">
        <f t="shared" si="28"/>
        <v>0.78956718946178062</v>
      </c>
      <c r="AE29">
        <f t="shared" si="29"/>
        <v>0.79044494324994774</v>
      </c>
      <c r="AF29">
        <f t="shared" si="30"/>
        <v>0.97099000000000002</v>
      </c>
      <c r="AG29">
        <f t="shared" si="31"/>
        <v>0.93206</v>
      </c>
      <c r="AH29">
        <f t="shared" si="32"/>
        <v>0.94764000000000004</v>
      </c>
    </row>
    <row r="30" spans="1:34" x14ac:dyDescent="0.25">
      <c r="A30">
        <v>-25</v>
      </c>
      <c r="B30">
        <v>0.91639000000000004</v>
      </c>
      <c r="C30">
        <v>151.8091</v>
      </c>
      <c r="D30">
        <v>33.520499999999998</v>
      </c>
      <c r="E30">
        <v>45.192300000000003</v>
      </c>
      <c r="F30">
        <v>3.9800000000000002E-2</v>
      </c>
      <c r="G30">
        <v>6.2720000000000002</v>
      </c>
      <c r="H30">
        <v>2.0413000000000001</v>
      </c>
      <c r="I30">
        <v>163.607</v>
      </c>
      <c r="K30">
        <v>0</v>
      </c>
      <c r="L30">
        <v>0</v>
      </c>
      <c r="M30">
        <v>4.3773999999999997</v>
      </c>
      <c r="N30" t="b">
        <v>0</v>
      </c>
      <c r="O30" t="b">
        <v>1</v>
      </c>
      <c r="P30">
        <v>0</v>
      </c>
      <c r="Q30">
        <v>573.5364363193512</v>
      </c>
      <c r="U30">
        <v>-10</v>
      </c>
      <c r="V30">
        <f t="shared" si="21"/>
        <v>203.64196444558218</v>
      </c>
      <c r="W30">
        <f t="shared" si="22"/>
        <v>195.3542080882722</v>
      </c>
      <c r="X30">
        <f t="shared" si="23"/>
        <v>198.84420649488573</v>
      </c>
      <c r="Y30">
        <f t="shared" si="24"/>
        <v>0.68263424211025558</v>
      </c>
      <c r="Z30">
        <f t="shared" si="25"/>
        <v>0.67831793039030563</v>
      </c>
      <c r="AA30">
        <f t="shared" si="26"/>
        <v>0.68073738221067737</v>
      </c>
      <c r="AC30">
        <f t="shared" si="27"/>
        <v>0.79795763983888313</v>
      </c>
      <c r="AD30">
        <f t="shared" si="28"/>
        <v>0.79610697163361543</v>
      </c>
      <c r="AE30">
        <f t="shared" si="29"/>
        <v>0.7972881166120106</v>
      </c>
      <c r="AF30">
        <f t="shared" si="30"/>
        <v>0.95987999999999996</v>
      </c>
      <c r="AG30">
        <f t="shared" si="31"/>
        <v>0.92093999999999998</v>
      </c>
      <c r="AH30">
        <f t="shared" si="32"/>
        <v>0.93710000000000004</v>
      </c>
    </row>
    <row r="31" spans="1:34" x14ac:dyDescent="0.25">
      <c r="A31">
        <v>-20</v>
      </c>
      <c r="B31">
        <v>0.95735000000000003</v>
      </c>
      <c r="C31">
        <v>158.5949</v>
      </c>
      <c r="D31">
        <v>33.920499999999997</v>
      </c>
      <c r="E31">
        <v>48.4739</v>
      </c>
      <c r="F31">
        <v>4.0399999999999998E-2</v>
      </c>
      <c r="G31">
        <v>6.2864000000000004</v>
      </c>
      <c r="H31">
        <v>1.3566</v>
      </c>
      <c r="I31">
        <v>168.31739999999999</v>
      </c>
      <c r="K31">
        <v>0</v>
      </c>
      <c r="L31">
        <v>0</v>
      </c>
      <c r="M31">
        <v>4.4378000000000002</v>
      </c>
      <c r="N31" t="b">
        <v>0</v>
      </c>
      <c r="O31" t="b">
        <v>1</v>
      </c>
      <c r="P31">
        <v>0</v>
      </c>
      <c r="Q31">
        <v>1394.893398761749</v>
      </c>
      <c r="U31">
        <v>-5</v>
      </c>
      <c r="V31">
        <f t="shared" si="21"/>
        <v>204.52211751925574</v>
      </c>
      <c r="W31">
        <f t="shared" si="22"/>
        <v>196.37161332913342</v>
      </c>
      <c r="X31">
        <f t="shared" si="23"/>
        <v>199.8156285878469</v>
      </c>
      <c r="Y31">
        <f t="shared" si="24"/>
        <v>0.69014085723162921</v>
      </c>
      <c r="Z31">
        <f t="shared" si="25"/>
        <v>0.68534365337895353</v>
      </c>
      <c r="AA31">
        <f t="shared" si="26"/>
        <v>0.68795515974812527</v>
      </c>
      <c r="AC31">
        <f t="shared" si="27"/>
        <v>0.80313610618083819</v>
      </c>
      <c r="AD31">
        <f t="shared" si="28"/>
        <v>0.80082050410342298</v>
      </c>
      <c r="AE31">
        <f t="shared" si="29"/>
        <v>0.8022014655004942</v>
      </c>
      <c r="AF31">
        <f t="shared" si="30"/>
        <v>0.95340999999999998</v>
      </c>
      <c r="AG31">
        <f t="shared" si="31"/>
        <v>0.91486000000000001</v>
      </c>
      <c r="AH31">
        <f t="shared" si="32"/>
        <v>0.93096000000000001</v>
      </c>
    </row>
    <row r="32" spans="1:34" x14ac:dyDescent="0.25">
      <c r="A32">
        <v>-15</v>
      </c>
      <c r="B32">
        <v>0.94764000000000004</v>
      </c>
      <c r="C32">
        <v>156.9863</v>
      </c>
      <c r="D32">
        <v>33.847700000000003</v>
      </c>
      <c r="E32">
        <v>50.720300000000002</v>
      </c>
      <c r="F32">
        <v>4.0300000000000002E-2</v>
      </c>
      <c r="G32">
        <v>6.2830000000000004</v>
      </c>
      <c r="H32">
        <v>1.3082</v>
      </c>
      <c r="I32">
        <v>168.13159999999999</v>
      </c>
      <c r="K32">
        <v>0</v>
      </c>
      <c r="L32">
        <v>0</v>
      </c>
      <c r="M32">
        <v>4.4316000000000004</v>
      </c>
      <c r="N32" t="b">
        <v>0</v>
      </c>
      <c r="O32" t="b">
        <v>1</v>
      </c>
      <c r="P32">
        <v>0</v>
      </c>
      <c r="Q32">
        <v>1079.2929019927981</v>
      </c>
      <c r="U32">
        <v>0</v>
      </c>
      <c r="V32">
        <f t="shared" si="21"/>
        <v>203.26684378238173</v>
      </c>
      <c r="W32">
        <f t="shared" si="22"/>
        <v>195.3487485104306</v>
      </c>
      <c r="X32">
        <f t="shared" si="23"/>
        <v>198.74522934198831</v>
      </c>
      <c r="Y32">
        <f t="shared" si="24"/>
        <v>0.69801112608206906</v>
      </c>
      <c r="Z32">
        <f t="shared" si="25"/>
        <v>0.69279474241087369</v>
      </c>
      <c r="AA32">
        <f t="shared" si="26"/>
        <v>0.69553641439431213</v>
      </c>
      <c r="AC32">
        <f t="shared" si="27"/>
        <v>0.80928909377456293</v>
      </c>
      <c r="AD32">
        <f t="shared" si="28"/>
        <v>0.80657299577889174</v>
      </c>
      <c r="AE32">
        <f t="shared" si="29"/>
        <v>0.8080848258280604</v>
      </c>
      <c r="AF32">
        <f t="shared" si="30"/>
        <v>0.94764000000000004</v>
      </c>
      <c r="AG32">
        <f t="shared" si="31"/>
        <v>0.90959000000000001</v>
      </c>
      <c r="AH32">
        <f t="shared" si="32"/>
        <v>0.92579999999999996</v>
      </c>
    </row>
    <row r="33" spans="1:69" x14ac:dyDescent="0.25">
      <c r="A33">
        <v>-10</v>
      </c>
      <c r="B33">
        <v>0.93710000000000004</v>
      </c>
      <c r="C33">
        <v>155.24010000000001</v>
      </c>
      <c r="D33">
        <v>33.744399999999999</v>
      </c>
      <c r="E33">
        <v>52.8324</v>
      </c>
      <c r="F33">
        <v>4.0399999999999998E-2</v>
      </c>
      <c r="G33">
        <v>6.2793000000000001</v>
      </c>
      <c r="H33">
        <v>1.2524</v>
      </c>
      <c r="I33">
        <v>167.94579999999999</v>
      </c>
      <c r="K33">
        <v>0</v>
      </c>
      <c r="L33">
        <v>0</v>
      </c>
      <c r="M33">
        <v>4.4363000000000001</v>
      </c>
      <c r="N33" t="b">
        <v>0</v>
      </c>
      <c r="O33" t="b">
        <v>1</v>
      </c>
      <c r="P33">
        <v>0</v>
      </c>
      <c r="Q33">
        <v>573.17320036888123</v>
      </c>
      <c r="U33">
        <v>5</v>
      </c>
      <c r="V33">
        <f t="shared" si="21"/>
        <v>198.39096988558214</v>
      </c>
      <c r="W33">
        <f t="shared" si="22"/>
        <v>191.00100981618289</v>
      </c>
      <c r="X33">
        <f t="shared" si="23"/>
        <v>194.0283950042531</v>
      </c>
      <c r="Y33">
        <f t="shared" si="24"/>
        <v>0.70688241057595058</v>
      </c>
      <c r="Z33">
        <f t="shared" si="25"/>
        <v>0.70156407026791534</v>
      </c>
      <c r="AA33">
        <f t="shared" si="26"/>
        <v>0.70441531284699788</v>
      </c>
      <c r="AC33">
        <f t="shared" si="27"/>
        <v>0.81734807825572209</v>
      </c>
      <c r="AD33">
        <f t="shared" si="28"/>
        <v>0.81443833832483414</v>
      </c>
      <c r="AE33">
        <f t="shared" si="29"/>
        <v>0.81614427320607952</v>
      </c>
      <c r="AF33">
        <f t="shared" si="30"/>
        <v>0.94635999999999998</v>
      </c>
      <c r="AG33">
        <f t="shared" si="31"/>
        <v>0.90956999999999999</v>
      </c>
      <c r="AH33">
        <f t="shared" si="32"/>
        <v>0.92464999999999997</v>
      </c>
    </row>
    <row r="34" spans="1:69" x14ac:dyDescent="0.25">
      <c r="A34">
        <v>-5</v>
      </c>
      <c r="B34">
        <v>0.93096000000000001</v>
      </c>
      <c r="C34">
        <v>154.2234</v>
      </c>
      <c r="D34">
        <v>33.657899999999998</v>
      </c>
      <c r="E34">
        <v>54.747700000000002</v>
      </c>
      <c r="F34">
        <v>4.0599999999999997E-2</v>
      </c>
      <c r="G34">
        <v>6.2770999999999999</v>
      </c>
      <c r="H34">
        <v>1.1321000000000001</v>
      </c>
      <c r="I34">
        <v>167.76</v>
      </c>
      <c r="K34">
        <v>0</v>
      </c>
      <c r="L34">
        <v>0</v>
      </c>
      <c r="M34">
        <v>4.4641000000000002</v>
      </c>
      <c r="N34" t="b">
        <v>0</v>
      </c>
      <c r="O34" t="b">
        <v>1</v>
      </c>
      <c r="P34">
        <v>0</v>
      </c>
      <c r="Q34">
        <v>630.13189649581909</v>
      </c>
      <c r="U34">
        <v>8</v>
      </c>
      <c r="V34">
        <f t="shared" si="21"/>
        <v>195.17469490880381</v>
      </c>
      <c r="W34">
        <f t="shared" si="22"/>
        <v>187.89565254085062</v>
      </c>
      <c r="X34">
        <f t="shared" si="23"/>
        <v>191.16335301078146</v>
      </c>
      <c r="Y34">
        <f t="shared" si="24"/>
        <v>0.70994692432877959</v>
      </c>
      <c r="Z34">
        <f t="shared" si="25"/>
        <v>0.70444834446831417</v>
      </c>
      <c r="AA34">
        <f t="shared" si="26"/>
        <v>0.70723496784769713</v>
      </c>
      <c r="AC34">
        <f t="shared" si="27"/>
        <v>0.82040327856205464</v>
      </c>
      <c r="AD34">
        <f t="shared" si="28"/>
        <v>0.81737606668996543</v>
      </c>
      <c r="AE34">
        <f t="shared" si="29"/>
        <v>0.8189306735168953</v>
      </c>
      <c r="AF34">
        <f t="shared" si="30"/>
        <v>0.94508000000000003</v>
      </c>
      <c r="AG34">
        <f t="shared" si="31"/>
        <v>0.90827000000000002</v>
      </c>
      <c r="AH34">
        <f t="shared" si="32"/>
        <v>0.92479</v>
      </c>
    </row>
    <row r="35" spans="1:69" x14ac:dyDescent="0.25">
      <c r="A35">
        <v>0</v>
      </c>
      <c r="B35">
        <v>0.92579999999999996</v>
      </c>
      <c r="C35">
        <v>152.114</v>
      </c>
      <c r="D35">
        <v>33.555700000000002</v>
      </c>
      <c r="E35">
        <v>55.799399999999999</v>
      </c>
      <c r="F35">
        <v>4.0800000000000003E-2</v>
      </c>
      <c r="G35">
        <v>6.2725999999999997</v>
      </c>
      <c r="H35">
        <v>1.1186</v>
      </c>
      <c r="I35">
        <v>167.57409999999999</v>
      </c>
      <c r="K35">
        <v>0</v>
      </c>
      <c r="L35">
        <v>0</v>
      </c>
      <c r="M35">
        <v>4.4884000000000004</v>
      </c>
      <c r="N35" t="b">
        <v>0</v>
      </c>
      <c r="O35" t="b">
        <v>1</v>
      </c>
      <c r="P35">
        <v>0</v>
      </c>
      <c r="Q35">
        <v>464.81282591819757</v>
      </c>
      <c r="U35" s="6" t="s">
        <v>31</v>
      </c>
      <c r="W35" s="7" t="s">
        <v>19</v>
      </c>
    </row>
    <row r="36" spans="1:69" ht="29.1" customHeight="1" x14ac:dyDescent="0.25">
      <c r="A36">
        <v>5</v>
      </c>
      <c r="B36">
        <v>0.92464999999999997</v>
      </c>
      <c r="C36">
        <v>147.74680000000001</v>
      </c>
      <c r="D36">
        <v>33.363900000000001</v>
      </c>
      <c r="E36">
        <v>55.564999999999998</v>
      </c>
      <c r="F36">
        <v>4.0399999999999998E-2</v>
      </c>
      <c r="G36">
        <v>6.2633999999999999</v>
      </c>
      <c r="H36">
        <v>1.2425999999999999</v>
      </c>
      <c r="I36">
        <v>167.38829999999999</v>
      </c>
      <c r="K36">
        <v>0</v>
      </c>
      <c r="L36">
        <v>0</v>
      </c>
      <c r="M36">
        <v>4.4390999999999998</v>
      </c>
      <c r="N36" t="b">
        <v>0</v>
      </c>
      <c r="O36" t="b">
        <v>1</v>
      </c>
      <c r="P36">
        <v>0</v>
      </c>
      <c r="Q36">
        <v>2178.8596212863922</v>
      </c>
      <c r="V36" s="1" t="s">
        <v>23</v>
      </c>
      <c r="W36" s="2" t="s">
        <v>24</v>
      </c>
      <c r="X36" s="3" t="s">
        <v>25</v>
      </c>
    </row>
    <row r="37" spans="1:69" x14ac:dyDescent="0.25">
      <c r="A37">
        <v>8</v>
      </c>
      <c r="B37">
        <v>0.92479</v>
      </c>
      <c r="C37">
        <v>145.26179999999999</v>
      </c>
      <c r="D37">
        <v>33.238100000000003</v>
      </c>
      <c r="E37">
        <v>55.254399999999997</v>
      </c>
      <c r="F37">
        <v>4.1000000000000002E-2</v>
      </c>
      <c r="G37">
        <v>6.2580999999999998</v>
      </c>
      <c r="H37">
        <v>1.321</v>
      </c>
      <c r="I37">
        <v>166.7372</v>
      </c>
      <c r="K37">
        <v>0</v>
      </c>
      <c r="L37">
        <v>0</v>
      </c>
      <c r="M37">
        <v>4.5096999999999996</v>
      </c>
      <c r="N37" t="b">
        <v>0</v>
      </c>
      <c r="O37" t="b">
        <v>1</v>
      </c>
      <c r="P37">
        <v>0</v>
      </c>
      <c r="Q37">
        <v>829.28204488754272</v>
      </c>
      <c r="U37">
        <v>-29</v>
      </c>
      <c r="V37">
        <f t="shared" ref="V37:V45" si="33">C92+(E92*$S$4*$S$5)-F92/$S$3/$S$4-G92-H92/$S$3/$S$4</f>
        <v>204.92113187130246</v>
      </c>
      <c r="W37">
        <f t="shared" ref="W37:W45" si="34">C101+(E101*$S$4*$S$5)-F101/$S$3/$S$4-G101-H101/$S$3/$S$4</f>
        <v>205.1528537942265</v>
      </c>
      <c r="X37">
        <f t="shared" ref="X37:X45" si="35">C83+(E83*$S$4*$S$5)-F83/$S$3/$S$4-G83-H83/$S$3/$S$4</f>
        <v>205.13596579753323</v>
      </c>
      <c r="Y37">
        <f t="shared" ref="Y37:Y45" si="36">V37/((100*C92/D92)-I92)</f>
        <v>0.62670009786486303</v>
      </c>
      <c r="Z37">
        <f t="shared" ref="Z37:Z45" si="37">W37/((100*C101/D101)-I101)</f>
        <v>0.62108573040111825</v>
      </c>
      <c r="AA37">
        <f t="shared" ref="AA37:AA45" si="38">X37/((100*C83/D83)-I83)</f>
        <v>0.62325032669041003</v>
      </c>
      <c r="AC37">
        <f t="shared" ref="AC37:AC45" si="39">(V37+I92)/(100*C92/D92)</f>
        <v>0.74891933910419717</v>
      </c>
      <c r="AD37">
        <f t="shared" ref="AD37:AD45" si="40">(W37+I101)/(100*C101/D101)</f>
        <v>0.74254853017513611</v>
      </c>
      <c r="AE37">
        <f t="shared" ref="AE37:AE45" si="41">(X37+I83)/(100*C83/D83)</f>
        <v>0.74492929438751565</v>
      </c>
    </row>
    <row r="38" spans="1:69" x14ac:dyDescent="0.25">
      <c r="A38">
        <v>-29</v>
      </c>
      <c r="B38">
        <v>0.88092999999999999</v>
      </c>
      <c r="C38">
        <v>145.935</v>
      </c>
      <c r="D38">
        <v>33.065600000000003</v>
      </c>
      <c r="E38">
        <v>43.676299999999998</v>
      </c>
      <c r="F38">
        <v>4.0500000000000001E-2</v>
      </c>
      <c r="G38">
        <v>6.2595000000000001</v>
      </c>
      <c r="H38">
        <v>2.5011000000000001</v>
      </c>
      <c r="I38">
        <v>159.1671</v>
      </c>
      <c r="J38">
        <v>2.1667000000000001</v>
      </c>
      <c r="K38">
        <v>1</v>
      </c>
      <c r="L38">
        <v>0</v>
      </c>
      <c r="M38">
        <v>4.4478</v>
      </c>
      <c r="N38" t="b">
        <v>0</v>
      </c>
      <c r="O38" t="b">
        <v>1</v>
      </c>
      <c r="P38">
        <v>10.292071182259489</v>
      </c>
      <c r="Q38">
        <v>340.41934251785278</v>
      </c>
      <c r="U38">
        <v>-25</v>
      </c>
      <c r="V38">
        <f t="shared" si="33"/>
        <v>204.97434623471557</v>
      </c>
      <c r="W38">
        <f t="shared" si="34"/>
        <v>205.12061471139819</v>
      </c>
      <c r="X38">
        <f t="shared" si="35"/>
        <v>205.12900379745881</v>
      </c>
      <c r="Y38">
        <f t="shared" si="36"/>
        <v>0.64013450595111299</v>
      </c>
      <c r="Z38">
        <f t="shared" si="37"/>
        <v>0.63359417565323917</v>
      </c>
      <c r="AA38">
        <f t="shared" si="38"/>
        <v>0.63615692444216021</v>
      </c>
      <c r="AC38">
        <f t="shared" si="39"/>
        <v>0.76292760348847466</v>
      </c>
      <c r="AD38">
        <f t="shared" si="40"/>
        <v>0.75595325831460569</v>
      </c>
      <c r="AE38">
        <f t="shared" si="41"/>
        <v>0.7586265831115846</v>
      </c>
    </row>
    <row r="39" spans="1:69" x14ac:dyDescent="0.25">
      <c r="A39">
        <v>-25</v>
      </c>
      <c r="B39">
        <v>0.94101999999999997</v>
      </c>
      <c r="C39">
        <v>155.8897</v>
      </c>
      <c r="D39">
        <v>33.776800000000001</v>
      </c>
      <c r="E39">
        <v>45.9925</v>
      </c>
      <c r="F39">
        <v>4.0300000000000002E-2</v>
      </c>
      <c r="G39">
        <v>6.2807000000000004</v>
      </c>
      <c r="H39">
        <v>1.7168000000000001</v>
      </c>
      <c r="I39">
        <v>165.85220000000001</v>
      </c>
      <c r="J39">
        <v>2.2572000000000001</v>
      </c>
      <c r="K39">
        <v>1</v>
      </c>
      <c r="L39">
        <v>0</v>
      </c>
      <c r="M39">
        <v>4.4353999999999996</v>
      </c>
      <c r="N39" t="b">
        <v>0</v>
      </c>
      <c r="O39" t="b">
        <v>1</v>
      </c>
      <c r="P39">
        <v>10.292071182259489</v>
      </c>
      <c r="Q39">
        <v>1497.788729190826</v>
      </c>
      <c r="U39">
        <v>-20</v>
      </c>
      <c r="V39">
        <f t="shared" si="33"/>
        <v>206.83140342786814</v>
      </c>
      <c r="W39">
        <f t="shared" si="34"/>
        <v>206.93360621170652</v>
      </c>
      <c r="X39">
        <f t="shared" si="35"/>
        <v>206.9519192570335</v>
      </c>
      <c r="Y39">
        <f t="shared" si="36"/>
        <v>0.65598735040418199</v>
      </c>
      <c r="Z39">
        <f t="shared" si="37"/>
        <v>0.64863053205349386</v>
      </c>
      <c r="AA39">
        <f t="shared" si="38"/>
        <v>0.65158218416604385</v>
      </c>
      <c r="AC39">
        <f t="shared" si="39"/>
        <v>0.77678670538090899</v>
      </c>
      <c r="AD39">
        <f t="shared" si="40"/>
        <v>0.76931344099025289</v>
      </c>
      <c r="AE39">
        <f t="shared" si="41"/>
        <v>0.77226737997436801</v>
      </c>
    </row>
    <row r="40" spans="1:69" x14ac:dyDescent="0.25">
      <c r="A40">
        <v>-20</v>
      </c>
      <c r="B40">
        <v>0.98080000000000001</v>
      </c>
      <c r="C40">
        <v>162.47900000000001</v>
      </c>
      <c r="D40">
        <v>34.051400000000001</v>
      </c>
      <c r="E40">
        <v>49.252499999999998</v>
      </c>
      <c r="F40">
        <v>4.0300000000000002E-2</v>
      </c>
      <c r="G40">
        <v>6.2946</v>
      </c>
      <c r="H40">
        <v>1.0961000000000001</v>
      </c>
      <c r="I40">
        <v>170.63399999999999</v>
      </c>
      <c r="J40">
        <v>2.3268</v>
      </c>
      <c r="K40">
        <v>1</v>
      </c>
      <c r="L40">
        <v>0</v>
      </c>
      <c r="M40">
        <v>4.4337999999999997</v>
      </c>
      <c r="N40" t="b">
        <v>0</v>
      </c>
      <c r="O40" t="b">
        <v>1</v>
      </c>
      <c r="P40">
        <v>10.32260710650305</v>
      </c>
      <c r="Q40">
        <v>1317.004191875458</v>
      </c>
      <c r="U40">
        <v>-15</v>
      </c>
      <c r="V40">
        <f t="shared" si="33"/>
        <v>209.5568475628389</v>
      </c>
      <c r="W40">
        <f t="shared" si="34"/>
        <v>209.70697822667728</v>
      </c>
      <c r="X40">
        <f t="shared" si="35"/>
        <v>209.69360295769269</v>
      </c>
      <c r="Y40">
        <f t="shared" si="36"/>
        <v>0.66436295444026727</v>
      </c>
      <c r="Z40">
        <f t="shared" si="37"/>
        <v>0.65689886590934465</v>
      </c>
      <c r="AA40">
        <f t="shared" si="38"/>
        <v>0.65993485223802428</v>
      </c>
      <c r="AC40">
        <f t="shared" si="39"/>
        <v>0.78211023594865858</v>
      </c>
      <c r="AD40">
        <f t="shared" si="40"/>
        <v>0.77457243807816711</v>
      </c>
      <c r="AE40">
        <f t="shared" si="41"/>
        <v>0.77760924361957862</v>
      </c>
    </row>
    <row r="41" spans="1:69" x14ac:dyDescent="0.25">
      <c r="A41">
        <v>-15</v>
      </c>
      <c r="B41">
        <v>0.97099000000000002</v>
      </c>
      <c r="C41">
        <v>160.85390000000001</v>
      </c>
      <c r="D41">
        <v>34.010199999999998</v>
      </c>
      <c r="E41">
        <v>51.519399999999997</v>
      </c>
      <c r="F41">
        <v>4.0300000000000002E-2</v>
      </c>
      <c r="G41">
        <v>6.2911999999999999</v>
      </c>
      <c r="H41">
        <v>1.054</v>
      </c>
      <c r="I41">
        <v>170.45529999999999</v>
      </c>
      <c r="J41">
        <v>2.3313000000000001</v>
      </c>
      <c r="K41">
        <v>1</v>
      </c>
      <c r="L41">
        <v>0</v>
      </c>
      <c r="M41">
        <v>4.4352999999999998</v>
      </c>
      <c r="N41" t="b">
        <v>0</v>
      </c>
      <c r="O41" t="b">
        <v>1</v>
      </c>
      <c r="P41">
        <v>10.365704199373781</v>
      </c>
      <c r="Q41">
        <v>1085.8602313995359</v>
      </c>
      <c r="U41">
        <v>-10</v>
      </c>
      <c r="V41">
        <f t="shared" si="33"/>
        <v>212.16048367083462</v>
      </c>
      <c r="W41">
        <f t="shared" si="34"/>
        <v>212.34204881467303</v>
      </c>
      <c r="X41">
        <f t="shared" si="35"/>
        <v>212.30242765779906</v>
      </c>
      <c r="Y41">
        <f t="shared" si="36"/>
        <v>0.67199606797280875</v>
      </c>
      <c r="Z41">
        <f t="shared" si="37"/>
        <v>0.66438266169415061</v>
      </c>
      <c r="AA41">
        <f t="shared" si="38"/>
        <v>0.66751829811579888</v>
      </c>
      <c r="AC41">
        <f t="shared" si="39"/>
        <v>0.78691804909509677</v>
      </c>
      <c r="AD41">
        <f t="shared" si="40"/>
        <v>0.77928494802190496</v>
      </c>
      <c r="AE41">
        <f t="shared" si="41"/>
        <v>0.78241478397613362</v>
      </c>
    </row>
    <row r="42" spans="1:69" ht="91.7" customHeight="1" x14ac:dyDescent="1.35">
      <c r="A42">
        <v>-10</v>
      </c>
      <c r="B42">
        <v>0.95987999999999996</v>
      </c>
      <c r="C42">
        <v>159.01320000000001</v>
      </c>
      <c r="D42">
        <v>33.934100000000001</v>
      </c>
      <c r="E42">
        <v>53.6297</v>
      </c>
      <c r="F42">
        <v>4.0399999999999998E-2</v>
      </c>
      <c r="G42">
        <v>6.2873000000000001</v>
      </c>
      <c r="H42">
        <v>1.0086999999999999</v>
      </c>
      <c r="I42">
        <v>170.27629999999999</v>
      </c>
      <c r="J42">
        <v>2.3359000000000001</v>
      </c>
      <c r="K42">
        <v>1</v>
      </c>
      <c r="L42">
        <v>0</v>
      </c>
      <c r="M42">
        <v>4.4377000000000004</v>
      </c>
      <c r="N42" t="b">
        <v>0</v>
      </c>
      <c r="O42" t="b">
        <v>1</v>
      </c>
      <c r="P42">
        <v>10.407560316903149</v>
      </c>
      <c r="Q42">
        <v>628.61016511917114</v>
      </c>
      <c r="U42">
        <v>-5</v>
      </c>
      <c r="V42">
        <f t="shared" si="33"/>
        <v>214.26656010329611</v>
      </c>
      <c r="W42">
        <f t="shared" si="34"/>
        <v>214.49566504713448</v>
      </c>
      <c r="X42">
        <f t="shared" si="35"/>
        <v>214.41330855814991</v>
      </c>
      <c r="Y42">
        <f t="shared" si="36"/>
        <v>0.67749214032703742</v>
      </c>
      <c r="Z42">
        <f t="shared" si="37"/>
        <v>0.66980962741102446</v>
      </c>
      <c r="AA42">
        <f t="shared" si="38"/>
        <v>0.67298321085004553</v>
      </c>
      <c r="AC42">
        <f t="shared" si="39"/>
        <v>0.79028405511495714</v>
      </c>
      <c r="AD42">
        <f t="shared" si="40"/>
        <v>0.78259348587389554</v>
      </c>
      <c r="AE42">
        <f t="shared" si="41"/>
        <v>0.78578071231015334</v>
      </c>
      <c r="AZ42" s="8" t="s">
        <v>35</v>
      </c>
      <c r="BQ42" t="s">
        <v>36</v>
      </c>
    </row>
    <row r="43" spans="1:69" x14ac:dyDescent="0.25">
      <c r="A43">
        <v>-5</v>
      </c>
      <c r="B43">
        <v>0.95340999999999998</v>
      </c>
      <c r="C43">
        <v>157.9426</v>
      </c>
      <c r="D43">
        <v>33.860900000000001</v>
      </c>
      <c r="E43">
        <v>55.5306</v>
      </c>
      <c r="F43">
        <v>4.07E-2</v>
      </c>
      <c r="G43">
        <v>6.2850000000000001</v>
      </c>
      <c r="H43">
        <v>0.91039999999999999</v>
      </c>
      <c r="I43">
        <v>170.09700000000001</v>
      </c>
      <c r="J43">
        <v>2.3403999999999998</v>
      </c>
      <c r="K43">
        <v>1</v>
      </c>
      <c r="L43">
        <v>0</v>
      </c>
      <c r="M43">
        <v>4.4691999999999998</v>
      </c>
      <c r="N43" t="b">
        <v>0</v>
      </c>
      <c r="O43" t="b">
        <v>1</v>
      </c>
      <c r="P43">
        <v>10.4481613200154</v>
      </c>
      <c r="Q43">
        <v>554.10749936103821</v>
      </c>
      <c r="U43">
        <v>0</v>
      </c>
      <c r="V43">
        <f t="shared" si="33"/>
        <v>214.02340237759702</v>
      </c>
      <c r="W43">
        <f t="shared" si="34"/>
        <v>214.28446808290272</v>
      </c>
      <c r="X43">
        <f t="shared" si="35"/>
        <v>214.16991956676239</v>
      </c>
      <c r="Y43">
        <f t="shared" si="36"/>
        <v>0.6834325606328272</v>
      </c>
      <c r="Z43">
        <f t="shared" si="37"/>
        <v>0.67553489413119083</v>
      </c>
      <c r="AA43">
        <f t="shared" si="38"/>
        <v>0.67882096825652427</v>
      </c>
      <c r="AC43">
        <f t="shared" si="39"/>
        <v>0.79478194551747594</v>
      </c>
      <c r="AD43">
        <f t="shared" si="40"/>
        <v>0.78694357805335302</v>
      </c>
      <c r="AE43">
        <f t="shared" si="41"/>
        <v>0.79023446500625538</v>
      </c>
    </row>
    <row r="44" spans="1:69" x14ac:dyDescent="0.25">
      <c r="A44">
        <v>0</v>
      </c>
      <c r="B44">
        <v>0.94764000000000004</v>
      </c>
      <c r="C44">
        <v>155.70150000000001</v>
      </c>
      <c r="D44">
        <v>33.765500000000003</v>
      </c>
      <c r="E44">
        <v>56.534300000000002</v>
      </c>
      <c r="F44">
        <v>4.0800000000000003E-2</v>
      </c>
      <c r="G44">
        <v>6.2803000000000004</v>
      </c>
      <c r="H44">
        <v>0.90339999999999998</v>
      </c>
      <c r="I44">
        <v>169.91739999999999</v>
      </c>
      <c r="J44">
        <v>2.3448000000000002</v>
      </c>
      <c r="K44">
        <v>1</v>
      </c>
      <c r="L44">
        <v>0</v>
      </c>
      <c r="M44">
        <v>4.4855999999999998</v>
      </c>
      <c r="N44" t="b">
        <v>0</v>
      </c>
      <c r="O44" t="b">
        <v>1</v>
      </c>
      <c r="P44">
        <v>10.48748875730962</v>
      </c>
      <c r="Q44">
        <v>625.04038095474243</v>
      </c>
      <c r="U44">
        <v>5</v>
      </c>
      <c r="V44">
        <f t="shared" si="33"/>
        <v>209.00285659503456</v>
      </c>
      <c r="W44">
        <f t="shared" si="34"/>
        <v>209.20565446180754</v>
      </c>
      <c r="X44">
        <f t="shared" si="35"/>
        <v>209.09172529135563</v>
      </c>
      <c r="Y44">
        <f t="shared" si="36"/>
        <v>0.6907315071220913</v>
      </c>
      <c r="Z44">
        <f t="shared" si="37"/>
        <v>0.68210195760374537</v>
      </c>
      <c r="AA44">
        <f t="shared" si="38"/>
        <v>0.68570152583976085</v>
      </c>
      <c r="AC44">
        <f t="shared" si="39"/>
        <v>0.80187337434311368</v>
      </c>
      <c r="AD44">
        <f t="shared" si="40"/>
        <v>0.79356839666116197</v>
      </c>
      <c r="AE44">
        <f t="shared" si="41"/>
        <v>0.79708777529602715</v>
      </c>
    </row>
    <row r="45" spans="1:69" x14ac:dyDescent="0.25">
      <c r="A45">
        <v>5</v>
      </c>
      <c r="B45">
        <v>0.94635999999999998</v>
      </c>
      <c r="C45">
        <v>151.21610000000001</v>
      </c>
      <c r="D45">
        <v>33.574199999999998</v>
      </c>
      <c r="E45">
        <v>56.236899999999999</v>
      </c>
      <c r="F45">
        <v>4.0399999999999998E-2</v>
      </c>
      <c r="G45">
        <v>6.2706999999999997</v>
      </c>
      <c r="H45">
        <v>1.0086999999999999</v>
      </c>
      <c r="I45">
        <v>169.73750000000001</v>
      </c>
      <c r="J45">
        <v>2.3491</v>
      </c>
      <c r="K45">
        <v>1</v>
      </c>
      <c r="L45">
        <v>0</v>
      </c>
      <c r="M45">
        <v>4.4424000000000001</v>
      </c>
      <c r="N45" t="b">
        <v>0</v>
      </c>
      <c r="O45" t="b">
        <v>1</v>
      </c>
      <c r="P45">
        <v>10.525519596455769</v>
      </c>
      <c r="Q45">
        <v>1771.7914547920229</v>
      </c>
      <c r="U45">
        <v>8</v>
      </c>
      <c r="V45">
        <f t="shared" si="33"/>
        <v>205.885664956874</v>
      </c>
      <c r="W45">
        <f t="shared" si="34"/>
        <v>206.05819258364698</v>
      </c>
      <c r="X45">
        <f t="shared" si="35"/>
        <v>205.95145219961722</v>
      </c>
      <c r="Y45">
        <f t="shared" si="36"/>
        <v>0.69320698992619112</v>
      </c>
      <c r="Z45">
        <f t="shared" si="37"/>
        <v>0.68425295329348312</v>
      </c>
      <c r="AA45">
        <f t="shared" si="38"/>
        <v>0.6880035410617853</v>
      </c>
      <c r="AC45">
        <f t="shared" si="39"/>
        <v>0.80450091845876981</v>
      </c>
      <c r="AD45">
        <f t="shared" si="40"/>
        <v>0.79599134738642141</v>
      </c>
      <c r="AE45">
        <f t="shared" si="41"/>
        <v>0.7996174334626811</v>
      </c>
    </row>
    <row r="46" spans="1:69" x14ac:dyDescent="0.25">
      <c r="A46">
        <v>8</v>
      </c>
      <c r="B46">
        <v>0.94508000000000003</v>
      </c>
      <c r="C46">
        <v>148.44970000000001</v>
      </c>
      <c r="D46">
        <v>33.435099999999998</v>
      </c>
      <c r="E46">
        <v>55.8583</v>
      </c>
      <c r="F46">
        <v>4.0399999999999998E-2</v>
      </c>
      <c r="G46">
        <v>6.2648999999999999</v>
      </c>
      <c r="H46">
        <v>1.0918000000000001</v>
      </c>
      <c r="I46">
        <v>169.07910000000001</v>
      </c>
      <c r="J46">
        <v>2.3416000000000001</v>
      </c>
      <c r="K46">
        <v>1</v>
      </c>
      <c r="L46">
        <v>0</v>
      </c>
      <c r="M46">
        <v>4.4414999999999996</v>
      </c>
      <c r="N46" t="b">
        <v>0</v>
      </c>
      <c r="O46" t="b">
        <v>1</v>
      </c>
      <c r="P46">
        <v>10.5343773882057</v>
      </c>
      <c r="Q46">
        <v>1942.4564077854161</v>
      </c>
    </row>
    <row r="47" spans="1:69" x14ac:dyDescent="0.25">
      <c r="A47">
        <v>-29</v>
      </c>
      <c r="B47">
        <v>0.84804000000000002</v>
      </c>
      <c r="C47">
        <v>140.4862</v>
      </c>
      <c r="D47">
        <v>32.600499999999997</v>
      </c>
      <c r="E47">
        <v>42.478200000000001</v>
      </c>
      <c r="F47">
        <v>3.9899999999999998E-2</v>
      </c>
      <c r="G47">
        <v>6.2480000000000002</v>
      </c>
      <c r="H47">
        <v>2.6534</v>
      </c>
      <c r="I47">
        <v>155.82740000000001</v>
      </c>
      <c r="J47">
        <v>0</v>
      </c>
      <c r="K47">
        <v>2</v>
      </c>
      <c r="L47">
        <v>0</v>
      </c>
      <c r="M47">
        <v>4.3840000000000003</v>
      </c>
      <c r="N47" t="b">
        <v>0</v>
      </c>
      <c r="O47" t="b">
        <v>1</v>
      </c>
      <c r="P47">
        <v>0</v>
      </c>
      <c r="Q47">
        <v>592.05032896995544</v>
      </c>
    </row>
    <row r="48" spans="1:69" x14ac:dyDescent="0.25">
      <c r="A48">
        <v>-25</v>
      </c>
      <c r="B48">
        <v>0.90246000000000004</v>
      </c>
      <c r="C48">
        <v>149.50139999999999</v>
      </c>
      <c r="D48">
        <v>33.353400000000001</v>
      </c>
      <c r="E48">
        <v>44.632399999999997</v>
      </c>
      <c r="F48">
        <v>3.9899999999999998E-2</v>
      </c>
      <c r="G48">
        <v>6.2671000000000001</v>
      </c>
      <c r="H48">
        <v>2.2124999999999999</v>
      </c>
      <c r="I48">
        <v>162.30539999999999</v>
      </c>
      <c r="J48">
        <v>0</v>
      </c>
      <c r="K48">
        <v>2</v>
      </c>
      <c r="L48">
        <v>0</v>
      </c>
      <c r="M48">
        <v>4.3814000000000002</v>
      </c>
      <c r="N48" t="b">
        <v>0</v>
      </c>
      <c r="O48" t="b">
        <v>1</v>
      </c>
      <c r="P48">
        <v>0</v>
      </c>
      <c r="Q48">
        <v>598.23613810539246</v>
      </c>
    </row>
    <row r="49" spans="1:18" x14ac:dyDescent="0.25">
      <c r="A49">
        <v>-20</v>
      </c>
      <c r="B49">
        <v>0.94216999999999995</v>
      </c>
      <c r="C49">
        <v>156.0805</v>
      </c>
      <c r="D49">
        <v>33.796100000000003</v>
      </c>
      <c r="E49">
        <v>47.869</v>
      </c>
      <c r="F49">
        <v>4.0399999999999998E-2</v>
      </c>
      <c r="G49">
        <v>6.2811000000000003</v>
      </c>
      <c r="H49">
        <v>1.5445</v>
      </c>
      <c r="I49">
        <v>166.8903</v>
      </c>
      <c r="J49">
        <v>0</v>
      </c>
      <c r="K49">
        <v>2</v>
      </c>
      <c r="L49">
        <v>0</v>
      </c>
      <c r="M49">
        <v>4.4378000000000002</v>
      </c>
      <c r="N49" t="b">
        <v>0</v>
      </c>
      <c r="O49" t="b">
        <v>1</v>
      </c>
      <c r="P49">
        <v>0</v>
      </c>
      <c r="Q49">
        <v>1332.571671724319</v>
      </c>
    </row>
    <row r="50" spans="1:18" x14ac:dyDescent="0.25">
      <c r="A50">
        <v>-15</v>
      </c>
      <c r="B50">
        <v>0.93206</v>
      </c>
      <c r="C50">
        <v>154.4058</v>
      </c>
      <c r="D50">
        <v>33.702500000000001</v>
      </c>
      <c r="E50">
        <v>50.103099999999998</v>
      </c>
      <c r="F50">
        <v>4.0399999999999998E-2</v>
      </c>
      <c r="G50">
        <v>6.2774999999999999</v>
      </c>
      <c r="H50">
        <v>1.4988999999999999</v>
      </c>
      <c r="I50">
        <v>166.63339999999999</v>
      </c>
      <c r="J50">
        <v>0</v>
      </c>
      <c r="K50">
        <v>2</v>
      </c>
      <c r="L50">
        <v>0</v>
      </c>
      <c r="M50">
        <v>4.4401999999999999</v>
      </c>
      <c r="N50" t="b">
        <v>0</v>
      </c>
      <c r="O50" t="b">
        <v>1</v>
      </c>
      <c r="P50">
        <v>0</v>
      </c>
      <c r="Q50">
        <v>1118.21488070488</v>
      </c>
    </row>
    <row r="51" spans="1:18" x14ac:dyDescent="0.25">
      <c r="A51">
        <v>-10</v>
      </c>
      <c r="B51">
        <v>0.92093999999999998</v>
      </c>
      <c r="C51">
        <v>152.5626</v>
      </c>
      <c r="D51">
        <v>33.5764</v>
      </c>
      <c r="E51">
        <v>52.2042</v>
      </c>
      <c r="F51">
        <v>4.0399999999999998E-2</v>
      </c>
      <c r="G51">
        <v>6.2736000000000001</v>
      </c>
      <c r="H51">
        <v>1.4487000000000001</v>
      </c>
      <c r="I51">
        <v>166.37649999999999</v>
      </c>
      <c r="J51">
        <v>0</v>
      </c>
      <c r="K51">
        <v>2</v>
      </c>
      <c r="L51">
        <v>0</v>
      </c>
      <c r="M51">
        <v>4.4375</v>
      </c>
      <c r="N51" t="b">
        <v>0</v>
      </c>
      <c r="O51" t="b">
        <v>1</v>
      </c>
      <c r="P51">
        <v>0</v>
      </c>
      <c r="Q51">
        <v>649.07771039009094</v>
      </c>
    </row>
    <row r="52" spans="1:18" x14ac:dyDescent="0.25">
      <c r="A52">
        <v>-5</v>
      </c>
      <c r="B52">
        <v>0.91486000000000001</v>
      </c>
      <c r="C52">
        <v>151.5557</v>
      </c>
      <c r="D52">
        <v>33.481900000000003</v>
      </c>
      <c r="E52">
        <v>54.145499999999998</v>
      </c>
      <c r="F52">
        <v>4.07E-2</v>
      </c>
      <c r="G52">
        <v>6.2714999999999996</v>
      </c>
      <c r="H52">
        <v>1.3179000000000001</v>
      </c>
      <c r="I52">
        <v>166.11949999999999</v>
      </c>
      <c r="J52">
        <v>0</v>
      </c>
      <c r="K52">
        <v>2</v>
      </c>
      <c r="L52">
        <v>0</v>
      </c>
      <c r="M52">
        <v>4.4717000000000002</v>
      </c>
      <c r="N52" t="b">
        <v>0</v>
      </c>
      <c r="O52" t="b">
        <v>1</v>
      </c>
      <c r="P52">
        <v>0</v>
      </c>
      <c r="Q52">
        <v>491.02141618728638</v>
      </c>
    </row>
    <row r="53" spans="1:18" x14ac:dyDescent="0.25">
      <c r="A53">
        <v>0</v>
      </c>
      <c r="B53">
        <v>0.90959000000000001</v>
      </c>
      <c r="C53">
        <v>149.44999999999999</v>
      </c>
      <c r="D53">
        <v>33.371699999999997</v>
      </c>
      <c r="E53">
        <v>55.242600000000003</v>
      </c>
      <c r="F53">
        <v>4.0800000000000003E-2</v>
      </c>
      <c r="G53">
        <v>6.2670000000000003</v>
      </c>
      <c r="H53">
        <v>1.3047</v>
      </c>
      <c r="I53">
        <v>165.86250000000001</v>
      </c>
      <c r="J53">
        <v>0</v>
      </c>
      <c r="K53">
        <v>2</v>
      </c>
      <c r="L53">
        <v>0</v>
      </c>
      <c r="M53">
        <v>4.4880000000000004</v>
      </c>
      <c r="N53" t="b">
        <v>0</v>
      </c>
      <c r="O53" t="b">
        <v>1</v>
      </c>
      <c r="P53">
        <v>0</v>
      </c>
      <c r="Q53">
        <v>487.33443903923029</v>
      </c>
    </row>
    <row r="54" spans="1:18" x14ac:dyDescent="0.25">
      <c r="A54">
        <v>5</v>
      </c>
      <c r="B54">
        <v>0.90956999999999999</v>
      </c>
      <c r="C54">
        <v>145.33750000000001</v>
      </c>
      <c r="D54">
        <v>33.192999999999998</v>
      </c>
      <c r="E54">
        <v>55.1252</v>
      </c>
      <c r="F54">
        <v>4.0899999999999999E-2</v>
      </c>
      <c r="G54">
        <v>6.2583000000000002</v>
      </c>
      <c r="H54">
        <v>1.4269000000000001</v>
      </c>
      <c r="I54">
        <v>165.60560000000001</v>
      </c>
      <c r="J54">
        <v>0</v>
      </c>
      <c r="K54">
        <v>2</v>
      </c>
      <c r="L54">
        <v>0</v>
      </c>
      <c r="M54">
        <v>4.5006000000000004</v>
      </c>
      <c r="N54" t="b">
        <v>0</v>
      </c>
      <c r="O54" t="b">
        <v>1</v>
      </c>
      <c r="P54">
        <v>0</v>
      </c>
      <c r="Q54">
        <v>566.67902278900146</v>
      </c>
    </row>
    <row r="55" spans="1:18" x14ac:dyDescent="0.25">
      <c r="A55">
        <v>8</v>
      </c>
      <c r="B55">
        <v>0.90827000000000002</v>
      </c>
      <c r="C55">
        <v>142.66800000000001</v>
      </c>
      <c r="D55">
        <v>33.050899999999999</v>
      </c>
      <c r="E55">
        <v>54.785699999999999</v>
      </c>
      <c r="F55">
        <v>4.1000000000000002E-2</v>
      </c>
      <c r="G55">
        <v>6.2526000000000002</v>
      </c>
      <c r="H55">
        <v>1.5323</v>
      </c>
      <c r="I55">
        <v>164.9341</v>
      </c>
      <c r="J55">
        <v>0</v>
      </c>
      <c r="K55">
        <v>2</v>
      </c>
      <c r="L55">
        <v>0</v>
      </c>
      <c r="M55">
        <v>4.5088999999999997</v>
      </c>
      <c r="N55" t="b">
        <v>0</v>
      </c>
      <c r="O55" t="b">
        <v>1</v>
      </c>
      <c r="P55">
        <v>0</v>
      </c>
      <c r="Q55">
        <v>630.58349657058716</v>
      </c>
    </row>
    <row r="56" spans="1:18" x14ac:dyDescent="0.25">
      <c r="A56">
        <v>-29</v>
      </c>
      <c r="B56">
        <v>1</v>
      </c>
      <c r="C56">
        <v>165.66</v>
      </c>
      <c r="D56">
        <v>34.075800000000001</v>
      </c>
      <c r="E56">
        <v>48.511800000000001</v>
      </c>
      <c r="F56">
        <v>9.2399999999999996E-2</v>
      </c>
      <c r="G56">
        <v>6.3014000000000001</v>
      </c>
      <c r="H56">
        <v>1.1196999999999999</v>
      </c>
      <c r="I56">
        <v>157.01249999999999</v>
      </c>
      <c r="K56">
        <v>0</v>
      </c>
      <c r="L56">
        <v>0</v>
      </c>
      <c r="M56">
        <v>10.158799999999999</v>
      </c>
      <c r="N56" t="b">
        <v>1</v>
      </c>
      <c r="O56" t="b">
        <v>0</v>
      </c>
      <c r="P56">
        <v>0</v>
      </c>
      <c r="Q56">
        <v>315.01541042327881</v>
      </c>
    </row>
    <row r="57" spans="1:18" x14ac:dyDescent="0.25">
      <c r="A57">
        <v>-25</v>
      </c>
      <c r="B57">
        <v>1</v>
      </c>
      <c r="C57">
        <v>165.66</v>
      </c>
      <c r="D57">
        <v>34.0824</v>
      </c>
      <c r="E57">
        <v>48.382100000000001</v>
      </c>
      <c r="F57">
        <v>7.0900000000000005E-2</v>
      </c>
      <c r="G57">
        <v>6.3014000000000001</v>
      </c>
      <c r="H57">
        <v>1.0294000000000001</v>
      </c>
      <c r="I57">
        <v>163.607</v>
      </c>
      <c r="K57">
        <v>0</v>
      </c>
      <c r="L57">
        <v>0</v>
      </c>
      <c r="M57">
        <v>7.7919999999999998</v>
      </c>
      <c r="N57" t="b">
        <v>1</v>
      </c>
      <c r="O57" t="b">
        <v>0</v>
      </c>
      <c r="P57">
        <v>0</v>
      </c>
      <c r="Q57">
        <v>303.1780116558075</v>
      </c>
      <c r="R57">
        <f>C56+E56-F56-G56-H56+I56-C65-E65+F65+G65+H65-I65-J65</f>
        <v>-2.0700000000000056</v>
      </c>
    </row>
    <row r="58" spans="1:18" x14ac:dyDescent="0.25">
      <c r="A58">
        <v>-20</v>
      </c>
      <c r="B58">
        <v>1</v>
      </c>
      <c r="C58">
        <v>165.66</v>
      </c>
      <c r="D58">
        <v>34.091200000000001</v>
      </c>
      <c r="E58">
        <v>50.120399999999997</v>
      </c>
      <c r="F58">
        <v>5.6599999999999998E-2</v>
      </c>
      <c r="G58">
        <v>6.3014000000000001</v>
      </c>
      <c r="H58">
        <v>0.91539999999999999</v>
      </c>
      <c r="I58">
        <v>168.31739999999999</v>
      </c>
      <c r="K58">
        <v>0</v>
      </c>
      <c r="L58">
        <v>0</v>
      </c>
      <c r="M58">
        <v>6.2183000000000002</v>
      </c>
      <c r="N58" t="b">
        <v>1</v>
      </c>
      <c r="O58" t="b">
        <v>0</v>
      </c>
      <c r="P58">
        <v>0</v>
      </c>
      <c r="Q58">
        <v>316.01625728607178</v>
      </c>
    </row>
    <row r="59" spans="1:18" x14ac:dyDescent="0.25">
      <c r="A59">
        <v>-15</v>
      </c>
      <c r="B59">
        <v>1</v>
      </c>
      <c r="C59">
        <v>165.66</v>
      </c>
      <c r="D59">
        <v>34.094799999999999</v>
      </c>
      <c r="E59">
        <v>52.824100000000001</v>
      </c>
      <c r="F59">
        <v>6.0600000000000001E-2</v>
      </c>
      <c r="G59">
        <v>6.3014000000000001</v>
      </c>
      <c r="H59">
        <v>0.79990000000000006</v>
      </c>
      <c r="I59">
        <v>168.13159999999999</v>
      </c>
      <c r="K59">
        <v>0</v>
      </c>
      <c r="L59">
        <v>0</v>
      </c>
      <c r="M59">
        <v>6.6600999999999999</v>
      </c>
      <c r="N59" t="b">
        <v>1</v>
      </c>
      <c r="O59" t="b">
        <v>0</v>
      </c>
      <c r="P59">
        <v>0</v>
      </c>
      <c r="Q59">
        <v>236.86393976211551</v>
      </c>
    </row>
    <row r="60" spans="1:18" x14ac:dyDescent="0.25">
      <c r="A60">
        <v>-10</v>
      </c>
      <c r="B60">
        <v>1</v>
      </c>
      <c r="C60">
        <v>165.66</v>
      </c>
      <c r="D60">
        <v>34.0869</v>
      </c>
      <c r="E60">
        <v>55.393599999999999</v>
      </c>
      <c r="F60">
        <v>6.4500000000000002E-2</v>
      </c>
      <c r="G60">
        <v>6.3014000000000001</v>
      </c>
      <c r="H60">
        <v>0.68700000000000006</v>
      </c>
      <c r="I60">
        <v>167.94579999999999</v>
      </c>
      <c r="K60">
        <v>0</v>
      </c>
      <c r="L60">
        <v>0</v>
      </c>
      <c r="M60">
        <v>7.0895999999999999</v>
      </c>
      <c r="N60" t="b">
        <v>1</v>
      </c>
      <c r="O60" t="b">
        <v>0</v>
      </c>
      <c r="P60">
        <v>0</v>
      </c>
      <c r="Q60">
        <v>214.51012516021731</v>
      </c>
    </row>
    <row r="61" spans="1:18" x14ac:dyDescent="0.25">
      <c r="A61">
        <v>-5</v>
      </c>
      <c r="B61">
        <v>1</v>
      </c>
      <c r="C61">
        <v>165.66</v>
      </c>
      <c r="D61">
        <v>34.061100000000003</v>
      </c>
      <c r="E61">
        <v>57.587400000000002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7.5349000000000004</v>
      </c>
      <c r="N61" t="b">
        <v>1</v>
      </c>
      <c r="O61" t="b">
        <v>0</v>
      </c>
      <c r="P61">
        <v>0</v>
      </c>
      <c r="Q61">
        <v>319.04876685142523</v>
      </c>
    </row>
    <row r="62" spans="1:18" x14ac:dyDescent="0.25">
      <c r="A62">
        <v>0</v>
      </c>
      <c r="B62">
        <v>1</v>
      </c>
      <c r="C62">
        <v>164.30459999999999</v>
      </c>
      <c r="D62">
        <v>34.012099999999997</v>
      </c>
      <c r="E62">
        <v>58.743400000000001</v>
      </c>
      <c r="F62">
        <v>7.2900000000000006E-2</v>
      </c>
      <c r="G62">
        <v>6.2984999999999998</v>
      </c>
      <c r="H62">
        <v>0.70679999999999998</v>
      </c>
      <c r="I62">
        <v>167.57409999999999</v>
      </c>
      <c r="K62">
        <v>0</v>
      </c>
      <c r="L62">
        <v>0</v>
      </c>
      <c r="M62">
        <v>8.0175999999999998</v>
      </c>
      <c r="N62" t="b">
        <v>1</v>
      </c>
      <c r="O62" t="b">
        <v>0</v>
      </c>
      <c r="P62">
        <v>0</v>
      </c>
      <c r="Q62">
        <v>243.0717658996582</v>
      </c>
      <c r="R62">
        <f>I65-J65</f>
        <v>157.00640000000001</v>
      </c>
    </row>
    <row r="63" spans="1:18" x14ac:dyDescent="0.25">
      <c r="A63">
        <v>5</v>
      </c>
      <c r="B63">
        <v>1</v>
      </c>
      <c r="C63">
        <v>159.78659999999999</v>
      </c>
      <c r="D63">
        <v>33.830199999999998</v>
      </c>
      <c r="E63">
        <v>58.1492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8.1097999999999999</v>
      </c>
      <c r="N63" t="b">
        <v>1</v>
      </c>
      <c r="O63" t="b">
        <v>0</v>
      </c>
      <c r="P63">
        <v>0</v>
      </c>
      <c r="Q63">
        <v>479.23251533508301</v>
      </c>
    </row>
    <row r="64" spans="1:18" x14ac:dyDescent="0.25">
      <c r="A64">
        <v>8</v>
      </c>
      <c r="B64">
        <v>1</v>
      </c>
      <c r="C64">
        <v>157.07579999999999</v>
      </c>
      <c r="D64">
        <v>33.7012</v>
      </c>
      <c r="E64">
        <v>57.695399999999999</v>
      </c>
      <c r="F64">
        <v>7.4200000000000002E-2</v>
      </c>
      <c r="G64">
        <v>6.2831999999999999</v>
      </c>
      <c r="H64">
        <v>0.69440000000000002</v>
      </c>
      <c r="I64">
        <v>166.7372</v>
      </c>
      <c r="K64">
        <v>0</v>
      </c>
      <c r="L64">
        <v>0</v>
      </c>
      <c r="M64">
        <v>8.1628000000000007</v>
      </c>
      <c r="N64" t="b">
        <v>1</v>
      </c>
      <c r="O64" t="b">
        <v>0</v>
      </c>
      <c r="P64">
        <v>0</v>
      </c>
      <c r="Q64">
        <v>358.83521461486822</v>
      </c>
    </row>
    <row r="65" spans="1:18" x14ac:dyDescent="0.25">
      <c r="A65">
        <v>-29</v>
      </c>
      <c r="B65">
        <v>1</v>
      </c>
      <c r="C65">
        <v>165.66</v>
      </c>
      <c r="D65">
        <v>34.075800000000001</v>
      </c>
      <c r="E65">
        <v>48.395600000000002</v>
      </c>
      <c r="F65">
        <v>8.8200000000000001E-2</v>
      </c>
      <c r="G65">
        <v>6.3014000000000001</v>
      </c>
      <c r="H65">
        <v>1.1192</v>
      </c>
      <c r="I65">
        <v>158.1002</v>
      </c>
      <c r="J65">
        <v>1.0938000000000001</v>
      </c>
      <c r="K65">
        <v>1</v>
      </c>
      <c r="L65">
        <v>0</v>
      </c>
      <c r="M65">
        <v>9.7012999999999998</v>
      </c>
      <c r="N65" t="b">
        <v>1</v>
      </c>
      <c r="O65" t="b">
        <v>0</v>
      </c>
      <c r="P65">
        <v>10.492562788018921</v>
      </c>
      <c r="Q65">
        <v>296.17361235618591</v>
      </c>
      <c r="R65">
        <f>I56-I65+J65</f>
        <v>6.0999999999877819E-3</v>
      </c>
    </row>
    <row r="66" spans="1:18" x14ac:dyDescent="0.25">
      <c r="A66">
        <v>-25</v>
      </c>
      <c r="B66">
        <v>1</v>
      </c>
      <c r="C66">
        <v>165.66</v>
      </c>
      <c r="D66">
        <v>34.0824</v>
      </c>
      <c r="E66">
        <v>48.286799999999999</v>
      </c>
      <c r="F66">
        <v>6.6400000000000001E-2</v>
      </c>
      <c r="G66">
        <v>6.3014000000000001</v>
      </c>
      <c r="H66">
        <v>1.0303</v>
      </c>
      <c r="I66">
        <v>164.7868</v>
      </c>
      <c r="J66">
        <v>1.1859999999999999</v>
      </c>
      <c r="K66">
        <v>1</v>
      </c>
      <c r="L66">
        <v>0</v>
      </c>
      <c r="M66">
        <v>7.2949999999999999</v>
      </c>
      <c r="N66" t="b">
        <v>1</v>
      </c>
      <c r="O66" t="b">
        <v>0</v>
      </c>
      <c r="P66">
        <v>10.492562788018921</v>
      </c>
      <c r="Q66">
        <v>331.77770471572882</v>
      </c>
    </row>
    <row r="67" spans="1:18" x14ac:dyDescent="0.25">
      <c r="A67">
        <v>-20</v>
      </c>
      <c r="B67">
        <v>1</v>
      </c>
      <c r="C67">
        <v>165.66</v>
      </c>
      <c r="D67">
        <v>34.091200000000001</v>
      </c>
      <c r="E67">
        <v>50.037100000000002</v>
      </c>
      <c r="F67">
        <v>5.1200000000000002E-2</v>
      </c>
      <c r="G67">
        <v>6.3014000000000001</v>
      </c>
      <c r="H67">
        <v>0.91490000000000005</v>
      </c>
      <c r="I67">
        <v>169.71690000000001</v>
      </c>
      <c r="J67">
        <v>1.4056</v>
      </c>
      <c r="K67">
        <v>1</v>
      </c>
      <c r="L67">
        <v>0</v>
      </c>
      <c r="M67">
        <v>5.6280000000000001</v>
      </c>
      <c r="N67" t="b">
        <v>1</v>
      </c>
      <c r="O67" t="b">
        <v>0</v>
      </c>
      <c r="P67">
        <v>10.492562788018921</v>
      </c>
      <c r="Q67">
        <v>281.88139367103582</v>
      </c>
    </row>
    <row r="68" spans="1:18" x14ac:dyDescent="0.25">
      <c r="A68">
        <v>-15</v>
      </c>
      <c r="B68">
        <v>1</v>
      </c>
      <c r="C68">
        <v>165.66</v>
      </c>
      <c r="D68">
        <v>34.094799999999999</v>
      </c>
      <c r="E68">
        <v>52.713999999999999</v>
      </c>
      <c r="F68">
        <v>5.4399999999999997E-2</v>
      </c>
      <c r="G68">
        <v>6.3014000000000001</v>
      </c>
      <c r="H68">
        <v>0.80059999999999998</v>
      </c>
      <c r="I68">
        <v>169.75139999999999</v>
      </c>
      <c r="J68">
        <v>1.6251</v>
      </c>
      <c r="K68">
        <v>1</v>
      </c>
      <c r="L68">
        <v>0</v>
      </c>
      <c r="M68">
        <v>5.9768999999999997</v>
      </c>
      <c r="N68" t="b">
        <v>1</v>
      </c>
      <c r="O68" t="b">
        <v>0</v>
      </c>
      <c r="P68">
        <v>10.492562788018921</v>
      </c>
      <c r="Q68">
        <v>259.59951424598688</v>
      </c>
    </row>
    <row r="69" spans="1:18" x14ac:dyDescent="0.25">
      <c r="A69">
        <v>-10</v>
      </c>
      <c r="B69">
        <v>1</v>
      </c>
      <c r="C69">
        <v>165.66</v>
      </c>
      <c r="D69">
        <v>34.0869</v>
      </c>
      <c r="E69">
        <v>55.265599999999999</v>
      </c>
      <c r="F69">
        <v>5.7599999999999998E-2</v>
      </c>
      <c r="G69">
        <v>6.3014000000000001</v>
      </c>
      <c r="H69">
        <v>0.68810000000000004</v>
      </c>
      <c r="I69">
        <v>169.786</v>
      </c>
      <c r="J69">
        <v>1.8444</v>
      </c>
      <c r="K69">
        <v>1</v>
      </c>
      <c r="L69">
        <v>0</v>
      </c>
      <c r="M69">
        <v>6.3327</v>
      </c>
      <c r="N69" t="b">
        <v>1</v>
      </c>
      <c r="O69" t="b">
        <v>0</v>
      </c>
      <c r="P69">
        <v>10.492562788018921</v>
      </c>
      <c r="Q69">
        <v>232.31208491325381</v>
      </c>
    </row>
    <row r="70" spans="1:18" x14ac:dyDescent="0.25">
      <c r="A70">
        <v>-5</v>
      </c>
      <c r="B70">
        <v>1</v>
      </c>
      <c r="C70">
        <v>165.66</v>
      </c>
      <c r="D70">
        <v>34.061100000000003</v>
      </c>
      <c r="E70">
        <v>57.4392</v>
      </c>
      <c r="F70">
        <v>6.0699999999999997E-2</v>
      </c>
      <c r="G70">
        <v>6.3014000000000001</v>
      </c>
      <c r="H70">
        <v>0.69940000000000002</v>
      </c>
      <c r="I70">
        <v>169.82069999999999</v>
      </c>
      <c r="J70">
        <v>2.0636999999999999</v>
      </c>
      <c r="K70">
        <v>1</v>
      </c>
      <c r="L70">
        <v>0</v>
      </c>
      <c r="M70">
        <v>6.6779000000000002</v>
      </c>
      <c r="N70" t="b">
        <v>1</v>
      </c>
      <c r="O70" t="b">
        <v>0</v>
      </c>
      <c r="P70">
        <v>10.492562788018921</v>
      </c>
      <c r="Q70">
        <v>334.5265839099884</v>
      </c>
    </row>
    <row r="71" spans="1:18" x14ac:dyDescent="0.25">
      <c r="A71">
        <v>0</v>
      </c>
      <c r="B71">
        <v>1</v>
      </c>
      <c r="C71">
        <v>164.30459999999999</v>
      </c>
      <c r="D71">
        <v>34.012099999999997</v>
      </c>
      <c r="E71">
        <v>58.59</v>
      </c>
      <c r="F71">
        <v>6.4000000000000001E-2</v>
      </c>
      <c r="G71">
        <v>6.2984999999999998</v>
      </c>
      <c r="H71">
        <v>0.70679999999999998</v>
      </c>
      <c r="I71">
        <v>169.85560000000001</v>
      </c>
      <c r="J71">
        <v>2.2829000000000002</v>
      </c>
      <c r="K71">
        <v>1</v>
      </c>
      <c r="L71">
        <v>0</v>
      </c>
      <c r="M71">
        <v>7.0357000000000003</v>
      </c>
      <c r="N71" t="b">
        <v>1</v>
      </c>
      <c r="O71" t="b">
        <v>0</v>
      </c>
      <c r="P71">
        <v>10.492562788018921</v>
      </c>
      <c r="Q71">
        <v>312.97975087165833</v>
      </c>
    </row>
    <row r="72" spans="1:18" x14ac:dyDescent="0.25">
      <c r="A72">
        <v>5</v>
      </c>
      <c r="B72">
        <v>1</v>
      </c>
      <c r="C72">
        <v>159.78659999999999</v>
      </c>
      <c r="D72">
        <v>33.830199999999998</v>
      </c>
      <c r="E72">
        <v>58.051499999999997</v>
      </c>
      <c r="F72">
        <v>6.4399999999999999E-2</v>
      </c>
      <c r="G72">
        <v>6.2888999999999999</v>
      </c>
      <c r="H72">
        <v>0.69969999999999999</v>
      </c>
      <c r="I72">
        <v>169.72919999999999</v>
      </c>
      <c r="J72">
        <v>2.3408000000000002</v>
      </c>
      <c r="K72">
        <v>1</v>
      </c>
      <c r="L72">
        <v>0</v>
      </c>
      <c r="M72">
        <v>7.0837000000000003</v>
      </c>
      <c r="N72" t="b">
        <v>1</v>
      </c>
      <c r="O72" t="b">
        <v>0</v>
      </c>
      <c r="P72">
        <v>10.52101700754522</v>
      </c>
      <c r="Q72">
        <v>330.78868818283081</v>
      </c>
    </row>
    <row r="73" spans="1:18" x14ac:dyDescent="0.25">
      <c r="A73">
        <v>8</v>
      </c>
      <c r="B73">
        <v>1</v>
      </c>
      <c r="C73">
        <v>157.07579999999999</v>
      </c>
      <c r="D73">
        <v>33.7012</v>
      </c>
      <c r="E73">
        <v>57.614800000000002</v>
      </c>
      <c r="F73">
        <v>6.4899999999999999E-2</v>
      </c>
      <c r="G73">
        <v>6.2831999999999999</v>
      </c>
      <c r="H73">
        <v>0.69440000000000002</v>
      </c>
      <c r="I73">
        <v>169.07079999999999</v>
      </c>
      <c r="J73">
        <v>2.3332999999999999</v>
      </c>
      <c r="K73">
        <v>1</v>
      </c>
      <c r="L73">
        <v>0</v>
      </c>
      <c r="M73">
        <v>7.1318000000000001</v>
      </c>
      <c r="N73" t="b">
        <v>1</v>
      </c>
      <c r="O73" t="b">
        <v>0</v>
      </c>
      <c r="P73">
        <v>10.529887531033911</v>
      </c>
      <c r="Q73">
        <v>443.97151255607599</v>
      </c>
    </row>
    <row r="74" spans="1:18" x14ac:dyDescent="0.25">
      <c r="A74">
        <v>-29</v>
      </c>
      <c r="B74">
        <v>1</v>
      </c>
      <c r="C74">
        <v>165.66</v>
      </c>
      <c r="D74">
        <v>34.075800000000001</v>
      </c>
      <c r="E74">
        <v>48.322200000000002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10.319800000000001</v>
      </c>
      <c r="N74" t="b">
        <v>1</v>
      </c>
      <c r="O74" t="b">
        <v>0</v>
      </c>
      <c r="P74">
        <v>0</v>
      </c>
      <c r="Q74">
        <v>306.70228219032288</v>
      </c>
    </row>
    <row r="75" spans="1:18" x14ac:dyDescent="0.25">
      <c r="A75">
        <v>-25</v>
      </c>
      <c r="B75">
        <v>1</v>
      </c>
      <c r="C75">
        <v>165.66</v>
      </c>
      <c r="D75">
        <v>34.0824</v>
      </c>
      <c r="E75">
        <v>48.190800000000003</v>
      </c>
      <c r="F75">
        <v>7.2800000000000004E-2</v>
      </c>
      <c r="G75">
        <v>6.3014000000000001</v>
      </c>
      <c r="H75">
        <v>1.0304</v>
      </c>
      <c r="I75">
        <v>163.20920000000001</v>
      </c>
      <c r="J75">
        <v>0</v>
      </c>
      <c r="K75">
        <v>2</v>
      </c>
      <c r="L75">
        <v>0</v>
      </c>
      <c r="M75">
        <v>8.0024999999999995</v>
      </c>
      <c r="N75" t="b">
        <v>1</v>
      </c>
      <c r="O75" t="b">
        <v>0</v>
      </c>
      <c r="P75">
        <v>0</v>
      </c>
      <c r="Q75">
        <v>316.55790591239929</v>
      </c>
    </row>
    <row r="76" spans="1:18" x14ac:dyDescent="0.25">
      <c r="A76">
        <v>-20</v>
      </c>
      <c r="B76">
        <v>1</v>
      </c>
      <c r="C76">
        <v>165.66</v>
      </c>
      <c r="D76">
        <v>34.091200000000001</v>
      </c>
      <c r="E76">
        <v>49.964599999999997</v>
      </c>
      <c r="F76">
        <v>5.9400000000000001E-2</v>
      </c>
      <c r="G76">
        <v>6.3014000000000001</v>
      </c>
      <c r="H76">
        <v>0.91490000000000005</v>
      </c>
      <c r="I76">
        <v>167.6694</v>
      </c>
      <c r="J76">
        <v>0</v>
      </c>
      <c r="K76">
        <v>2</v>
      </c>
      <c r="L76">
        <v>0</v>
      </c>
      <c r="M76">
        <v>6.5285000000000002</v>
      </c>
      <c r="N76" t="b">
        <v>1</v>
      </c>
      <c r="O76" t="b">
        <v>0</v>
      </c>
      <c r="P76">
        <v>0</v>
      </c>
      <c r="Q76">
        <v>278.96700525283808</v>
      </c>
    </row>
    <row r="77" spans="1:18" x14ac:dyDescent="0.25">
      <c r="A77">
        <v>-15</v>
      </c>
      <c r="B77">
        <v>1</v>
      </c>
      <c r="C77">
        <v>165.66</v>
      </c>
      <c r="D77">
        <v>34.094799999999999</v>
      </c>
      <c r="E77">
        <v>52.739100000000001</v>
      </c>
      <c r="F77">
        <v>6.4399999999999999E-2</v>
      </c>
      <c r="G77">
        <v>6.3014000000000001</v>
      </c>
      <c r="H77">
        <v>0.79920000000000002</v>
      </c>
      <c r="I77">
        <v>167.2338</v>
      </c>
      <c r="J77">
        <v>0</v>
      </c>
      <c r="K77">
        <v>2</v>
      </c>
      <c r="L77">
        <v>0</v>
      </c>
      <c r="M77">
        <v>7.0774999999999997</v>
      </c>
      <c r="N77" t="b">
        <v>1</v>
      </c>
      <c r="O77" t="b">
        <v>0</v>
      </c>
      <c r="P77">
        <v>0</v>
      </c>
      <c r="Q77">
        <v>220.7463102340698</v>
      </c>
    </row>
    <row r="78" spans="1:18" x14ac:dyDescent="0.25">
      <c r="A78">
        <v>-10</v>
      </c>
      <c r="B78">
        <v>1</v>
      </c>
      <c r="C78">
        <v>165.66</v>
      </c>
      <c r="D78">
        <v>34.0869</v>
      </c>
      <c r="E78">
        <v>55.374499999999998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7.5846999999999998</v>
      </c>
      <c r="N78" t="b">
        <v>1</v>
      </c>
      <c r="O78" t="b">
        <v>0</v>
      </c>
      <c r="P78">
        <v>0</v>
      </c>
      <c r="Q78">
        <v>250.77999687194821</v>
      </c>
    </row>
    <row r="79" spans="1:18" x14ac:dyDescent="0.25">
      <c r="A79">
        <v>-5</v>
      </c>
      <c r="B79">
        <v>1</v>
      </c>
      <c r="C79">
        <v>165.66</v>
      </c>
      <c r="D79">
        <v>34.061100000000003</v>
      </c>
      <c r="E79">
        <v>57.6479</v>
      </c>
      <c r="F79">
        <v>7.3899999999999993E-2</v>
      </c>
      <c r="G79">
        <v>6.3014000000000001</v>
      </c>
      <c r="H79">
        <v>0.69950000000000001</v>
      </c>
      <c r="I79">
        <v>166.3605</v>
      </c>
      <c r="J79">
        <v>0</v>
      </c>
      <c r="K79">
        <v>2</v>
      </c>
      <c r="L79">
        <v>0</v>
      </c>
      <c r="M79">
        <v>8.1282999999999994</v>
      </c>
      <c r="N79" t="b">
        <v>1</v>
      </c>
      <c r="O79" t="b">
        <v>0</v>
      </c>
      <c r="P79">
        <v>0</v>
      </c>
      <c r="Q79">
        <v>282.38641667366028</v>
      </c>
    </row>
    <row r="80" spans="1:18" x14ac:dyDescent="0.25">
      <c r="A80">
        <v>0</v>
      </c>
      <c r="B80">
        <v>1</v>
      </c>
      <c r="C80">
        <v>164.30459999999999</v>
      </c>
      <c r="D80">
        <v>34.012099999999997</v>
      </c>
      <c r="E80">
        <v>58.863700000000001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8.7209000000000003</v>
      </c>
      <c r="N80" t="b">
        <v>1</v>
      </c>
      <c r="O80" t="b">
        <v>0</v>
      </c>
      <c r="P80">
        <v>0</v>
      </c>
      <c r="Q80">
        <v>318.82119083404541</v>
      </c>
    </row>
    <row r="81" spans="1:18" x14ac:dyDescent="0.25">
      <c r="A81">
        <v>5</v>
      </c>
      <c r="B81">
        <v>1</v>
      </c>
      <c r="C81">
        <v>159.78659999999999</v>
      </c>
      <c r="D81">
        <v>33.830199999999998</v>
      </c>
      <c r="E81">
        <v>58.274299999999997</v>
      </c>
      <c r="F81">
        <v>8.0600000000000005E-2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8.8656000000000006</v>
      </c>
      <c r="N81" t="b">
        <v>1</v>
      </c>
      <c r="O81" t="b">
        <v>0</v>
      </c>
      <c r="P81">
        <v>0</v>
      </c>
      <c r="Q81">
        <v>355.84361743927002</v>
      </c>
    </row>
    <row r="82" spans="1:18" x14ac:dyDescent="0.25">
      <c r="A82">
        <v>8</v>
      </c>
      <c r="B82">
        <v>1</v>
      </c>
      <c r="C82">
        <v>157.07579999999999</v>
      </c>
      <c r="D82">
        <v>33.7012</v>
      </c>
      <c r="E82">
        <v>57.808100000000003</v>
      </c>
      <c r="F82">
        <v>8.1199999999999994E-2</v>
      </c>
      <c r="G82">
        <v>6.2831999999999999</v>
      </c>
      <c r="H82">
        <v>0.69440000000000002</v>
      </c>
      <c r="I82">
        <v>164.9487</v>
      </c>
      <c r="J82">
        <v>0</v>
      </c>
      <c r="K82">
        <v>2</v>
      </c>
      <c r="L82">
        <v>0</v>
      </c>
      <c r="M82">
        <v>8.9247999999999994</v>
      </c>
      <c r="N82" t="b">
        <v>1</v>
      </c>
      <c r="O82" t="b">
        <v>0</v>
      </c>
      <c r="P82">
        <v>0</v>
      </c>
      <c r="Q82">
        <v>357.52983593940729</v>
      </c>
    </row>
    <row r="83" spans="1:18" x14ac:dyDescent="0.25">
      <c r="A83">
        <v>-29</v>
      </c>
      <c r="B83">
        <v>1</v>
      </c>
      <c r="C83">
        <v>165.66</v>
      </c>
      <c r="D83">
        <v>34.075800000000001</v>
      </c>
      <c r="E83">
        <v>48.511800000000001</v>
      </c>
      <c r="F83">
        <v>9.2399999999999996E-2</v>
      </c>
      <c r="G83">
        <v>6.3014000000000001</v>
      </c>
      <c r="H83">
        <v>1.1196999999999999</v>
      </c>
      <c r="I83">
        <v>157.01249999999999</v>
      </c>
      <c r="K83">
        <v>0</v>
      </c>
      <c r="L83">
        <v>0</v>
      </c>
      <c r="M83">
        <v>10.158799999999999</v>
      </c>
      <c r="N83" t="b">
        <v>0</v>
      </c>
      <c r="O83" t="b">
        <v>0</v>
      </c>
      <c r="P83">
        <v>0</v>
      </c>
      <c r="Q83">
        <v>315.55507636070251</v>
      </c>
      <c r="R83">
        <f>I83-I92+J92</f>
        <v>1.209999999998379E-2</v>
      </c>
    </row>
    <row r="84" spans="1:18" x14ac:dyDescent="0.25">
      <c r="A84">
        <v>-25</v>
      </c>
      <c r="B84">
        <v>1</v>
      </c>
      <c r="C84">
        <v>165.66</v>
      </c>
      <c r="D84">
        <v>34.0824</v>
      </c>
      <c r="E84">
        <v>48.382100000000001</v>
      </c>
      <c r="F84">
        <v>7.0900000000000005E-2</v>
      </c>
      <c r="G84">
        <v>6.3014000000000001</v>
      </c>
      <c r="H84">
        <v>1.0294000000000001</v>
      </c>
      <c r="I84">
        <v>163.607</v>
      </c>
      <c r="K84">
        <v>0</v>
      </c>
      <c r="L84">
        <v>0</v>
      </c>
      <c r="M84">
        <v>7.7919999999999998</v>
      </c>
      <c r="N84" t="b">
        <v>0</v>
      </c>
      <c r="O84" t="b">
        <v>0</v>
      </c>
      <c r="P84">
        <v>0</v>
      </c>
      <c r="Q84">
        <v>301.363929271698</v>
      </c>
    </row>
    <row r="85" spans="1:18" x14ac:dyDescent="0.25">
      <c r="A85">
        <v>-20</v>
      </c>
      <c r="B85">
        <v>1</v>
      </c>
      <c r="C85">
        <v>165.66</v>
      </c>
      <c r="D85">
        <v>34.091200000000001</v>
      </c>
      <c r="E85">
        <v>50.120399999999997</v>
      </c>
      <c r="F85">
        <v>5.6599999999999998E-2</v>
      </c>
      <c r="G85">
        <v>6.3014000000000001</v>
      </c>
      <c r="H85">
        <v>0.91539999999999999</v>
      </c>
      <c r="I85">
        <v>168.31739999999999</v>
      </c>
      <c r="K85">
        <v>0</v>
      </c>
      <c r="L85">
        <v>0</v>
      </c>
      <c r="M85">
        <v>6.2183000000000002</v>
      </c>
      <c r="N85" t="b">
        <v>0</v>
      </c>
      <c r="O85" t="b">
        <v>0</v>
      </c>
      <c r="P85">
        <v>0</v>
      </c>
      <c r="Q85">
        <v>313.82770133018488</v>
      </c>
    </row>
    <row r="86" spans="1:18" x14ac:dyDescent="0.25">
      <c r="A86">
        <v>-15</v>
      </c>
      <c r="B86">
        <v>1</v>
      </c>
      <c r="C86">
        <v>165.66</v>
      </c>
      <c r="D86">
        <v>34.094799999999999</v>
      </c>
      <c r="E86">
        <v>52.824100000000001</v>
      </c>
      <c r="F86">
        <v>6.0600000000000001E-2</v>
      </c>
      <c r="G86">
        <v>6.3014000000000001</v>
      </c>
      <c r="H86">
        <v>0.79990000000000006</v>
      </c>
      <c r="I86">
        <v>168.13159999999999</v>
      </c>
      <c r="K86">
        <v>0</v>
      </c>
      <c r="L86">
        <v>0</v>
      </c>
      <c r="M86">
        <v>6.6600999999999999</v>
      </c>
      <c r="N86" t="b">
        <v>0</v>
      </c>
      <c r="O86" t="b">
        <v>0</v>
      </c>
      <c r="P86">
        <v>0</v>
      </c>
      <c r="Q86">
        <v>234.75295996665949</v>
      </c>
    </row>
    <row r="87" spans="1:18" x14ac:dyDescent="0.25">
      <c r="A87">
        <v>-10</v>
      </c>
      <c r="B87">
        <v>1</v>
      </c>
      <c r="C87">
        <v>165.66</v>
      </c>
      <c r="D87">
        <v>34.0869</v>
      </c>
      <c r="E87">
        <v>55.393599999999999</v>
      </c>
      <c r="F87">
        <v>6.4500000000000002E-2</v>
      </c>
      <c r="G87">
        <v>6.3014000000000001</v>
      </c>
      <c r="H87">
        <v>0.68700000000000006</v>
      </c>
      <c r="I87">
        <v>167.94579999999999</v>
      </c>
      <c r="K87">
        <v>0</v>
      </c>
      <c r="L87">
        <v>0</v>
      </c>
      <c r="M87">
        <v>7.0895999999999999</v>
      </c>
      <c r="N87" t="b">
        <v>0</v>
      </c>
      <c r="O87" t="b">
        <v>0</v>
      </c>
      <c r="P87">
        <v>0</v>
      </c>
      <c r="Q87">
        <v>214.78634166717529</v>
      </c>
    </row>
    <row r="88" spans="1:18" x14ac:dyDescent="0.25">
      <c r="A88">
        <v>-5</v>
      </c>
      <c r="B88">
        <v>1</v>
      </c>
      <c r="C88">
        <v>165.66</v>
      </c>
      <c r="D88">
        <v>34.061100000000003</v>
      </c>
      <c r="E88">
        <v>57.587400000000002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7.5349000000000004</v>
      </c>
      <c r="N88" t="b">
        <v>0</v>
      </c>
      <c r="O88" t="b">
        <v>0</v>
      </c>
      <c r="P88">
        <v>0</v>
      </c>
      <c r="Q88">
        <v>314.92165446281427</v>
      </c>
    </row>
    <row r="89" spans="1:18" x14ac:dyDescent="0.25">
      <c r="A89">
        <v>0</v>
      </c>
      <c r="B89">
        <v>1</v>
      </c>
      <c r="C89">
        <v>164.30459999999999</v>
      </c>
      <c r="D89">
        <v>34.012099999999997</v>
      </c>
      <c r="E89">
        <v>58.743400000000001</v>
      </c>
      <c r="F89">
        <v>7.2900000000000006E-2</v>
      </c>
      <c r="G89">
        <v>6.2984999999999998</v>
      </c>
      <c r="H89">
        <v>0.70679999999999998</v>
      </c>
      <c r="I89">
        <v>167.57409999999999</v>
      </c>
      <c r="K89">
        <v>0</v>
      </c>
      <c r="L89">
        <v>0</v>
      </c>
      <c r="M89">
        <v>8.0175999999999998</v>
      </c>
      <c r="N89" t="b">
        <v>0</v>
      </c>
      <c r="O89" t="b">
        <v>0</v>
      </c>
      <c r="P89">
        <v>0</v>
      </c>
      <c r="Q89">
        <v>246.15223836898801</v>
      </c>
    </row>
    <row r="90" spans="1:18" x14ac:dyDescent="0.25">
      <c r="A90">
        <v>5</v>
      </c>
      <c r="B90">
        <v>1</v>
      </c>
      <c r="C90">
        <v>159.78659999999999</v>
      </c>
      <c r="D90">
        <v>33.830199999999998</v>
      </c>
      <c r="E90">
        <v>58.1492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8.1097999999999999</v>
      </c>
      <c r="N90" t="b">
        <v>0</v>
      </c>
      <c r="O90" t="b">
        <v>0</v>
      </c>
      <c r="P90">
        <v>0</v>
      </c>
      <c r="Q90">
        <v>472.92787051200872</v>
      </c>
    </row>
    <row r="91" spans="1:18" x14ac:dyDescent="0.25">
      <c r="A91">
        <v>8</v>
      </c>
      <c r="B91">
        <v>1</v>
      </c>
      <c r="C91">
        <v>157.07579999999999</v>
      </c>
      <c r="D91">
        <v>33.7012</v>
      </c>
      <c r="E91">
        <v>57.695399999999999</v>
      </c>
      <c r="F91">
        <v>7.4200000000000002E-2</v>
      </c>
      <c r="G91">
        <v>6.2831999999999999</v>
      </c>
      <c r="H91">
        <v>0.69440000000000002</v>
      </c>
      <c r="I91">
        <v>166.7372</v>
      </c>
      <c r="K91">
        <v>0</v>
      </c>
      <c r="L91">
        <v>0</v>
      </c>
      <c r="M91">
        <v>8.1628000000000007</v>
      </c>
      <c r="N91" t="b">
        <v>0</v>
      </c>
      <c r="O91" t="b">
        <v>0</v>
      </c>
      <c r="P91">
        <v>0</v>
      </c>
      <c r="Q91">
        <v>359.06960344314581</v>
      </c>
    </row>
    <row r="92" spans="1:18" x14ac:dyDescent="0.25">
      <c r="A92">
        <v>-29</v>
      </c>
      <c r="B92">
        <v>1</v>
      </c>
      <c r="C92">
        <v>165.66</v>
      </c>
      <c r="D92">
        <v>34.075800000000001</v>
      </c>
      <c r="E92">
        <v>48.281599999999997</v>
      </c>
      <c r="F92">
        <v>8.4099999999999994E-2</v>
      </c>
      <c r="G92">
        <v>6.3014000000000001</v>
      </c>
      <c r="H92">
        <v>1.1200000000000001</v>
      </c>
      <c r="I92">
        <v>159.1671</v>
      </c>
      <c r="J92">
        <v>2.1667000000000001</v>
      </c>
      <c r="K92">
        <v>1</v>
      </c>
      <c r="L92">
        <v>0</v>
      </c>
      <c r="M92">
        <v>9.2476000000000003</v>
      </c>
      <c r="N92" t="b">
        <v>0</v>
      </c>
      <c r="O92" t="b">
        <v>0</v>
      </c>
      <c r="P92">
        <v>10.292071182259489</v>
      </c>
      <c r="Q92">
        <v>329.80741429328918</v>
      </c>
    </row>
    <row r="93" spans="1:18" x14ac:dyDescent="0.25">
      <c r="A93">
        <v>-25</v>
      </c>
      <c r="B93">
        <v>1</v>
      </c>
      <c r="C93">
        <v>165.66</v>
      </c>
      <c r="D93">
        <v>34.0824</v>
      </c>
      <c r="E93">
        <v>48.212499999999999</v>
      </c>
      <c r="F93">
        <v>6.2300000000000001E-2</v>
      </c>
      <c r="G93">
        <v>6.3014000000000001</v>
      </c>
      <c r="H93">
        <v>1.0286999999999999</v>
      </c>
      <c r="I93">
        <v>165.85220000000001</v>
      </c>
      <c r="J93">
        <v>2.2572000000000001</v>
      </c>
      <c r="K93">
        <v>1</v>
      </c>
      <c r="L93">
        <v>0</v>
      </c>
      <c r="M93">
        <v>6.8475000000000001</v>
      </c>
      <c r="N93" t="b">
        <v>0</v>
      </c>
      <c r="O93" t="b">
        <v>0</v>
      </c>
      <c r="P93">
        <v>10.292071182259489</v>
      </c>
      <c r="Q93">
        <v>324.38088536262512</v>
      </c>
    </row>
    <row r="94" spans="1:18" x14ac:dyDescent="0.25">
      <c r="A94">
        <v>-20</v>
      </c>
      <c r="B94">
        <v>1</v>
      </c>
      <c r="C94">
        <v>165.66</v>
      </c>
      <c r="D94">
        <v>34.091200000000001</v>
      </c>
      <c r="E94">
        <v>49.9861</v>
      </c>
      <c r="F94">
        <v>4.7699999999999999E-2</v>
      </c>
      <c r="G94">
        <v>6.3014000000000001</v>
      </c>
      <c r="H94">
        <v>0.91510000000000002</v>
      </c>
      <c r="I94">
        <v>170.63399999999999</v>
      </c>
      <c r="J94">
        <v>2.3268</v>
      </c>
      <c r="K94">
        <v>1</v>
      </c>
      <c r="L94">
        <v>0</v>
      </c>
      <c r="M94">
        <v>5.2398999999999996</v>
      </c>
      <c r="N94" t="b">
        <v>0</v>
      </c>
      <c r="O94" t="b">
        <v>0</v>
      </c>
      <c r="P94">
        <v>10.32260710650305</v>
      </c>
      <c r="Q94">
        <v>276.95669913291931</v>
      </c>
    </row>
    <row r="95" spans="1:18" x14ac:dyDescent="0.25">
      <c r="A95">
        <v>-15</v>
      </c>
      <c r="B95">
        <v>1</v>
      </c>
      <c r="C95">
        <v>165.66</v>
      </c>
      <c r="D95">
        <v>34.094799999999999</v>
      </c>
      <c r="E95">
        <v>52.673499999999997</v>
      </c>
      <c r="F95">
        <v>5.1700000000000003E-2</v>
      </c>
      <c r="G95">
        <v>6.3014000000000001</v>
      </c>
      <c r="H95">
        <v>0.8</v>
      </c>
      <c r="I95">
        <v>170.45529999999999</v>
      </c>
      <c r="J95">
        <v>2.3313000000000001</v>
      </c>
      <c r="K95">
        <v>1</v>
      </c>
      <c r="L95">
        <v>0</v>
      </c>
      <c r="M95">
        <v>5.6829000000000001</v>
      </c>
      <c r="N95" t="b">
        <v>0</v>
      </c>
      <c r="O95" t="b">
        <v>0</v>
      </c>
      <c r="P95">
        <v>10.365704199373781</v>
      </c>
      <c r="Q95">
        <v>233.5969922542572</v>
      </c>
    </row>
    <row r="96" spans="1:18" x14ac:dyDescent="0.25">
      <c r="A96">
        <v>-10</v>
      </c>
      <c r="B96">
        <v>1</v>
      </c>
      <c r="C96">
        <v>165.66</v>
      </c>
      <c r="D96">
        <v>34.0869</v>
      </c>
      <c r="E96">
        <v>55.238199999999999</v>
      </c>
      <c r="F96">
        <v>5.5800000000000002E-2</v>
      </c>
      <c r="G96">
        <v>6.3014000000000001</v>
      </c>
      <c r="H96">
        <v>0.68740000000000001</v>
      </c>
      <c r="I96">
        <v>170.27629999999999</v>
      </c>
      <c r="J96">
        <v>2.3359000000000001</v>
      </c>
      <c r="K96">
        <v>1</v>
      </c>
      <c r="L96">
        <v>0</v>
      </c>
      <c r="M96">
        <v>6.1337999999999999</v>
      </c>
      <c r="N96" t="b">
        <v>0</v>
      </c>
      <c r="O96" t="b">
        <v>0</v>
      </c>
      <c r="P96">
        <v>10.407560316903149</v>
      </c>
      <c r="Q96">
        <v>232.8273849487305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57.426499999999997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6.5643000000000002</v>
      </c>
      <c r="N97" t="b">
        <v>0</v>
      </c>
      <c r="O97" t="b">
        <v>0</v>
      </c>
      <c r="P97">
        <v>10.4481613200154</v>
      </c>
      <c r="Q97">
        <v>325.84830760955811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58.582299999999996</v>
      </c>
      <c r="F98">
        <v>6.3700000000000007E-2</v>
      </c>
      <c r="G98">
        <v>6.2984999999999998</v>
      </c>
      <c r="H98">
        <v>0.70679999999999998</v>
      </c>
      <c r="I98">
        <v>169.91739999999999</v>
      </c>
      <c r="J98">
        <v>2.3448000000000002</v>
      </c>
      <c r="K98">
        <v>1</v>
      </c>
      <c r="L98">
        <v>0</v>
      </c>
      <c r="M98">
        <v>7.0057999999999998</v>
      </c>
      <c r="N98" t="b">
        <v>0</v>
      </c>
      <c r="O98" t="b">
        <v>0</v>
      </c>
      <c r="P98">
        <v>10.48748875730962</v>
      </c>
      <c r="Q98">
        <v>332.74332141876221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58.0473</v>
      </c>
      <c r="F99">
        <v>6.4399999999999999E-2</v>
      </c>
      <c r="G99">
        <v>6.2888999999999999</v>
      </c>
      <c r="H99">
        <v>0.6996</v>
      </c>
      <c r="I99">
        <v>169.73750000000001</v>
      </c>
      <c r="J99">
        <v>2.3491</v>
      </c>
      <c r="K99">
        <v>1</v>
      </c>
      <c r="L99">
        <v>0</v>
      </c>
      <c r="M99">
        <v>7.0796999999999999</v>
      </c>
      <c r="N99" t="b">
        <v>0</v>
      </c>
      <c r="O99" t="b">
        <v>0</v>
      </c>
      <c r="P99">
        <v>10.525519596455769</v>
      </c>
      <c r="Q99">
        <v>399.23999738693237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57.617400000000004</v>
      </c>
      <c r="F100">
        <v>6.4899999999999999E-2</v>
      </c>
      <c r="G100">
        <v>6.2831999999999999</v>
      </c>
      <c r="H100">
        <v>0.69440000000000002</v>
      </c>
      <c r="I100">
        <v>169.07910000000001</v>
      </c>
      <c r="J100">
        <v>2.3416000000000001</v>
      </c>
      <c r="K100">
        <v>1</v>
      </c>
      <c r="L100">
        <v>0</v>
      </c>
      <c r="M100">
        <v>7.1303000000000001</v>
      </c>
      <c r="N100" t="b">
        <v>0</v>
      </c>
      <c r="O100" t="b">
        <v>0</v>
      </c>
      <c r="P100">
        <v>10.5343773882057</v>
      </c>
      <c r="Q100">
        <v>428.55080032348633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48.533700000000003</v>
      </c>
      <c r="F101">
        <v>9.7100000000000006E-2</v>
      </c>
      <c r="G101">
        <v>6.3014000000000001</v>
      </c>
      <c r="H101">
        <v>1.1191</v>
      </c>
      <c r="I101">
        <v>155.8382</v>
      </c>
      <c r="J101">
        <v>0</v>
      </c>
      <c r="K101">
        <v>2</v>
      </c>
      <c r="L101">
        <v>0</v>
      </c>
      <c r="M101">
        <v>10.674200000000001</v>
      </c>
      <c r="N101" t="b">
        <v>0</v>
      </c>
      <c r="O101" t="b">
        <v>0</v>
      </c>
      <c r="P101">
        <v>0</v>
      </c>
      <c r="Q101">
        <v>328.24450707435608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48.3797</v>
      </c>
      <c r="F102">
        <v>7.5999999999999998E-2</v>
      </c>
      <c r="G102">
        <v>6.3014000000000001</v>
      </c>
      <c r="H102">
        <v>1.03</v>
      </c>
      <c r="I102">
        <v>162.316</v>
      </c>
      <c r="J102">
        <v>0</v>
      </c>
      <c r="K102">
        <v>2</v>
      </c>
      <c r="L102">
        <v>0</v>
      </c>
      <c r="M102">
        <v>8.3596000000000004</v>
      </c>
      <c r="N102" t="b">
        <v>0</v>
      </c>
      <c r="O102" t="b">
        <v>0</v>
      </c>
      <c r="P102">
        <v>0</v>
      </c>
      <c r="Q102">
        <v>312.79172444343573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50.1081</v>
      </c>
      <c r="F103">
        <v>6.2100000000000002E-2</v>
      </c>
      <c r="G103">
        <v>6.3014000000000001</v>
      </c>
      <c r="H103">
        <v>0.91590000000000005</v>
      </c>
      <c r="I103">
        <v>166.90029999999999</v>
      </c>
      <c r="J103">
        <v>0</v>
      </c>
      <c r="K103">
        <v>2</v>
      </c>
      <c r="L103">
        <v>0</v>
      </c>
      <c r="M103">
        <v>6.8308</v>
      </c>
      <c r="N103" t="b">
        <v>0</v>
      </c>
      <c r="O103" t="b">
        <v>0</v>
      </c>
      <c r="P103">
        <v>0</v>
      </c>
      <c r="Q103">
        <v>312.15891361236572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52.844900000000003</v>
      </c>
      <c r="F104">
        <v>6.6500000000000004E-2</v>
      </c>
      <c r="G104">
        <v>6.3014000000000001</v>
      </c>
      <c r="H104">
        <v>0.8004</v>
      </c>
      <c r="I104">
        <v>166.64269999999999</v>
      </c>
      <c r="J104">
        <v>0</v>
      </c>
      <c r="K104">
        <v>2</v>
      </c>
      <c r="L104">
        <v>0</v>
      </c>
      <c r="M104">
        <v>7.3056999999999999</v>
      </c>
      <c r="N104" t="b">
        <v>0</v>
      </c>
      <c r="O104" t="b">
        <v>0</v>
      </c>
      <c r="P104">
        <v>0</v>
      </c>
      <c r="Q104">
        <v>270.78171420097351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55.442</v>
      </c>
      <c r="F105">
        <v>7.0499999999999993E-2</v>
      </c>
      <c r="G105">
        <v>6.3014000000000001</v>
      </c>
      <c r="H105">
        <v>0.68789999999999996</v>
      </c>
      <c r="I105">
        <v>166.38509999999999</v>
      </c>
      <c r="J105">
        <v>0</v>
      </c>
      <c r="K105">
        <v>2</v>
      </c>
      <c r="L105">
        <v>0</v>
      </c>
      <c r="M105">
        <v>7.7460000000000004</v>
      </c>
      <c r="N105" t="b">
        <v>0</v>
      </c>
      <c r="O105" t="b">
        <v>0</v>
      </c>
      <c r="P105">
        <v>0</v>
      </c>
      <c r="Q105">
        <v>264.61591362953192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57.679299999999998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8.2239000000000004</v>
      </c>
      <c r="N106" t="b">
        <v>0</v>
      </c>
      <c r="O106" t="b">
        <v>0</v>
      </c>
      <c r="P106">
        <v>0</v>
      </c>
      <c r="Q106">
        <v>302.71127820014948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58.868699999999997</v>
      </c>
      <c r="F107">
        <v>7.9500000000000001E-2</v>
      </c>
      <c r="G107">
        <v>6.2984999999999998</v>
      </c>
      <c r="H107">
        <v>0.70679999999999998</v>
      </c>
      <c r="I107">
        <v>165.8698</v>
      </c>
      <c r="J107">
        <v>0</v>
      </c>
      <c r="K107">
        <v>2</v>
      </c>
      <c r="L107">
        <v>0</v>
      </c>
      <c r="M107">
        <v>8.7445000000000004</v>
      </c>
      <c r="N107" t="b">
        <v>0</v>
      </c>
      <c r="O107" t="b">
        <v>0</v>
      </c>
      <c r="P107">
        <v>0</v>
      </c>
      <c r="Q107">
        <v>288.20877432823181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58.274299999999997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8.8722999999999992</v>
      </c>
      <c r="N108" t="b">
        <v>0</v>
      </c>
      <c r="O108" t="b">
        <v>0</v>
      </c>
      <c r="P108">
        <v>0</v>
      </c>
      <c r="Q108">
        <v>321.61425399780268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57.813200000000002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8.9311000000000007</v>
      </c>
      <c r="N109" t="b">
        <v>0</v>
      </c>
      <c r="O109" t="b">
        <v>0</v>
      </c>
      <c r="P109">
        <v>0</v>
      </c>
      <c r="Q109">
        <v>441.76983690261841</v>
      </c>
    </row>
  </sheetData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109"/>
  <sheetViews>
    <sheetView tabSelected="1" zoomScale="25" zoomScaleNormal="25" workbookViewId="0">
      <selection activeCell="V64" sqref="V64"/>
    </sheetView>
  </sheetViews>
  <sheetFormatPr defaultRowHeight="15" x14ac:dyDescent="0.25"/>
  <cols>
    <col min="9" max="9" width="13.28515625" customWidth="1"/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32" max="33" width="15.28515625" customWidth="1"/>
    <col min="34" max="34" width="15" customWidth="1"/>
  </cols>
  <sheetData>
    <row r="1" spans="1:52" ht="28.35" customHeight="1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U1" s="4" t="s">
        <v>17</v>
      </c>
      <c r="V1" t="s">
        <v>18</v>
      </c>
      <c r="W1" s="7" t="s">
        <v>19</v>
      </c>
      <c r="Y1" s="9" t="s">
        <v>20</v>
      </c>
      <c r="AC1" s="10" t="s">
        <v>21</v>
      </c>
    </row>
    <row r="2" spans="1:52" ht="58.35" customHeight="1" x14ac:dyDescent="0.25">
      <c r="A2">
        <v>-29</v>
      </c>
      <c r="B2">
        <v>0.85994000000000004</v>
      </c>
      <c r="C2">
        <v>142.4571</v>
      </c>
      <c r="D2">
        <v>32.772199999999998</v>
      </c>
      <c r="E2">
        <v>42.976300000000002</v>
      </c>
      <c r="F2">
        <v>3.9899999999999998E-2</v>
      </c>
      <c r="G2">
        <v>6.2521000000000004</v>
      </c>
      <c r="H2">
        <v>2.6177999999999999</v>
      </c>
      <c r="I2">
        <v>157.01249999999999</v>
      </c>
      <c r="K2">
        <v>0</v>
      </c>
      <c r="L2">
        <v>0</v>
      </c>
      <c r="M2">
        <v>4.3875000000000002</v>
      </c>
      <c r="N2" t="b">
        <v>1</v>
      </c>
      <c r="O2" t="b">
        <v>1</v>
      </c>
      <c r="P2">
        <v>0</v>
      </c>
      <c r="Q2">
        <v>606.05046010017395</v>
      </c>
      <c r="U2" s="5" t="s">
        <v>22</v>
      </c>
      <c r="V2" s="1" t="s">
        <v>23</v>
      </c>
      <c r="W2" s="2" t="s">
        <v>24</v>
      </c>
      <c r="X2" s="3" t="s">
        <v>25</v>
      </c>
      <c r="Y2" s="1" t="s">
        <v>23</v>
      </c>
      <c r="Z2" s="2" t="s">
        <v>24</v>
      </c>
      <c r="AA2" s="3" t="s">
        <v>25</v>
      </c>
      <c r="AC2" s="1" t="s">
        <v>23</v>
      </c>
      <c r="AD2" s="2" t="s">
        <v>24</v>
      </c>
      <c r="AE2" s="3" t="s">
        <v>25</v>
      </c>
      <c r="AF2" s="1" t="s">
        <v>23</v>
      </c>
      <c r="AG2" s="2" t="s">
        <v>24</v>
      </c>
      <c r="AH2" s="3" t="s">
        <v>25</v>
      </c>
    </row>
    <row r="3" spans="1:52" x14ac:dyDescent="0.25">
      <c r="A3">
        <v>-25</v>
      </c>
      <c r="B3">
        <v>0.91639000000000004</v>
      </c>
      <c r="C3">
        <v>151.8091</v>
      </c>
      <c r="D3">
        <v>33.520499999999998</v>
      </c>
      <c r="E3">
        <v>45.192300000000003</v>
      </c>
      <c r="F3">
        <v>3.9800000000000002E-2</v>
      </c>
      <c r="G3">
        <v>6.2720000000000002</v>
      </c>
      <c r="H3">
        <v>2.0413000000000001</v>
      </c>
      <c r="I3">
        <v>163.607</v>
      </c>
      <c r="K3">
        <v>0</v>
      </c>
      <c r="L3">
        <v>0</v>
      </c>
      <c r="M3">
        <v>4.3773999999999997</v>
      </c>
      <c r="N3" t="b">
        <v>1</v>
      </c>
      <c r="O3" t="b">
        <v>1</v>
      </c>
      <c r="P3">
        <v>0</v>
      </c>
      <c r="Q3">
        <v>581.00484919548035</v>
      </c>
      <c r="R3" t="s">
        <v>26</v>
      </c>
      <c r="S3">
        <v>0.95</v>
      </c>
      <c r="U3">
        <v>-29</v>
      </c>
      <c r="V3">
        <f t="shared" ref="V3:V11" si="0">C11+(E11*$S$4*$S$5)-F11/$S$3/$S$4-G11-H11/$S$3/$S$4</f>
        <v>179.41074653825623</v>
      </c>
      <c r="W3">
        <f t="shared" ref="W3:W11" si="1">C20+(E20*$S$4*$S$5)-F20/$S$3/$S$4-G20-H20/$S$3/$S$4</f>
        <v>171.83703751131316</v>
      </c>
      <c r="X3">
        <f t="shared" ref="X3:X11" si="2">C2+(E2*$S$4*$S$5)-F2/$S$3/$S$4-G2-H2/$S$3/$S$4</f>
        <v>175.07476893942584</v>
      </c>
      <c r="Y3">
        <f t="shared" ref="Y3:Y11" si="3">V3/((100*C11)/D11-I11)</f>
        <v>0.63565253643813135</v>
      </c>
      <c r="Z3">
        <f t="shared" ref="Z3:Z11" si="4">W3/((100*C20)/D20-I20)</f>
        <v>0.62615173772424804</v>
      </c>
      <c r="AA3">
        <f t="shared" ref="AA3:AA11" si="5">X3/((C2*100)/D2-I2)</f>
        <v>0.63049938387669413</v>
      </c>
      <c r="AC3">
        <f t="shared" ref="AC3:AC11" si="6">(V3+I11)/(100*C11/D11)</f>
        <v>0.7670523645128442</v>
      </c>
      <c r="AD3">
        <f t="shared" ref="AD3:AD11" si="7">(W3+I20)/(100*C20/D20)</f>
        <v>0.76146103276840438</v>
      </c>
      <c r="AE3">
        <f t="shared" ref="AE3:AE11" si="8">(X3+I2)/(100*C2/D2)</f>
        <v>0.76396546013758881</v>
      </c>
      <c r="AF3">
        <f t="shared" ref="AF3:AF11" si="9">B11</f>
        <v>0.88126000000000004</v>
      </c>
      <c r="AG3">
        <f t="shared" ref="AG3:AG11" si="10">B20</f>
        <v>0.84541999999999995</v>
      </c>
      <c r="AH3">
        <f t="shared" ref="AH3:AH11" si="11">B2</f>
        <v>0.85994000000000004</v>
      </c>
    </row>
    <row r="4" spans="1:52" x14ac:dyDescent="0.25">
      <c r="A4">
        <v>-20</v>
      </c>
      <c r="B4">
        <v>0.95735000000000003</v>
      </c>
      <c r="C4">
        <v>158.5949</v>
      </c>
      <c r="D4">
        <v>33.920499999999997</v>
      </c>
      <c r="E4">
        <v>48.4739</v>
      </c>
      <c r="F4">
        <v>4.0399999999999998E-2</v>
      </c>
      <c r="G4">
        <v>6.2864000000000004</v>
      </c>
      <c r="H4">
        <v>1.3566</v>
      </c>
      <c r="I4">
        <v>168.31739999999999</v>
      </c>
      <c r="K4">
        <v>0</v>
      </c>
      <c r="L4">
        <v>0</v>
      </c>
      <c r="M4">
        <v>4.4378000000000002</v>
      </c>
      <c r="N4" t="b">
        <v>1</v>
      </c>
      <c r="O4" t="b">
        <v>1</v>
      </c>
      <c r="P4">
        <v>0</v>
      </c>
      <c r="Q4">
        <v>1405.546190977097</v>
      </c>
      <c r="R4" t="s">
        <v>27</v>
      </c>
      <c r="S4">
        <v>0.99</v>
      </c>
      <c r="U4">
        <v>-25</v>
      </c>
      <c r="V4">
        <f t="shared" si="0"/>
        <v>192.66148839371607</v>
      </c>
      <c r="W4">
        <f t="shared" si="1"/>
        <v>183.09049326895268</v>
      </c>
      <c r="X4">
        <f t="shared" si="2"/>
        <v>187.16991028934609</v>
      </c>
      <c r="Y4">
        <f t="shared" si="3"/>
        <v>0.65073686335524927</v>
      </c>
      <c r="Z4">
        <f t="shared" si="4"/>
        <v>0.64263302384020449</v>
      </c>
      <c r="AA4">
        <f t="shared" si="5"/>
        <v>0.64702579539868887</v>
      </c>
      <c r="AC4">
        <f t="shared" si="6"/>
        <v>0.77620552083985306</v>
      </c>
      <c r="AD4">
        <f t="shared" si="7"/>
        <v>0.77220250658661505</v>
      </c>
      <c r="AE4">
        <f t="shared" si="8"/>
        <v>0.7745396963261113</v>
      </c>
      <c r="AF4">
        <f t="shared" si="9"/>
        <v>0.94245999999999996</v>
      </c>
      <c r="AG4">
        <f t="shared" si="10"/>
        <v>0.89856999999999998</v>
      </c>
      <c r="AH4">
        <f t="shared" si="11"/>
        <v>0.91639000000000004</v>
      </c>
    </row>
    <row r="5" spans="1:52" x14ac:dyDescent="0.25">
      <c r="A5">
        <v>-15</v>
      </c>
      <c r="B5">
        <v>0.94764000000000004</v>
      </c>
      <c r="C5">
        <v>156.9863</v>
      </c>
      <c r="D5">
        <v>33.847700000000003</v>
      </c>
      <c r="E5">
        <v>50.720300000000002</v>
      </c>
      <c r="F5">
        <v>4.0300000000000002E-2</v>
      </c>
      <c r="G5">
        <v>6.2830000000000004</v>
      </c>
      <c r="H5">
        <v>1.3082</v>
      </c>
      <c r="I5">
        <v>168.13159999999999</v>
      </c>
      <c r="K5">
        <v>0</v>
      </c>
      <c r="L5">
        <v>0</v>
      </c>
      <c r="M5">
        <v>4.4316000000000004</v>
      </c>
      <c r="N5" t="b">
        <v>1</v>
      </c>
      <c r="O5" t="b">
        <v>1</v>
      </c>
      <c r="P5">
        <v>0</v>
      </c>
      <c r="Q5">
        <v>1092.06036233902</v>
      </c>
      <c r="R5" t="s">
        <v>28</v>
      </c>
      <c r="S5">
        <v>0.98</v>
      </c>
      <c r="U5">
        <v>-20</v>
      </c>
      <c r="V5">
        <f t="shared" si="0"/>
        <v>203.82161674499733</v>
      </c>
      <c r="W5">
        <f t="shared" si="1"/>
        <v>192.80193496771929</v>
      </c>
      <c r="X5">
        <f t="shared" si="2"/>
        <v>197.85249766304094</v>
      </c>
      <c r="Y5">
        <f t="shared" si="3"/>
        <v>0.66123348674022975</v>
      </c>
      <c r="Z5">
        <f t="shared" si="4"/>
        <v>0.65826461872392728</v>
      </c>
      <c r="AA5">
        <f t="shared" si="5"/>
        <v>0.66120226534589377</v>
      </c>
      <c r="AC5">
        <f t="shared" si="6"/>
        <v>0.78217220470206705</v>
      </c>
      <c r="AD5">
        <f t="shared" si="7"/>
        <v>0.78202308168621448</v>
      </c>
      <c r="AE5">
        <f t="shared" si="8"/>
        <v>0.78316932093523695</v>
      </c>
      <c r="AF5">
        <f t="shared" si="9"/>
        <v>0.98585999999999996</v>
      </c>
      <c r="AG5">
        <f t="shared" si="10"/>
        <v>0.93486999999999998</v>
      </c>
      <c r="AH5">
        <f t="shared" si="11"/>
        <v>0.95735000000000003</v>
      </c>
    </row>
    <row r="6" spans="1:52" x14ac:dyDescent="0.25">
      <c r="A6">
        <v>-10</v>
      </c>
      <c r="B6">
        <v>0.93710000000000004</v>
      </c>
      <c r="C6">
        <v>155.24010000000001</v>
      </c>
      <c r="D6">
        <v>33.744399999999999</v>
      </c>
      <c r="E6">
        <v>52.8324</v>
      </c>
      <c r="F6">
        <v>4.0399999999999998E-2</v>
      </c>
      <c r="G6">
        <v>6.2793000000000001</v>
      </c>
      <c r="H6">
        <v>1.2524</v>
      </c>
      <c r="I6">
        <v>167.94579999999999</v>
      </c>
      <c r="K6">
        <v>0</v>
      </c>
      <c r="L6">
        <v>0</v>
      </c>
      <c r="M6">
        <v>4.4363000000000001</v>
      </c>
      <c r="N6" t="b">
        <v>1</v>
      </c>
      <c r="O6" t="b">
        <v>1</v>
      </c>
      <c r="P6">
        <v>0</v>
      </c>
      <c r="Q6">
        <v>581.87104296684265</v>
      </c>
      <c r="U6">
        <v>-15</v>
      </c>
      <c r="V6">
        <f t="shared" si="0"/>
        <v>205.3296363826901</v>
      </c>
      <c r="W6">
        <f t="shared" si="1"/>
        <v>192.62014412587985</v>
      </c>
      <c r="X6">
        <f t="shared" si="2"/>
        <v>198.47832325776716</v>
      </c>
      <c r="Y6">
        <f t="shared" si="3"/>
        <v>0.67213111545083071</v>
      </c>
      <c r="Z6">
        <f t="shared" si="4"/>
        <v>0.66720479152830681</v>
      </c>
      <c r="AA6">
        <f t="shared" si="5"/>
        <v>0.6712824219322554</v>
      </c>
      <c r="AC6">
        <f t="shared" si="6"/>
        <v>0.78996807295685645</v>
      </c>
      <c r="AD6">
        <f t="shared" si="7"/>
        <v>0.78853292211864412</v>
      </c>
      <c r="AE6">
        <f t="shared" si="8"/>
        <v>0.79044494324994774</v>
      </c>
      <c r="AF6">
        <f t="shared" si="9"/>
        <v>0.98028000000000004</v>
      </c>
      <c r="AG6">
        <f t="shared" si="10"/>
        <v>0.92113</v>
      </c>
      <c r="AH6">
        <f t="shared" si="11"/>
        <v>0.94764000000000004</v>
      </c>
    </row>
    <row r="7" spans="1:52" x14ac:dyDescent="0.25">
      <c r="A7">
        <v>-5</v>
      </c>
      <c r="B7">
        <v>0.93096000000000001</v>
      </c>
      <c r="C7">
        <v>154.2234</v>
      </c>
      <c r="D7">
        <v>33.657899999999998</v>
      </c>
      <c r="E7">
        <v>54.747700000000002</v>
      </c>
      <c r="F7">
        <v>4.0599999999999997E-2</v>
      </c>
      <c r="G7">
        <v>6.2770999999999999</v>
      </c>
      <c r="H7">
        <v>1.1321000000000001</v>
      </c>
      <c r="I7">
        <v>167.76</v>
      </c>
      <c r="K7">
        <v>0</v>
      </c>
      <c r="L7">
        <v>0</v>
      </c>
      <c r="M7">
        <v>4.4641000000000002</v>
      </c>
      <c r="N7" t="b">
        <v>1</v>
      </c>
      <c r="O7" t="b">
        <v>1</v>
      </c>
      <c r="P7">
        <v>0</v>
      </c>
      <c r="Q7">
        <v>630.58095574378967</v>
      </c>
      <c r="U7">
        <v>-10</v>
      </c>
      <c r="V7">
        <f t="shared" si="0"/>
        <v>206.43232697414143</v>
      </c>
      <c r="W7">
        <f t="shared" si="1"/>
        <v>192.13618014643276</v>
      </c>
      <c r="X7">
        <f t="shared" si="2"/>
        <v>198.84420649488573</v>
      </c>
      <c r="Y7">
        <f t="shared" si="3"/>
        <v>0.68276483680268951</v>
      </c>
      <c r="Z7">
        <f t="shared" si="4"/>
        <v>0.67547738113861611</v>
      </c>
      <c r="AA7">
        <f t="shared" si="5"/>
        <v>0.68073738221067737</v>
      </c>
      <c r="AC7">
        <f t="shared" si="6"/>
        <v>0.797645310597071</v>
      </c>
      <c r="AD7">
        <f t="shared" si="7"/>
        <v>0.79460785042100535</v>
      </c>
      <c r="AE7">
        <f t="shared" si="8"/>
        <v>0.7972881166120106</v>
      </c>
      <c r="AF7">
        <f t="shared" si="9"/>
        <v>0.97323000000000004</v>
      </c>
      <c r="AG7">
        <f t="shared" si="10"/>
        <v>0.90625</v>
      </c>
      <c r="AH7">
        <f t="shared" si="11"/>
        <v>0.93710000000000004</v>
      </c>
    </row>
    <row r="8" spans="1:52" x14ac:dyDescent="0.25">
      <c r="A8">
        <v>0</v>
      </c>
      <c r="B8">
        <v>0.92579999999999996</v>
      </c>
      <c r="C8">
        <v>152.114</v>
      </c>
      <c r="D8">
        <v>33.555700000000002</v>
      </c>
      <c r="E8">
        <v>55.799399999999999</v>
      </c>
      <c r="F8">
        <v>4.0800000000000003E-2</v>
      </c>
      <c r="G8">
        <v>6.2725999999999997</v>
      </c>
      <c r="H8">
        <v>1.1186</v>
      </c>
      <c r="I8">
        <v>167.57409999999999</v>
      </c>
      <c r="K8">
        <v>0</v>
      </c>
      <c r="L8">
        <v>0</v>
      </c>
      <c r="M8">
        <v>4.4884000000000004</v>
      </c>
      <c r="N8" t="b">
        <v>1</v>
      </c>
      <c r="O8" t="b">
        <v>1</v>
      </c>
      <c r="P8">
        <v>0</v>
      </c>
      <c r="Q8">
        <v>468.06954741477972</v>
      </c>
      <c r="U8">
        <v>-5</v>
      </c>
      <c r="V8">
        <f t="shared" si="0"/>
        <v>208.05908078452947</v>
      </c>
      <c r="W8">
        <f t="shared" si="1"/>
        <v>192.53635508248803</v>
      </c>
      <c r="X8">
        <f t="shared" si="2"/>
        <v>199.8156285878469</v>
      </c>
      <c r="Y8">
        <f t="shared" si="3"/>
        <v>0.69055342961582045</v>
      </c>
      <c r="Z8">
        <f t="shared" si="4"/>
        <v>0.68178356752248959</v>
      </c>
      <c r="AA8">
        <f t="shared" si="5"/>
        <v>0.68795515974812527</v>
      </c>
      <c r="AC8">
        <f t="shared" si="6"/>
        <v>0.80296948094177112</v>
      </c>
      <c r="AD8">
        <f t="shared" si="7"/>
        <v>0.79883723425798414</v>
      </c>
      <c r="AE8">
        <f t="shared" si="8"/>
        <v>0.8022014655004942</v>
      </c>
      <c r="AF8">
        <f t="shared" si="9"/>
        <v>0.97043000000000001</v>
      </c>
      <c r="AG8">
        <f t="shared" si="10"/>
        <v>0.89700000000000002</v>
      </c>
      <c r="AH8">
        <f t="shared" si="11"/>
        <v>0.93096000000000001</v>
      </c>
    </row>
    <row r="9" spans="1:52" ht="91.7" customHeight="1" x14ac:dyDescent="1.35">
      <c r="A9">
        <v>5</v>
      </c>
      <c r="B9">
        <v>0.92464999999999997</v>
      </c>
      <c r="C9">
        <v>147.74680000000001</v>
      </c>
      <c r="D9">
        <v>33.363900000000001</v>
      </c>
      <c r="E9">
        <v>55.564999999999998</v>
      </c>
      <c r="F9">
        <v>4.0399999999999998E-2</v>
      </c>
      <c r="G9">
        <v>6.2633999999999999</v>
      </c>
      <c r="H9">
        <v>1.2425999999999999</v>
      </c>
      <c r="I9">
        <v>167.38829999999999</v>
      </c>
      <c r="K9">
        <v>0</v>
      </c>
      <c r="L9">
        <v>0</v>
      </c>
      <c r="M9">
        <v>4.4390999999999998</v>
      </c>
      <c r="N9" t="b">
        <v>1</v>
      </c>
      <c r="O9" t="b">
        <v>1</v>
      </c>
      <c r="P9">
        <v>0</v>
      </c>
      <c r="Q9">
        <v>2162.36178612709</v>
      </c>
      <c r="U9">
        <v>0</v>
      </c>
      <c r="V9">
        <f t="shared" si="0"/>
        <v>207.30022758859118</v>
      </c>
      <c r="W9">
        <f t="shared" si="1"/>
        <v>190.92359473511959</v>
      </c>
      <c r="X9">
        <f t="shared" si="2"/>
        <v>198.74522934198831</v>
      </c>
      <c r="Y9">
        <f t="shared" si="3"/>
        <v>0.69896253718517998</v>
      </c>
      <c r="Z9">
        <f t="shared" si="4"/>
        <v>0.68843187546782703</v>
      </c>
      <c r="AA9">
        <f t="shared" si="5"/>
        <v>0.69553641439431213</v>
      </c>
      <c r="AC9">
        <f t="shared" si="6"/>
        <v>0.80952707284087366</v>
      </c>
      <c r="AD9">
        <f t="shared" si="7"/>
        <v>0.80406361351409983</v>
      </c>
      <c r="AE9">
        <f t="shared" si="8"/>
        <v>0.8080848258280604</v>
      </c>
      <c r="AF9">
        <f t="shared" si="9"/>
        <v>0.96733000000000002</v>
      </c>
      <c r="AG9">
        <f t="shared" si="10"/>
        <v>0.88858000000000004</v>
      </c>
      <c r="AH9">
        <f t="shared" si="11"/>
        <v>0.92579999999999996</v>
      </c>
      <c r="AZ9" s="8" t="s">
        <v>29</v>
      </c>
    </row>
    <row r="10" spans="1:52" x14ac:dyDescent="0.25">
      <c r="A10">
        <v>8</v>
      </c>
      <c r="B10">
        <v>0.92479</v>
      </c>
      <c r="C10">
        <v>145.26179999999999</v>
      </c>
      <c r="D10">
        <v>33.238100000000003</v>
      </c>
      <c r="E10">
        <v>55.254399999999997</v>
      </c>
      <c r="F10">
        <v>4.1000000000000002E-2</v>
      </c>
      <c r="G10">
        <v>6.2580999999999998</v>
      </c>
      <c r="H10">
        <v>1.321</v>
      </c>
      <c r="I10">
        <v>166.7372</v>
      </c>
      <c r="K10">
        <v>0</v>
      </c>
      <c r="L10">
        <v>0</v>
      </c>
      <c r="M10">
        <v>4.5096999999999996</v>
      </c>
      <c r="N10" t="b">
        <v>1</v>
      </c>
      <c r="O10" t="b">
        <v>1</v>
      </c>
      <c r="P10">
        <v>0</v>
      </c>
      <c r="Q10">
        <v>838.93563508987427</v>
      </c>
      <c r="U10">
        <v>5</v>
      </c>
      <c r="V10">
        <f t="shared" si="0"/>
        <v>202.64283960118024</v>
      </c>
      <c r="W10">
        <f t="shared" si="1"/>
        <v>186.54024443240829</v>
      </c>
      <c r="X10">
        <f t="shared" si="2"/>
        <v>194.0283950042531</v>
      </c>
      <c r="Y10">
        <f t="shared" si="3"/>
        <v>0.70760705525305345</v>
      </c>
      <c r="Z10">
        <f t="shared" si="4"/>
        <v>0.69703428000179535</v>
      </c>
      <c r="AA10">
        <f t="shared" si="5"/>
        <v>0.70441531284699788</v>
      </c>
      <c r="AC10">
        <f t="shared" si="6"/>
        <v>0.81735940701220866</v>
      </c>
      <c r="AD10">
        <f t="shared" si="7"/>
        <v>0.811839766749473</v>
      </c>
      <c r="AE10">
        <f t="shared" si="8"/>
        <v>0.81614427320607952</v>
      </c>
      <c r="AF10">
        <f t="shared" si="9"/>
        <v>0.96775</v>
      </c>
      <c r="AG10">
        <f t="shared" si="10"/>
        <v>0.88771999999999995</v>
      </c>
      <c r="AH10">
        <f t="shared" si="11"/>
        <v>0.92464999999999997</v>
      </c>
    </row>
    <row r="11" spans="1:52" x14ac:dyDescent="0.25">
      <c r="A11">
        <v>-29</v>
      </c>
      <c r="B11">
        <v>0.88126000000000004</v>
      </c>
      <c r="C11">
        <v>145.98949999999999</v>
      </c>
      <c r="D11">
        <v>33.070099999999996</v>
      </c>
      <c r="E11">
        <v>43.683300000000003</v>
      </c>
      <c r="F11">
        <v>4.0399999999999998E-2</v>
      </c>
      <c r="G11">
        <v>6.2595999999999998</v>
      </c>
      <c r="H11">
        <v>2.4996</v>
      </c>
      <c r="I11">
        <v>159.2081</v>
      </c>
      <c r="J11">
        <v>2.1876000000000002</v>
      </c>
      <c r="K11">
        <v>1</v>
      </c>
      <c r="L11">
        <v>0</v>
      </c>
      <c r="M11">
        <v>4.4383999999999997</v>
      </c>
      <c r="N11" t="b">
        <v>1</v>
      </c>
      <c r="O11" t="b">
        <v>1</v>
      </c>
      <c r="P11">
        <v>20.985125576037831</v>
      </c>
      <c r="Q11">
        <v>326.63385939598078</v>
      </c>
      <c r="U11">
        <v>8</v>
      </c>
      <c r="V11">
        <f t="shared" si="0"/>
        <v>199.36778479414141</v>
      </c>
      <c r="W11">
        <f t="shared" si="1"/>
        <v>183.50754476679424</v>
      </c>
      <c r="X11">
        <f t="shared" si="2"/>
        <v>191.16335301078146</v>
      </c>
      <c r="Y11">
        <f t="shared" si="3"/>
        <v>0.71078660676160521</v>
      </c>
      <c r="Z11">
        <f t="shared" si="4"/>
        <v>0.69986771801476189</v>
      </c>
      <c r="AA11">
        <f t="shared" si="5"/>
        <v>0.70723496784769713</v>
      </c>
      <c r="AC11">
        <f t="shared" si="6"/>
        <v>0.82049383549309207</v>
      </c>
      <c r="AD11">
        <f t="shared" si="7"/>
        <v>0.81475785359428521</v>
      </c>
      <c r="AE11">
        <f t="shared" si="8"/>
        <v>0.8189306735168953</v>
      </c>
      <c r="AF11">
        <f t="shared" si="9"/>
        <v>0.96645999999999999</v>
      </c>
      <c r="AG11">
        <f t="shared" si="10"/>
        <v>0.88644999999999996</v>
      </c>
      <c r="AH11">
        <f t="shared" si="11"/>
        <v>0.92479</v>
      </c>
    </row>
    <row r="12" spans="1:52" x14ac:dyDescent="0.25">
      <c r="A12">
        <v>-25</v>
      </c>
      <c r="B12">
        <v>0.94245999999999996</v>
      </c>
      <c r="C12">
        <v>156.12809999999999</v>
      </c>
      <c r="D12">
        <v>33.79</v>
      </c>
      <c r="E12">
        <v>46.035899999999998</v>
      </c>
      <c r="F12">
        <v>4.0300000000000002E-2</v>
      </c>
      <c r="G12">
        <v>6.2812000000000001</v>
      </c>
      <c r="H12">
        <v>1.6991000000000001</v>
      </c>
      <c r="I12">
        <v>165.98750000000001</v>
      </c>
      <c r="J12">
        <v>2.3721000000000001</v>
      </c>
      <c r="K12">
        <v>1</v>
      </c>
      <c r="L12">
        <v>0</v>
      </c>
      <c r="M12">
        <v>4.4326999999999996</v>
      </c>
      <c r="N12" t="b">
        <v>1</v>
      </c>
      <c r="O12" t="b">
        <v>1</v>
      </c>
      <c r="P12">
        <v>20.985125576037831</v>
      </c>
      <c r="Q12">
        <v>1655.14317035675</v>
      </c>
      <c r="U12" s="6" t="s">
        <v>30</v>
      </c>
    </row>
    <row r="13" spans="1:52" x14ac:dyDescent="0.25">
      <c r="A13">
        <v>-20</v>
      </c>
      <c r="B13">
        <v>0.98585999999999996</v>
      </c>
      <c r="C13">
        <v>163.31809999999999</v>
      </c>
      <c r="D13">
        <v>34.068399999999997</v>
      </c>
      <c r="E13">
        <v>49.425699999999999</v>
      </c>
      <c r="F13">
        <v>4.0300000000000002E-2</v>
      </c>
      <c r="G13">
        <v>6.2964000000000002</v>
      </c>
      <c r="H13">
        <v>1.044</v>
      </c>
      <c r="I13">
        <v>171.13839999999999</v>
      </c>
      <c r="J13">
        <v>2.8113000000000001</v>
      </c>
      <c r="K13">
        <v>1</v>
      </c>
      <c r="L13">
        <v>0</v>
      </c>
      <c r="M13">
        <v>4.4352999999999998</v>
      </c>
      <c r="N13" t="b">
        <v>1</v>
      </c>
      <c r="O13" t="b">
        <v>1</v>
      </c>
      <c r="P13">
        <v>20.985125576037831</v>
      </c>
      <c r="Q13">
        <v>1391.4690117836001</v>
      </c>
      <c r="U13" s="6" t="s">
        <v>31</v>
      </c>
      <c r="W13" s="7" t="s">
        <v>19</v>
      </c>
    </row>
    <row r="14" spans="1:52" ht="29.1" customHeight="1" x14ac:dyDescent="0.25">
      <c r="A14">
        <v>-15</v>
      </c>
      <c r="B14">
        <v>0.98028000000000004</v>
      </c>
      <c r="C14">
        <v>162.3937</v>
      </c>
      <c r="D14">
        <v>34.053100000000001</v>
      </c>
      <c r="E14">
        <v>51.843200000000003</v>
      </c>
      <c r="F14">
        <v>4.0399999999999998E-2</v>
      </c>
      <c r="G14">
        <v>6.2945000000000002</v>
      </c>
      <c r="H14">
        <v>0.96389999999999998</v>
      </c>
      <c r="I14">
        <v>171.39330000000001</v>
      </c>
      <c r="J14">
        <v>3.2502</v>
      </c>
      <c r="K14">
        <v>1</v>
      </c>
      <c r="L14">
        <v>0</v>
      </c>
      <c r="M14">
        <v>4.4412000000000003</v>
      </c>
      <c r="N14" t="b">
        <v>1</v>
      </c>
      <c r="O14" t="b">
        <v>1</v>
      </c>
      <c r="P14">
        <v>20.985125576037831</v>
      </c>
      <c r="Q14">
        <v>1141.1843113899231</v>
      </c>
      <c r="V14" s="1" t="s">
        <v>23</v>
      </c>
      <c r="W14" s="2" t="s">
        <v>24</v>
      </c>
      <c r="X14" s="3" t="s">
        <v>25</v>
      </c>
    </row>
    <row r="15" spans="1:52" x14ac:dyDescent="0.25">
      <c r="A15">
        <v>-10</v>
      </c>
      <c r="B15">
        <v>0.97323000000000004</v>
      </c>
      <c r="C15">
        <v>161.22450000000001</v>
      </c>
      <c r="D15">
        <v>34.0139</v>
      </c>
      <c r="E15">
        <v>54.097799999999999</v>
      </c>
      <c r="F15">
        <v>4.0399999999999998E-2</v>
      </c>
      <c r="G15">
        <v>6.2919999999999998</v>
      </c>
      <c r="H15">
        <v>0.88680000000000003</v>
      </c>
      <c r="I15">
        <v>171.64830000000001</v>
      </c>
      <c r="J15">
        <v>3.6888999999999998</v>
      </c>
      <c r="K15">
        <v>1</v>
      </c>
      <c r="L15">
        <v>0</v>
      </c>
      <c r="M15">
        <v>4.4394999999999998</v>
      </c>
      <c r="N15" t="b">
        <v>1</v>
      </c>
      <c r="O15" t="b">
        <v>1</v>
      </c>
      <c r="P15">
        <v>20.985125576037831</v>
      </c>
      <c r="Q15">
        <v>725.50554442405701</v>
      </c>
      <c r="U15">
        <v>-29</v>
      </c>
      <c r="V15">
        <f t="shared" ref="V15:V23" si="12">C65+(E65*$S$4*$S$5)-F65/$S$3/$S$4-G65-H65/$S$3/$S$4</f>
        <v>204.92101228267941</v>
      </c>
      <c r="W15">
        <f t="shared" ref="W15:W23" si="13">C74+(E74*$S$4*$S$5)-F74/$S$3/$S$4-G74-H74/$S$3/$S$4</f>
        <v>204.93560205073896</v>
      </c>
      <c r="X15">
        <f t="shared" ref="X15:X23" si="14">C56+(E56*$S$4*$S$5)-F56/$S$3/$S$4-G56-H56/$S$3/$S$4</f>
        <v>205.13596579753323</v>
      </c>
      <c r="Y15">
        <f t="shared" ref="Y15:Y23" si="15">V15/((100*C65)/D65-I65)</f>
        <v>0.62673960004461837</v>
      </c>
      <c r="Z15">
        <f t="shared" ref="Z15:Z23" si="16">W15/((100*C74)/D74-I74)</f>
        <v>0.62011262183838334</v>
      </c>
      <c r="AA15">
        <f t="shared" ref="AA15:AA23" si="17">X15/((100*C56)/D56-I56)</f>
        <v>0.62325032669041003</v>
      </c>
      <c r="AC15">
        <f t="shared" ref="AC15:AC23" si="18">(V15+I65)/(100*C65/D65)</f>
        <v>0.74896187813365489</v>
      </c>
      <c r="AD15">
        <f t="shared" ref="AD15:AD23" si="19">(W15+I74)/(100*C74/D74)</f>
        <v>0.74175607808285471</v>
      </c>
      <c r="AE15">
        <f t="shared" ref="AE15:AE23" si="20">(X15+I56)/(100*C56/D56)</f>
        <v>0.74492929438751565</v>
      </c>
    </row>
    <row r="16" spans="1:52" x14ac:dyDescent="0.25">
      <c r="A16">
        <v>-5</v>
      </c>
      <c r="B16">
        <v>0.97043000000000001</v>
      </c>
      <c r="C16">
        <v>160.7619</v>
      </c>
      <c r="D16">
        <v>33.973599999999998</v>
      </c>
      <c r="E16">
        <v>56.1235</v>
      </c>
      <c r="F16">
        <v>4.0599999999999997E-2</v>
      </c>
      <c r="G16">
        <v>6.2910000000000004</v>
      </c>
      <c r="H16">
        <v>0.77090000000000003</v>
      </c>
      <c r="I16">
        <v>171.9033</v>
      </c>
      <c r="J16">
        <v>4.1273999999999997</v>
      </c>
      <c r="K16">
        <v>1</v>
      </c>
      <c r="L16">
        <v>0</v>
      </c>
      <c r="M16">
        <v>4.468</v>
      </c>
      <c r="N16" t="b">
        <v>1</v>
      </c>
      <c r="O16" t="b">
        <v>1</v>
      </c>
      <c r="P16">
        <v>20.985125576037831</v>
      </c>
      <c r="Q16">
        <v>585.5251784324646</v>
      </c>
      <c r="U16">
        <v>-25</v>
      </c>
      <c r="V16">
        <f t="shared" si="12"/>
        <v>204.96798014040405</v>
      </c>
      <c r="W16">
        <f t="shared" si="13"/>
        <v>204.89648781011164</v>
      </c>
      <c r="X16">
        <f t="shared" si="14"/>
        <v>205.12900379745881</v>
      </c>
      <c r="Y16">
        <f t="shared" si="15"/>
        <v>0.64034320072011042</v>
      </c>
      <c r="Z16">
        <f t="shared" si="16"/>
        <v>0.63238774529717312</v>
      </c>
      <c r="AA16">
        <f t="shared" si="17"/>
        <v>0.63615692444216021</v>
      </c>
      <c r="AC16">
        <f t="shared" si="18"/>
        <v>0.76314966352392288</v>
      </c>
      <c r="AD16">
        <f t="shared" si="19"/>
        <v>0.7549506463153054</v>
      </c>
      <c r="AE16">
        <f t="shared" si="20"/>
        <v>0.7586265831115846</v>
      </c>
    </row>
    <row r="17" spans="1:34" x14ac:dyDescent="0.25">
      <c r="A17">
        <v>0</v>
      </c>
      <c r="B17">
        <v>0.96733000000000002</v>
      </c>
      <c r="C17">
        <v>158.9375</v>
      </c>
      <c r="D17">
        <v>33.907299999999999</v>
      </c>
      <c r="E17">
        <v>57.189700000000002</v>
      </c>
      <c r="F17">
        <v>4.0399999999999998E-2</v>
      </c>
      <c r="G17">
        <v>6.2870999999999997</v>
      </c>
      <c r="H17">
        <v>0.74550000000000005</v>
      </c>
      <c r="I17">
        <v>172.1585</v>
      </c>
      <c r="J17">
        <v>4.5658000000000003</v>
      </c>
      <c r="K17">
        <v>1</v>
      </c>
      <c r="L17">
        <v>0</v>
      </c>
      <c r="M17">
        <v>4.4424999999999999</v>
      </c>
      <c r="N17" t="b">
        <v>1</v>
      </c>
      <c r="O17" t="b">
        <v>1</v>
      </c>
      <c r="P17">
        <v>20.985125576037831</v>
      </c>
      <c r="Q17">
        <v>1214.873829841614</v>
      </c>
      <c r="U17">
        <v>-20</v>
      </c>
      <c r="V17">
        <f t="shared" si="12"/>
        <v>206.81074886915471</v>
      </c>
      <c r="W17">
        <f t="shared" si="13"/>
        <v>206.77114284895271</v>
      </c>
      <c r="X17">
        <f t="shared" si="14"/>
        <v>206.9519192570335</v>
      </c>
      <c r="Y17">
        <f t="shared" si="15"/>
        <v>0.65692692861085633</v>
      </c>
      <c r="Z17">
        <f t="shared" si="16"/>
        <v>0.646890902363498</v>
      </c>
      <c r="AA17">
        <f t="shared" si="17"/>
        <v>0.65158218416604385</v>
      </c>
      <c r="AC17">
        <f t="shared" si="18"/>
        <v>0.77773693212170281</v>
      </c>
      <c r="AD17">
        <f t="shared" si="19"/>
        <v>0.76773037258796428</v>
      </c>
      <c r="AE17">
        <f t="shared" si="20"/>
        <v>0.77226737997436801</v>
      </c>
    </row>
    <row r="18" spans="1:34" x14ac:dyDescent="0.25">
      <c r="A18">
        <v>5</v>
      </c>
      <c r="B18">
        <v>0.96775</v>
      </c>
      <c r="C18">
        <v>154.63380000000001</v>
      </c>
      <c r="D18">
        <v>33.728400000000001</v>
      </c>
      <c r="E18">
        <v>56.896099999999997</v>
      </c>
      <c r="F18">
        <v>4.0399999999999998E-2</v>
      </c>
      <c r="G18">
        <v>6.2779999999999996</v>
      </c>
      <c r="H18">
        <v>0.81879999999999997</v>
      </c>
      <c r="I18">
        <v>172.09</v>
      </c>
      <c r="J18">
        <v>4.6816000000000004</v>
      </c>
      <c r="K18">
        <v>1</v>
      </c>
      <c r="L18">
        <v>0</v>
      </c>
      <c r="M18">
        <v>4.4412000000000003</v>
      </c>
      <c r="N18" t="b">
        <v>1</v>
      </c>
      <c r="O18" t="b">
        <v>1</v>
      </c>
      <c r="P18">
        <v>21.042034015090429</v>
      </c>
      <c r="Q18">
        <v>1729.4707081317899</v>
      </c>
      <c r="U18">
        <v>-15</v>
      </c>
      <c r="V18">
        <f t="shared" si="12"/>
        <v>209.51282188541202</v>
      </c>
      <c r="W18">
        <f t="shared" si="13"/>
        <v>209.63709846832535</v>
      </c>
      <c r="X18">
        <f t="shared" si="14"/>
        <v>209.69360295769269</v>
      </c>
      <c r="Y18">
        <f t="shared" si="15"/>
        <v>0.6661577003256185</v>
      </c>
      <c r="Z18">
        <f t="shared" si="16"/>
        <v>0.65462078402950696</v>
      </c>
      <c r="AA18">
        <f t="shared" si="17"/>
        <v>0.65993485223802428</v>
      </c>
      <c r="AC18">
        <f t="shared" si="18"/>
        <v>0.78390465709155777</v>
      </c>
      <c r="AD18">
        <f t="shared" si="19"/>
        <v>0.77236185407810332</v>
      </c>
      <c r="AE18">
        <f t="shared" si="20"/>
        <v>0.77760924361957862</v>
      </c>
    </row>
    <row r="19" spans="1:34" x14ac:dyDescent="0.25">
      <c r="A19">
        <v>8</v>
      </c>
      <c r="B19">
        <v>0.96645999999999999</v>
      </c>
      <c r="C19">
        <v>151.8075</v>
      </c>
      <c r="D19">
        <v>33.592199999999998</v>
      </c>
      <c r="E19">
        <v>56.501899999999999</v>
      </c>
      <c r="F19">
        <v>4.0399999999999998E-2</v>
      </c>
      <c r="G19">
        <v>6.2720000000000002</v>
      </c>
      <c r="H19">
        <v>0.88680000000000003</v>
      </c>
      <c r="I19">
        <v>171.42400000000001</v>
      </c>
      <c r="J19">
        <v>4.6665000000000001</v>
      </c>
      <c r="K19">
        <v>1</v>
      </c>
      <c r="L19">
        <v>0</v>
      </c>
      <c r="M19">
        <v>4.4429999999999996</v>
      </c>
      <c r="N19" t="b">
        <v>1</v>
      </c>
      <c r="O19" t="b">
        <v>1</v>
      </c>
      <c r="P19">
        <v>21.059775062067811</v>
      </c>
      <c r="Q19">
        <v>1922.905412197113</v>
      </c>
      <c r="U19">
        <v>-10</v>
      </c>
      <c r="V19">
        <f t="shared" si="12"/>
        <v>212.09235585194043</v>
      </c>
      <c r="W19">
        <f t="shared" si="13"/>
        <v>212.36720607998936</v>
      </c>
      <c r="X19">
        <f t="shared" si="14"/>
        <v>212.30242765779906</v>
      </c>
      <c r="Y19">
        <f t="shared" si="15"/>
        <v>0.67466492252575561</v>
      </c>
      <c r="Z19">
        <f t="shared" si="16"/>
        <v>0.66155771442332434</v>
      </c>
      <c r="AA19">
        <f t="shared" si="17"/>
        <v>0.66751829811579888</v>
      </c>
      <c r="AC19">
        <f t="shared" si="18"/>
        <v>0.78955547757270972</v>
      </c>
      <c r="AD19">
        <f t="shared" si="19"/>
        <v>0.77645025225147835</v>
      </c>
      <c r="AE19">
        <f t="shared" si="20"/>
        <v>0.78241478397613362</v>
      </c>
    </row>
    <row r="20" spans="1:34" x14ac:dyDescent="0.25">
      <c r="A20">
        <v>-29</v>
      </c>
      <c r="B20">
        <v>0.84541999999999995</v>
      </c>
      <c r="C20">
        <v>140.0521</v>
      </c>
      <c r="D20">
        <v>32.562399999999997</v>
      </c>
      <c r="E20">
        <v>42.1569</v>
      </c>
      <c r="F20">
        <v>3.9899999999999998E-2</v>
      </c>
      <c r="G20">
        <v>6.2469999999999999</v>
      </c>
      <c r="H20">
        <v>2.6581000000000001</v>
      </c>
      <c r="I20">
        <v>155.67019999999999</v>
      </c>
      <c r="J20">
        <v>0</v>
      </c>
      <c r="K20">
        <v>2</v>
      </c>
      <c r="L20">
        <v>0</v>
      </c>
      <c r="M20">
        <v>4.3822000000000001</v>
      </c>
      <c r="N20" t="b">
        <v>1</v>
      </c>
      <c r="O20" t="b">
        <v>1</v>
      </c>
      <c r="P20">
        <v>0</v>
      </c>
      <c r="Q20">
        <v>602.07889199256897</v>
      </c>
      <c r="U20">
        <v>-5</v>
      </c>
      <c r="V20">
        <f t="shared" si="12"/>
        <v>214.17200701357788</v>
      </c>
      <c r="W20">
        <f t="shared" si="13"/>
        <v>214.60176351685271</v>
      </c>
      <c r="X20">
        <f t="shared" si="14"/>
        <v>214.41330855814991</v>
      </c>
      <c r="Y20">
        <f t="shared" si="15"/>
        <v>0.68103587103971097</v>
      </c>
      <c r="Z20">
        <f t="shared" si="16"/>
        <v>0.66639003318646128</v>
      </c>
      <c r="AA20">
        <f t="shared" si="17"/>
        <v>0.67298321085004553</v>
      </c>
      <c r="AC20">
        <f t="shared" si="18"/>
        <v>0.7937587291887106</v>
      </c>
      <c r="AD20">
        <f t="shared" si="19"/>
        <v>0.77910554055438086</v>
      </c>
      <c r="AE20">
        <f t="shared" si="20"/>
        <v>0.78578071231015334</v>
      </c>
    </row>
    <row r="21" spans="1:34" x14ac:dyDescent="0.25">
      <c r="A21">
        <v>-25</v>
      </c>
      <c r="B21">
        <v>0.89856999999999998</v>
      </c>
      <c r="C21">
        <v>148.85720000000001</v>
      </c>
      <c r="D21">
        <v>33.304400000000001</v>
      </c>
      <c r="E21">
        <v>44.259500000000003</v>
      </c>
      <c r="F21">
        <v>3.9899999999999998E-2</v>
      </c>
      <c r="G21">
        <v>6.2656999999999998</v>
      </c>
      <c r="H21">
        <v>2.2564000000000002</v>
      </c>
      <c r="I21">
        <v>162.05279999999999</v>
      </c>
      <c r="J21">
        <v>0</v>
      </c>
      <c r="K21">
        <v>2</v>
      </c>
      <c r="L21">
        <v>0</v>
      </c>
      <c r="M21">
        <v>4.3814000000000002</v>
      </c>
      <c r="N21" t="b">
        <v>1</v>
      </c>
      <c r="O21" t="b">
        <v>1</v>
      </c>
      <c r="P21">
        <v>0</v>
      </c>
      <c r="Q21">
        <v>570.65285301208496</v>
      </c>
      <c r="U21">
        <v>0</v>
      </c>
      <c r="V21">
        <f t="shared" si="12"/>
        <v>213.913308869899</v>
      </c>
      <c r="W21">
        <f t="shared" si="13"/>
        <v>214.45576259775652</v>
      </c>
      <c r="X21">
        <f t="shared" si="14"/>
        <v>214.16991956676239</v>
      </c>
      <c r="Y21">
        <f t="shared" si="15"/>
        <v>0.68795707929811667</v>
      </c>
      <c r="Z21">
        <f t="shared" si="16"/>
        <v>0.67141195363441497</v>
      </c>
      <c r="AA21">
        <f t="shared" si="17"/>
        <v>0.67882096825652427</v>
      </c>
      <c r="AC21">
        <f t="shared" si="18"/>
        <v>0.79914875848356604</v>
      </c>
      <c r="AD21">
        <f t="shared" si="19"/>
        <v>0.78273781813358578</v>
      </c>
      <c r="AE21">
        <f t="shared" si="20"/>
        <v>0.79023446500625538</v>
      </c>
    </row>
    <row r="22" spans="1:34" x14ac:dyDescent="0.25">
      <c r="A22">
        <v>-20</v>
      </c>
      <c r="B22">
        <v>0.93486999999999998</v>
      </c>
      <c r="C22">
        <v>154.8698</v>
      </c>
      <c r="D22">
        <v>33.726900000000001</v>
      </c>
      <c r="E22">
        <v>47.409399999999998</v>
      </c>
      <c r="F22">
        <v>4.0399999999999998E-2</v>
      </c>
      <c r="G22">
        <v>6.2785000000000002</v>
      </c>
      <c r="H22">
        <v>1.6393</v>
      </c>
      <c r="I22">
        <v>166.29349999999999</v>
      </c>
      <c r="J22">
        <v>0</v>
      </c>
      <c r="K22">
        <v>2</v>
      </c>
      <c r="L22">
        <v>0</v>
      </c>
      <c r="M22">
        <v>4.4366000000000003</v>
      </c>
      <c r="N22" t="b">
        <v>1</v>
      </c>
      <c r="O22" t="b">
        <v>1</v>
      </c>
      <c r="P22">
        <v>0</v>
      </c>
      <c r="Q22">
        <v>1129.8738353252411</v>
      </c>
      <c r="U22">
        <v>5</v>
      </c>
      <c r="V22">
        <f t="shared" si="12"/>
        <v>208.9435510794471</v>
      </c>
      <c r="W22">
        <f t="shared" si="13"/>
        <v>209.32393883097291</v>
      </c>
      <c r="X22">
        <f t="shared" si="14"/>
        <v>209.09172529135563</v>
      </c>
      <c r="Y22">
        <f t="shared" si="15"/>
        <v>0.69589996270936916</v>
      </c>
      <c r="Z22">
        <f t="shared" si="16"/>
        <v>0.67738734470300876</v>
      </c>
      <c r="AA22">
        <f t="shared" si="17"/>
        <v>0.68570152583976085</v>
      </c>
      <c r="AC22">
        <f t="shared" si="18"/>
        <v>0.8066862074621971</v>
      </c>
      <c r="AD22">
        <f t="shared" si="19"/>
        <v>0.78892955354201033</v>
      </c>
      <c r="AE22">
        <f t="shared" si="20"/>
        <v>0.79708777529602715</v>
      </c>
    </row>
    <row r="23" spans="1:34" x14ac:dyDescent="0.25">
      <c r="A23">
        <v>-15</v>
      </c>
      <c r="B23">
        <v>0.92113</v>
      </c>
      <c r="C23">
        <v>152.595</v>
      </c>
      <c r="D23">
        <v>33.586399999999998</v>
      </c>
      <c r="E23">
        <v>49.566899999999997</v>
      </c>
      <c r="F23">
        <v>4.0300000000000002E-2</v>
      </c>
      <c r="G23">
        <v>6.2736999999999998</v>
      </c>
      <c r="H23">
        <v>1.6440999999999999</v>
      </c>
      <c r="I23">
        <v>165.63849999999999</v>
      </c>
      <c r="J23">
        <v>0</v>
      </c>
      <c r="K23">
        <v>2</v>
      </c>
      <c r="L23">
        <v>0</v>
      </c>
      <c r="M23">
        <v>4.4344999999999999</v>
      </c>
      <c r="N23" t="b">
        <v>1</v>
      </c>
      <c r="O23" t="b">
        <v>1</v>
      </c>
      <c r="P23">
        <v>0</v>
      </c>
      <c r="Q23">
        <v>942.49980664253235</v>
      </c>
      <c r="U23">
        <v>8</v>
      </c>
      <c r="V23">
        <f t="shared" si="12"/>
        <v>205.84441446770865</v>
      </c>
      <c r="W23">
        <f t="shared" si="13"/>
        <v>206.15610275281233</v>
      </c>
      <c r="X23">
        <f t="shared" si="14"/>
        <v>205.95145219961722</v>
      </c>
      <c r="Y23">
        <f t="shared" si="15"/>
        <v>0.69853706816038685</v>
      </c>
      <c r="Z23">
        <f t="shared" si="16"/>
        <v>0.67938181729534142</v>
      </c>
      <c r="AA23">
        <f t="shared" si="17"/>
        <v>0.6880035410617853</v>
      </c>
      <c r="AC23">
        <f t="shared" si="18"/>
        <v>0.80940143205631576</v>
      </c>
      <c r="AD23">
        <f t="shared" si="19"/>
        <v>0.79125960107241733</v>
      </c>
      <c r="AE23">
        <f t="shared" si="20"/>
        <v>0.7996174334626811</v>
      </c>
    </row>
    <row r="24" spans="1:34" ht="58.35" customHeight="1" x14ac:dyDescent="0.25">
      <c r="A24">
        <v>-10</v>
      </c>
      <c r="B24">
        <v>0.90625</v>
      </c>
      <c r="C24">
        <v>150.1294</v>
      </c>
      <c r="D24">
        <v>33.404600000000002</v>
      </c>
      <c r="E24">
        <v>51.601199999999999</v>
      </c>
      <c r="F24">
        <v>4.0300000000000002E-2</v>
      </c>
      <c r="G24">
        <v>6.2683999999999997</v>
      </c>
      <c r="H24">
        <v>1.6415999999999999</v>
      </c>
      <c r="I24">
        <v>164.98230000000001</v>
      </c>
      <c r="J24">
        <v>0</v>
      </c>
      <c r="K24">
        <v>2</v>
      </c>
      <c r="L24">
        <v>0</v>
      </c>
      <c r="M24">
        <v>4.4352</v>
      </c>
      <c r="N24" t="b">
        <v>1</v>
      </c>
      <c r="O24" t="b">
        <v>1</v>
      </c>
      <c r="P24">
        <v>0</v>
      </c>
      <c r="Q24">
        <v>373.16260743141169</v>
      </c>
      <c r="U24" s="5" t="s">
        <v>22</v>
      </c>
      <c r="V24" t="s">
        <v>32</v>
      </c>
      <c r="W24" t="s">
        <v>33</v>
      </c>
      <c r="AF24" t="s">
        <v>34</v>
      </c>
    </row>
    <row r="25" spans="1:34" ht="43.7" customHeight="1" x14ac:dyDescent="0.25">
      <c r="A25">
        <v>-5</v>
      </c>
      <c r="B25">
        <v>0.89700000000000002</v>
      </c>
      <c r="C25">
        <v>148.5967</v>
      </c>
      <c r="D25">
        <v>33.263500000000001</v>
      </c>
      <c r="E25">
        <v>53.486800000000002</v>
      </c>
      <c r="F25">
        <v>4.07E-2</v>
      </c>
      <c r="G25">
        <v>6.2652000000000001</v>
      </c>
      <c r="H25">
        <v>1.5468999999999999</v>
      </c>
      <c r="I25">
        <v>164.32499999999999</v>
      </c>
      <c r="J25">
        <v>0</v>
      </c>
      <c r="K25">
        <v>2</v>
      </c>
      <c r="L25">
        <v>0</v>
      </c>
      <c r="M25">
        <v>4.4705000000000004</v>
      </c>
      <c r="N25" t="b">
        <v>1</v>
      </c>
      <c r="O25" t="b">
        <v>1</v>
      </c>
      <c r="P25">
        <v>0</v>
      </c>
      <c r="Q25">
        <v>468.32794451713562</v>
      </c>
      <c r="V25" s="1" t="s">
        <v>23</v>
      </c>
      <c r="W25" s="2" t="s">
        <v>24</v>
      </c>
      <c r="X25" s="3" t="s">
        <v>25</v>
      </c>
      <c r="AF25" s="1" t="s">
        <v>23</v>
      </c>
      <c r="AG25" s="2" t="s">
        <v>24</v>
      </c>
      <c r="AH25" s="3" t="s">
        <v>25</v>
      </c>
    </row>
    <row r="26" spans="1:34" x14ac:dyDescent="0.25">
      <c r="A26">
        <v>0</v>
      </c>
      <c r="B26">
        <v>0.88858000000000004</v>
      </c>
      <c r="C26">
        <v>145.99809999999999</v>
      </c>
      <c r="D26">
        <v>33.106299999999997</v>
      </c>
      <c r="E26">
        <v>54.529800000000002</v>
      </c>
      <c r="F26">
        <v>4.0800000000000003E-2</v>
      </c>
      <c r="G26">
        <v>6.2596999999999996</v>
      </c>
      <c r="H26">
        <v>1.5765</v>
      </c>
      <c r="I26">
        <v>163.66679999999999</v>
      </c>
      <c r="J26">
        <v>0</v>
      </c>
      <c r="K26">
        <v>2</v>
      </c>
      <c r="L26">
        <v>0</v>
      </c>
      <c r="M26">
        <v>4.4907000000000004</v>
      </c>
      <c r="N26" t="b">
        <v>1</v>
      </c>
      <c r="O26" t="b">
        <v>1</v>
      </c>
      <c r="P26">
        <v>0</v>
      </c>
      <c r="Q26">
        <v>477.08042144775391</v>
      </c>
      <c r="U26">
        <v>-29</v>
      </c>
      <c r="V26">
        <f t="shared" ref="V26:V34" si="21">C38+(E38*$S$4*$S$5)-F38/$S$3/$S$4-G38-H38/$S$3/$S$4</f>
        <v>183.75639495642744</v>
      </c>
      <c r="W26">
        <f t="shared" ref="W26:W34" si="22">C47+(E47*$S$4*$S$5)-F47/$S$3/$S$4-G47-H47/$S$3/$S$4</f>
        <v>168.86934652506113</v>
      </c>
      <c r="X26">
        <f t="shared" ref="X26:X34" si="23">C29+(E29*$S$4*$S$5)-F29/$S$3/$S$4-G29-H29/$S$3/$S$4</f>
        <v>175.07476893942584</v>
      </c>
      <c r="Y26">
        <f t="shared" ref="Y26:Y34" si="24">V26/((100*C38/D38)-I38)</f>
        <v>0.64031861088136066</v>
      </c>
      <c r="Z26">
        <f t="shared" ref="Z26:Z34" si="25">W26/((100*C47/D47)-I47)</f>
        <v>0.62247469078095119</v>
      </c>
      <c r="AA26">
        <f t="shared" ref="AA26:AA34" si="26">X26/((100*C29/D29)-I29)</f>
        <v>0.63049938387669413</v>
      </c>
      <c r="AC26">
        <f t="shared" ref="AC26:AC34" si="27">(V26+I38)/(100*C38/D38)</f>
        <v>0.76975128749993471</v>
      </c>
      <c r="AD26">
        <f t="shared" ref="AD26:AD34" si="28">(W26+I47)/(100*C47/D47)</f>
        <v>0.75900935948988835</v>
      </c>
      <c r="AE26">
        <f t="shared" ref="AE26:AE34" si="29">(X26+I29)/(100*C29/D29)</f>
        <v>0.76396546013758881</v>
      </c>
      <c r="AF26">
        <f t="shared" ref="AF26:AF34" si="30">B38</f>
        <v>0.90239000000000003</v>
      </c>
      <c r="AG26">
        <f t="shared" ref="AG26:AG34" si="31">B47</f>
        <v>0.82928999999999997</v>
      </c>
      <c r="AH26">
        <f t="shared" ref="AH26:AH34" si="32">B29</f>
        <v>0.85994000000000004</v>
      </c>
    </row>
    <row r="27" spans="1:34" x14ac:dyDescent="0.25">
      <c r="A27">
        <v>5</v>
      </c>
      <c r="B27">
        <v>0.88771999999999995</v>
      </c>
      <c r="C27">
        <v>141.84569999999999</v>
      </c>
      <c r="D27">
        <v>32.917900000000003</v>
      </c>
      <c r="E27">
        <v>54.442799999999998</v>
      </c>
      <c r="F27">
        <v>4.0899999999999999E-2</v>
      </c>
      <c r="G27">
        <v>6.2508999999999997</v>
      </c>
      <c r="H27">
        <v>1.7224999999999999</v>
      </c>
      <c r="I27">
        <v>163.2876</v>
      </c>
      <c r="J27">
        <v>0</v>
      </c>
      <c r="K27">
        <v>2</v>
      </c>
      <c r="L27">
        <v>0</v>
      </c>
      <c r="M27">
        <v>4.5014000000000003</v>
      </c>
      <c r="N27" t="b">
        <v>1</v>
      </c>
      <c r="O27" t="b">
        <v>1</v>
      </c>
      <c r="P27">
        <v>0</v>
      </c>
      <c r="Q27">
        <v>526.71758913993835</v>
      </c>
      <c r="U27">
        <v>-25</v>
      </c>
      <c r="V27">
        <f t="shared" si="21"/>
        <v>197.26320121637428</v>
      </c>
      <c r="W27">
        <f t="shared" si="22"/>
        <v>179.5038509493248</v>
      </c>
      <c r="X27">
        <f t="shared" si="23"/>
        <v>187.16991028934609</v>
      </c>
      <c r="Y27">
        <f t="shared" si="24"/>
        <v>0.65245621620851613</v>
      </c>
      <c r="Z27">
        <f t="shared" si="25"/>
        <v>0.6389830348141583</v>
      </c>
      <c r="AA27">
        <f t="shared" si="26"/>
        <v>0.64702579539868887</v>
      </c>
      <c r="AC27">
        <f t="shared" si="27"/>
        <v>0.77664120313709051</v>
      </c>
      <c r="AD27">
        <f t="shared" si="28"/>
        <v>0.77003262772069681</v>
      </c>
      <c r="AE27">
        <f t="shared" si="29"/>
        <v>0.7745396963261113</v>
      </c>
      <c r="AF27">
        <f t="shared" si="30"/>
        <v>0.96436999999999995</v>
      </c>
      <c r="AG27">
        <f t="shared" si="31"/>
        <v>0.88012000000000001</v>
      </c>
      <c r="AH27">
        <f t="shared" si="32"/>
        <v>0.91639000000000004</v>
      </c>
    </row>
    <row r="28" spans="1:34" x14ac:dyDescent="0.25">
      <c r="A28">
        <v>8</v>
      </c>
      <c r="B28">
        <v>0.88644999999999996</v>
      </c>
      <c r="C28">
        <v>139.23920000000001</v>
      </c>
      <c r="D28">
        <v>32.775599999999997</v>
      </c>
      <c r="E28">
        <v>54.120699999999999</v>
      </c>
      <c r="F28">
        <v>4.1000000000000002E-2</v>
      </c>
      <c r="G28">
        <v>6.2453000000000003</v>
      </c>
      <c r="H28">
        <v>1.8346</v>
      </c>
      <c r="I28">
        <v>162.62260000000001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576.4297559261322</v>
      </c>
      <c r="U28">
        <v>-20</v>
      </c>
      <c r="V28">
        <f t="shared" si="21"/>
        <v>207.59003149377992</v>
      </c>
      <c r="W28">
        <f t="shared" si="22"/>
        <v>189.33025042474216</v>
      </c>
      <c r="X28">
        <f t="shared" si="23"/>
        <v>197.85249766304094</v>
      </c>
      <c r="Y28">
        <f t="shared" si="24"/>
        <v>0.65908177557859271</v>
      </c>
      <c r="Z28">
        <f t="shared" si="25"/>
        <v>0.65615763236526192</v>
      </c>
      <c r="AA28">
        <f t="shared" si="26"/>
        <v>0.66120226534589377</v>
      </c>
      <c r="AC28">
        <f t="shared" si="27"/>
        <v>0.77992563549988136</v>
      </c>
      <c r="AD28">
        <f t="shared" si="28"/>
        <v>0.78105394010579643</v>
      </c>
      <c r="AE28">
        <f t="shared" si="29"/>
        <v>0.78316932093523695</v>
      </c>
      <c r="AF28">
        <f t="shared" si="30"/>
        <v>1.00407</v>
      </c>
      <c r="AG28">
        <f t="shared" si="31"/>
        <v>0.91749000000000003</v>
      </c>
      <c r="AH28">
        <f t="shared" si="32"/>
        <v>0.95735000000000003</v>
      </c>
    </row>
    <row r="29" spans="1:34" x14ac:dyDescent="0.25">
      <c r="A29">
        <v>-29</v>
      </c>
      <c r="B29">
        <v>0.85994000000000004</v>
      </c>
      <c r="C29">
        <v>142.4571</v>
      </c>
      <c r="D29">
        <v>32.772199999999998</v>
      </c>
      <c r="E29">
        <v>42.976300000000002</v>
      </c>
      <c r="F29">
        <v>3.9899999999999998E-2</v>
      </c>
      <c r="G29">
        <v>6.2521000000000004</v>
      </c>
      <c r="H29">
        <v>2.6177999999999999</v>
      </c>
      <c r="I29">
        <v>157.01249999999999</v>
      </c>
      <c r="K29">
        <v>0</v>
      </c>
      <c r="L29">
        <v>0</v>
      </c>
      <c r="M29">
        <v>4.3875000000000002</v>
      </c>
      <c r="N29" t="b">
        <v>0</v>
      </c>
      <c r="O29" t="b">
        <v>1</v>
      </c>
      <c r="P29">
        <v>0</v>
      </c>
      <c r="Q29">
        <v>603.11780381202698</v>
      </c>
      <c r="U29">
        <v>-15</v>
      </c>
      <c r="V29">
        <f t="shared" si="21"/>
        <v>208.15558024592238</v>
      </c>
      <c r="W29">
        <f t="shared" si="22"/>
        <v>190.09777272956936</v>
      </c>
      <c r="X29">
        <f t="shared" si="23"/>
        <v>198.47832325776716</v>
      </c>
      <c r="Y29">
        <f t="shared" si="24"/>
        <v>0.6709950820725703</v>
      </c>
      <c r="Z29">
        <f t="shared" si="25"/>
        <v>0.66524202255002929</v>
      </c>
      <c r="AA29">
        <f t="shared" si="26"/>
        <v>0.6712824219322554</v>
      </c>
      <c r="AC29">
        <f t="shared" si="27"/>
        <v>0.78868735891238584</v>
      </c>
      <c r="AD29">
        <f t="shared" si="28"/>
        <v>0.78746547384860388</v>
      </c>
      <c r="AE29">
        <f t="shared" si="29"/>
        <v>0.79044494324994774</v>
      </c>
      <c r="AF29">
        <f t="shared" si="30"/>
        <v>0.99392000000000003</v>
      </c>
      <c r="AG29">
        <f t="shared" si="31"/>
        <v>0.90856000000000003</v>
      </c>
      <c r="AH29">
        <f t="shared" si="32"/>
        <v>0.94764000000000004</v>
      </c>
    </row>
    <row r="30" spans="1:34" x14ac:dyDescent="0.25">
      <c r="A30">
        <v>-25</v>
      </c>
      <c r="B30">
        <v>0.91639000000000004</v>
      </c>
      <c r="C30">
        <v>151.8091</v>
      </c>
      <c r="D30">
        <v>33.520499999999998</v>
      </c>
      <c r="E30">
        <v>45.192300000000003</v>
      </c>
      <c r="F30">
        <v>3.9800000000000002E-2</v>
      </c>
      <c r="G30">
        <v>6.2720000000000002</v>
      </c>
      <c r="H30">
        <v>2.0413000000000001</v>
      </c>
      <c r="I30">
        <v>163.607</v>
      </c>
      <c r="K30">
        <v>0</v>
      </c>
      <c r="L30">
        <v>0</v>
      </c>
      <c r="M30">
        <v>4.3773999999999997</v>
      </c>
      <c r="N30" t="b">
        <v>0</v>
      </c>
      <c r="O30" t="b">
        <v>1</v>
      </c>
      <c r="P30">
        <v>0</v>
      </c>
      <c r="Q30">
        <v>580.04763460159302</v>
      </c>
      <c r="U30">
        <v>-10</v>
      </c>
      <c r="V30">
        <f t="shared" si="21"/>
        <v>208.35561900999468</v>
      </c>
      <c r="W30">
        <f t="shared" si="22"/>
        <v>190.44426644742157</v>
      </c>
      <c r="X30">
        <f t="shared" si="23"/>
        <v>198.84420649488573</v>
      </c>
      <c r="Y30">
        <f t="shared" si="24"/>
        <v>0.68235538262070861</v>
      </c>
      <c r="Z30">
        <f t="shared" si="25"/>
        <v>0.67382906940581766</v>
      </c>
      <c r="AA30">
        <f t="shared" si="26"/>
        <v>0.68073738221067737</v>
      </c>
      <c r="AC30">
        <f t="shared" si="27"/>
        <v>0.79706849000966784</v>
      </c>
      <c r="AD30">
        <f t="shared" si="28"/>
        <v>0.79362788150757324</v>
      </c>
      <c r="AE30">
        <f t="shared" si="29"/>
        <v>0.7972881166120106</v>
      </c>
      <c r="AF30">
        <f t="shared" si="30"/>
        <v>0.98248999999999997</v>
      </c>
      <c r="AG30">
        <f t="shared" si="31"/>
        <v>0.89795000000000003</v>
      </c>
      <c r="AH30">
        <f t="shared" si="32"/>
        <v>0.93710000000000004</v>
      </c>
    </row>
    <row r="31" spans="1:34" x14ac:dyDescent="0.25">
      <c r="A31">
        <v>-20</v>
      </c>
      <c r="B31">
        <v>0.95735000000000003</v>
      </c>
      <c r="C31">
        <v>158.5949</v>
      </c>
      <c r="D31">
        <v>33.920499999999997</v>
      </c>
      <c r="E31">
        <v>48.4739</v>
      </c>
      <c r="F31">
        <v>4.0399999999999998E-2</v>
      </c>
      <c r="G31">
        <v>6.2864000000000004</v>
      </c>
      <c r="H31">
        <v>1.3566</v>
      </c>
      <c r="I31">
        <v>168.31739999999999</v>
      </c>
      <c r="K31">
        <v>0</v>
      </c>
      <c r="L31">
        <v>0</v>
      </c>
      <c r="M31">
        <v>4.4378000000000002</v>
      </c>
      <c r="N31" t="b">
        <v>0</v>
      </c>
      <c r="O31" t="b">
        <v>1</v>
      </c>
      <c r="P31">
        <v>0</v>
      </c>
      <c r="Q31">
        <v>1405.476175069809</v>
      </c>
      <c r="U31">
        <v>-5</v>
      </c>
      <c r="V31">
        <f t="shared" si="21"/>
        <v>208.97251088749601</v>
      </c>
      <c r="W31">
        <f t="shared" si="22"/>
        <v>191.50505257104732</v>
      </c>
      <c r="X31">
        <f t="shared" si="23"/>
        <v>199.8156285878469</v>
      </c>
      <c r="Y31">
        <f t="shared" si="24"/>
        <v>0.6905369529170412</v>
      </c>
      <c r="Z31">
        <f t="shared" si="25"/>
        <v>0.68079474778772708</v>
      </c>
      <c r="AA31">
        <f t="shared" si="26"/>
        <v>0.68795515974812527</v>
      </c>
      <c r="AC31">
        <f t="shared" si="27"/>
        <v>0.80286437302918068</v>
      </c>
      <c r="AD31">
        <f t="shared" si="28"/>
        <v>0.79826604708599913</v>
      </c>
      <c r="AE31">
        <f t="shared" si="29"/>
        <v>0.8022014655004942</v>
      </c>
      <c r="AF31">
        <f t="shared" si="30"/>
        <v>0.97489999999999999</v>
      </c>
      <c r="AG31">
        <f t="shared" si="31"/>
        <v>0.89198999999999995</v>
      </c>
      <c r="AH31">
        <f t="shared" si="32"/>
        <v>0.93096000000000001</v>
      </c>
    </row>
    <row r="32" spans="1:34" x14ac:dyDescent="0.25">
      <c r="A32">
        <v>-15</v>
      </c>
      <c r="B32">
        <v>0.94764000000000004</v>
      </c>
      <c r="C32">
        <v>156.9863</v>
      </c>
      <c r="D32">
        <v>33.847700000000003</v>
      </c>
      <c r="E32">
        <v>50.720300000000002</v>
      </c>
      <c r="F32">
        <v>4.0300000000000002E-2</v>
      </c>
      <c r="G32">
        <v>6.2830000000000004</v>
      </c>
      <c r="H32">
        <v>1.3082</v>
      </c>
      <c r="I32">
        <v>168.13159999999999</v>
      </c>
      <c r="K32">
        <v>0</v>
      </c>
      <c r="L32">
        <v>0</v>
      </c>
      <c r="M32">
        <v>4.4316000000000004</v>
      </c>
      <c r="N32" t="b">
        <v>0</v>
      </c>
      <c r="O32" t="b">
        <v>1</v>
      </c>
      <c r="P32">
        <v>0</v>
      </c>
      <c r="Q32">
        <v>1082.683248519897</v>
      </c>
      <c r="U32">
        <v>0</v>
      </c>
      <c r="V32">
        <f t="shared" si="21"/>
        <v>207.49059153245085</v>
      </c>
      <c r="W32">
        <f t="shared" si="22"/>
        <v>190.45733515490696</v>
      </c>
      <c r="X32">
        <f t="shared" si="23"/>
        <v>198.74522934198831</v>
      </c>
      <c r="Y32">
        <f t="shared" si="24"/>
        <v>0.6989571893171328</v>
      </c>
      <c r="Z32">
        <f t="shared" si="25"/>
        <v>0.68817693405405156</v>
      </c>
      <c r="AA32">
        <f t="shared" si="26"/>
        <v>0.69553641439431213</v>
      </c>
      <c r="AC32">
        <f t="shared" si="27"/>
        <v>0.80950041881697188</v>
      </c>
      <c r="AD32">
        <f t="shared" si="28"/>
        <v>0.80399610994014892</v>
      </c>
      <c r="AE32">
        <f t="shared" si="29"/>
        <v>0.8080848258280604</v>
      </c>
      <c r="AF32">
        <f t="shared" si="30"/>
        <v>0.96826000000000001</v>
      </c>
      <c r="AG32">
        <f t="shared" si="31"/>
        <v>0.88637999999999995</v>
      </c>
      <c r="AH32">
        <f t="shared" si="32"/>
        <v>0.92579999999999996</v>
      </c>
    </row>
    <row r="33" spans="1:69" x14ac:dyDescent="0.25">
      <c r="A33">
        <v>-10</v>
      </c>
      <c r="B33">
        <v>0.93710000000000004</v>
      </c>
      <c r="C33">
        <v>155.24010000000001</v>
      </c>
      <c r="D33">
        <v>33.744399999999999</v>
      </c>
      <c r="E33">
        <v>52.8324</v>
      </c>
      <c r="F33">
        <v>4.0399999999999998E-2</v>
      </c>
      <c r="G33">
        <v>6.2793000000000001</v>
      </c>
      <c r="H33">
        <v>1.2524</v>
      </c>
      <c r="I33">
        <v>167.94579999999999</v>
      </c>
      <c r="K33">
        <v>0</v>
      </c>
      <c r="L33">
        <v>0</v>
      </c>
      <c r="M33">
        <v>4.4363000000000001</v>
      </c>
      <c r="N33" t="b">
        <v>0</v>
      </c>
      <c r="O33" t="b">
        <v>1</v>
      </c>
      <c r="P33">
        <v>0</v>
      </c>
      <c r="Q33">
        <v>583.55942106246948</v>
      </c>
      <c r="U33">
        <v>5</v>
      </c>
      <c r="V33">
        <f t="shared" si="21"/>
        <v>202.62637133053695</v>
      </c>
      <c r="W33">
        <f t="shared" si="22"/>
        <v>186.51174421185542</v>
      </c>
      <c r="X33">
        <f t="shared" si="23"/>
        <v>194.0283950042531</v>
      </c>
      <c r="Y33">
        <f t="shared" si="24"/>
        <v>0.70761226707303726</v>
      </c>
      <c r="Z33">
        <f t="shared" si="25"/>
        <v>0.69699220754030033</v>
      </c>
      <c r="AA33">
        <f t="shared" si="26"/>
        <v>0.70441531284699788</v>
      </c>
      <c r="AC33">
        <f t="shared" si="27"/>
        <v>0.81736738453046187</v>
      </c>
      <c r="AD33">
        <f t="shared" si="28"/>
        <v>0.81181315350874739</v>
      </c>
      <c r="AE33">
        <f t="shared" si="29"/>
        <v>0.81614427320607952</v>
      </c>
      <c r="AF33">
        <f t="shared" si="30"/>
        <v>0.96767999999999998</v>
      </c>
      <c r="AG33">
        <f t="shared" si="31"/>
        <v>0.88758999999999999</v>
      </c>
      <c r="AH33">
        <f t="shared" si="32"/>
        <v>0.92464999999999997</v>
      </c>
    </row>
    <row r="34" spans="1:69" x14ac:dyDescent="0.25">
      <c r="A34">
        <v>-5</v>
      </c>
      <c r="B34">
        <v>0.93096000000000001</v>
      </c>
      <c r="C34">
        <v>154.2234</v>
      </c>
      <c r="D34">
        <v>33.657899999999998</v>
      </c>
      <c r="E34">
        <v>54.747700000000002</v>
      </c>
      <c r="F34">
        <v>4.0599999999999997E-2</v>
      </c>
      <c r="G34">
        <v>6.2770999999999999</v>
      </c>
      <c r="H34">
        <v>1.1321000000000001</v>
      </c>
      <c r="I34">
        <v>167.76</v>
      </c>
      <c r="K34">
        <v>0</v>
      </c>
      <c r="L34">
        <v>0</v>
      </c>
      <c r="M34">
        <v>4.4641000000000002</v>
      </c>
      <c r="N34" t="b">
        <v>0</v>
      </c>
      <c r="O34" t="b">
        <v>1</v>
      </c>
      <c r="P34">
        <v>0</v>
      </c>
      <c r="Q34">
        <v>635.84613561630249</v>
      </c>
      <c r="U34">
        <v>8</v>
      </c>
      <c r="V34">
        <f t="shared" si="21"/>
        <v>199.37187846771934</v>
      </c>
      <c r="W34">
        <f t="shared" si="22"/>
        <v>183.47396311046251</v>
      </c>
      <c r="X34">
        <f t="shared" si="23"/>
        <v>191.16335301078146</v>
      </c>
      <c r="Y34">
        <f t="shared" si="24"/>
        <v>0.71076557930552153</v>
      </c>
      <c r="Z34">
        <f t="shared" si="25"/>
        <v>0.69984384650589748</v>
      </c>
      <c r="AA34">
        <f t="shared" si="26"/>
        <v>0.70723496784769713</v>
      </c>
      <c r="AC34">
        <f t="shared" si="27"/>
        <v>0.82047621959184747</v>
      </c>
      <c r="AD34">
        <f t="shared" si="28"/>
        <v>0.81474661512078506</v>
      </c>
      <c r="AE34">
        <f t="shared" si="29"/>
        <v>0.8189306735168953</v>
      </c>
      <c r="AF34">
        <f t="shared" si="30"/>
        <v>0.96648999999999996</v>
      </c>
      <c r="AG34">
        <f t="shared" si="31"/>
        <v>0.88627</v>
      </c>
      <c r="AH34">
        <f t="shared" si="32"/>
        <v>0.92479</v>
      </c>
    </row>
    <row r="35" spans="1:69" x14ac:dyDescent="0.25">
      <c r="A35">
        <v>0</v>
      </c>
      <c r="B35">
        <v>0.92579999999999996</v>
      </c>
      <c r="C35">
        <v>152.114</v>
      </c>
      <c r="D35">
        <v>33.555700000000002</v>
      </c>
      <c r="E35">
        <v>55.799399999999999</v>
      </c>
      <c r="F35">
        <v>4.0800000000000003E-2</v>
      </c>
      <c r="G35">
        <v>6.2725999999999997</v>
      </c>
      <c r="H35">
        <v>1.1186</v>
      </c>
      <c r="I35">
        <v>167.57409999999999</v>
      </c>
      <c r="K35">
        <v>0</v>
      </c>
      <c r="L35">
        <v>0</v>
      </c>
      <c r="M35">
        <v>4.4884000000000004</v>
      </c>
      <c r="N35" t="b">
        <v>0</v>
      </c>
      <c r="O35" t="b">
        <v>1</v>
      </c>
      <c r="P35">
        <v>0</v>
      </c>
      <c r="Q35">
        <v>469.91096019744867</v>
      </c>
      <c r="U35" s="6" t="s">
        <v>31</v>
      </c>
      <c r="W35" s="7" t="s">
        <v>19</v>
      </c>
    </row>
    <row r="36" spans="1:69" ht="29.1" customHeight="1" x14ac:dyDescent="0.25">
      <c r="A36">
        <v>5</v>
      </c>
      <c r="B36">
        <v>0.92464999999999997</v>
      </c>
      <c r="C36">
        <v>147.74680000000001</v>
      </c>
      <c r="D36">
        <v>33.363900000000001</v>
      </c>
      <c r="E36">
        <v>55.564999999999998</v>
      </c>
      <c r="F36">
        <v>4.0399999999999998E-2</v>
      </c>
      <c r="G36">
        <v>6.2633999999999999</v>
      </c>
      <c r="H36">
        <v>1.2425999999999999</v>
      </c>
      <c r="I36">
        <v>167.38829999999999</v>
      </c>
      <c r="K36">
        <v>0</v>
      </c>
      <c r="L36">
        <v>0</v>
      </c>
      <c r="M36">
        <v>4.4390999999999998</v>
      </c>
      <c r="N36" t="b">
        <v>0</v>
      </c>
      <c r="O36" t="b">
        <v>1</v>
      </c>
      <c r="P36">
        <v>0</v>
      </c>
      <c r="Q36">
        <v>2168.574301719666</v>
      </c>
      <c r="V36" s="1" t="s">
        <v>23</v>
      </c>
      <c r="W36" s="2" t="s">
        <v>24</v>
      </c>
      <c r="X36" s="3" t="s">
        <v>25</v>
      </c>
    </row>
    <row r="37" spans="1:69" x14ac:dyDescent="0.25">
      <c r="A37">
        <v>8</v>
      </c>
      <c r="B37">
        <v>0.92479</v>
      </c>
      <c r="C37">
        <v>145.26179999999999</v>
      </c>
      <c r="D37">
        <v>33.238100000000003</v>
      </c>
      <c r="E37">
        <v>55.254399999999997</v>
      </c>
      <c r="F37">
        <v>4.1000000000000002E-2</v>
      </c>
      <c r="G37">
        <v>6.2580999999999998</v>
      </c>
      <c r="H37">
        <v>1.321</v>
      </c>
      <c r="I37">
        <v>166.7372</v>
      </c>
      <c r="K37">
        <v>0</v>
      </c>
      <c r="L37">
        <v>0</v>
      </c>
      <c r="M37">
        <v>4.5096999999999996</v>
      </c>
      <c r="N37" t="b">
        <v>0</v>
      </c>
      <c r="O37" t="b">
        <v>1</v>
      </c>
      <c r="P37">
        <v>0</v>
      </c>
      <c r="Q37">
        <v>840.78905034065247</v>
      </c>
      <c r="U37">
        <v>-29</v>
      </c>
      <c r="V37">
        <f t="shared" ref="V37:V45" si="33">C92+(E92*$S$4*$S$5)-F92/$S$3/$S$4-G92-H92/$S$3/$S$4</f>
        <v>204.7288345043381</v>
      </c>
      <c r="W37">
        <f t="shared" ref="W37:W45" si="34">C101+(E101*$S$4*$S$5)-F101/$S$3/$S$4-G101-H101/$S$3/$S$4</f>
        <v>205.38946673256777</v>
      </c>
      <c r="X37">
        <f t="shared" ref="X37:X45" si="35">C83+(E83*$S$4*$S$5)-F83/$S$3/$S$4-G83-H83/$S$3/$S$4</f>
        <v>205.13596579753323</v>
      </c>
      <c r="Y37">
        <f t="shared" ref="Y37:Y45" si="36">V37/((100*C92/D92)-I92)</f>
        <v>0.63026520742291603</v>
      </c>
      <c r="Z37">
        <f t="shared" ref="Z37:Z45" si="37">W37/((100*C101/D101)-I101)</f>
        <v>0.61784747052531319</v>
      </c>
      <c r="AA37">
        <f t="shared" ref="AA37:AA45" si="38">X37/((100*C83/D83)-I83)</f>
        <v>0.62325032669041003</v>
      </c>
      <c r="AC37">
        <f t="shared" ref="AC37:AC45" si="39">(V37+I92)/(100*C92/D92)</f>
        <v>0.75295594659199105</v>
      </c>
      <c r="AD37">
        <f t="shared" ref="AD37:AD45" si="40">(W37+I101)/(100*C101/D101)</f>
        <v>0.73868638595228986</v>
      </c>
      <c r="AE37">
        <f t="shared" ref="AE37:AE45" si="41">(X37+I83)/(100*C83/D83)</f>
        <v>0.74492929438751565</v>
      </c>
    </row>
    <row r="38" spans="1:69" x14ac:dyDescent="0.25">
      <c r="A38">
        <v>-29</v>
      </c>
      <c r="B38">
        <v>0.90239000000000003</v>
      </c>
      <c r="C38">
        <v>149.49</v>
      </c>
      <c r="D38">
        <v>33.3461</v>
      </c>
      <c r="E38">
        <v>44.349200000000003</v>
      </c>
      <c r="F38">
        <v>3.9800000000000002E-2</v>
      </c>
      <c r="G38">
        <v>6.2671000000000001</v>
      </c>
      <c r="H38">
        <v>2.3058999999999998</v>
      </c>
      <c r="I38">
        <v>161.3218</v>
      </c>
      <c r="J38">
        <v>4.3333000000000004</v>
      </c>
      <c r="K38">
        <v>1</v>
      </c>
      <c r="L38">
        <v>0</v>
      </c>
      <c r="M38">
        <v>4.3788</v>
      </c>
      <c r="N38" t="b">
        <v>0</v>
      </c>
      <c r="O38" t="b">
        <v>1</v>
      </c>
      <c r="P38">
        <v>20.584142364518978</v>
      </c>
      <c r="Q38">
        <v>612.98501372337341</v>
      </c>
      <c r="U38">
        <v>-25</v>
      </c>
      <c r="V38">
        <f t="shared" si="33"/>
        <v>204.84164706701753</v>
      </c>
      <c r="W38">
        <f t="shared" si="34"/>
        <v>205.30324195340776</v>
      </c>
      <c r="X38">
        <f t="shared" si="35"/>
        <v>205.12900379745881</v>
      </c>
      <c r="Y38">
        <f t="shared" si="36"/>
        <v>0.64423711863806066</v>
      </c>
      <c r="Z38">
        <f t="shared" si="37"/>
        <v>0.62986652259821274</v>
      </c>
      <c r="AA38">
        <f t="shared" si="38"/>
        <v>0.63615692444216021</v>
      </c>
      <c r="AC38">
        <f t="shared" si="39"/>
        <v>0.7672735946828998</v>
      </c>
      <c r="AD38">
        <f t="shared" si="40"/>
        <v>0.75179063659258871</v>
      </c>
      <c r="AE38">
        <f t="shared" si="41"/>
        <v>0.7586265831115846</v>
      </c>
    </row>
    <row r="39" spans="1:69" x14ac:dyDescent="0.25">
      <c r="A39">
        <v>-25</v>
      </c>
      <c r="B39">
        <v>0.96436999999999995</v>
      </c>
      <c r="C39">
        <v>159.75700000000001</v>
      </c>
      <c r="D39">
        <v>33.959299999999999</v>
      </c>
      <c r="E39">
        <v>46.74</v>
      </c>
      <c r="F39">
        <v>4.0399999999999998E-2</v>
      </c>
      <c r="G39">
        <v>6.2888999999999999</v>
      </c>
      <c r="H39">
        <v>1.4193</v>
      </c>
      <c r="I39">
        <v>168.09729999999999</v>
      </c>
      <c r="J39">
        <v>4.5143000000000004</v>
      </c>
      <c r="K39">
        <v>1</v>
      </c>
      <c r="L39">
        <v>0</v>
      </c>
      <c r="M39">
        <v>4.4382000000000001</v>
      </c>
      <c r="N39" t="b">
        <v>0</v>
      </c>
      <c r="O39" t="b">
        <v>1</v>
      </c>
      <c r="P39">
        <v>20.584142364518978</v>
      </c>
      <c r="Q39">
        <v>1785.822492361069</v>
      </c>
      <c r="U39">
        <v>-20</v>
      </c>
      <c r="V39">
        <f t="shared" si="33"/>
        <v>206.73571541228071</v>
      </c>
      <c r="W39">
        <f t="shared" si="34"/>
        <v>207.09002479151516</v>
      </c>
      <c r="X39">
        <f t="shared" si="35"/>
        <v>206.9519192570335</v>
      </c>
      <c r="Y39">
        <f t="shared" si="36"/>
        <v>0.66053726615376751</v>
      </c>
      <c r="Z39">
        <f t="shared" si="37"/>
        <v>0.64451531843990884</v>
      </c>
      <c r="AA39">
        <f t="shared" si="38"/>
        <v>0.65158218416604385</v>
      </c>
      <c r="AC39">
        <f t="shared" si="39"/>
        <v>0.78135732977804817</v>
      </c>
      <c r="AD39">
        <f t="shared" si="40"/>
        <v>0.76494393648994941</v>
      </c>
      <c r="AE39">
        <f t="shared" si="41"/>
        <v>0.77226737997436801</v>
      </c>
    </row>
    <row r="40" spans="1:69" x14ac:dyDescent="0.25">
      <c r="A40">
        <v>-20</v>
      </c>
      <c r="B40">
        <v>1.00407</v>
      </c>
      <c r="C40">
        <v>166.33459999999999</v>
      </c>
      <c r="D40">
        <v>34.090600000000002</v>
      </c>
      <c r="E40">
        <v>50.029000000000003</v>
      </c>
      <c r="F40">
        <v>4.0399999999999998E-2</v>
      </c>
      <c r="G40">
        <v>6.3028000000000004</v>
      </c>
      <c r="H40">
        <v>0.88119999999999998</v>
      </c>
      <c r="I40">
        <v>172.95070000000001</v>
      </c>
      <c r="J40">
        <v>4.6535000000000002</v>
      </c>
      <c r="K40">
        <v>1</v>
      </c>
      <c r="L40">
        <v>0</v>
      </c>
      <c r="M40">
        <v>4.4379999999999997</v>
      </c>
      <c r="N40" t="b">
        <v>0</v>
      </c>
      <c r="O40" t="b">
        <v>1</v>
      </c>
      <c r="P40">
        <v>20.64521421300611</v>
      </c>
      <c r="Q40">
        <v>1544.5373687744141</v>
      </c>
      <c r="U40">
        <v>-15</v>
      </c>
      <c r="V40">
        <f t="shared" si="33"/>
        <v>209.44370525367356</v>
      </c>
      <c r="W40">
        <f t="shared" si="34"/>
        <v>209.88408067933014</v>
      </c>
      <c r="X40">
        <f t="shared" si="35"/>
        <v>209.69360295769269</v>
      </c>
      <c r="Y40">
        <f t="shared" si="36"/>
        <v>0.66893241378952817</v>
      </c>
      <c r="Z40">
        <f t="shared" si="37"/>
        <v>0.652772101818619</v>
      </c>
      <c r="AA40">
        <f t="shared" si="38"/>
        <v>0.65993485223802428</v>
      </c>
      <c r="AC40">
        <f t="shared" si="39"/>
        <v>0.78666003263086726</v>
      </c>
      <c r="AD40">
        <f t="shared" si="40"/>
        <v>0.7702248724680445</v>
      </c>
      <c r="AE40">
        <f t="shared" si="41"/>
        <v>0.77760924361957862</v>
      </c>
    </row>
    <row r="41" spans="1:69" x14ac:dyDescent="0.25">
      <c r="A41">
        <v>-15</v>
      </c>
      <c r="B41">
        <v>0.99392000000000003</v>
      </c>
      <c r="C41">
        <v>164.65219999999999</v>
      </c>
      <c r="D41">
        <v>34.089599999999997</v>
      </c>
      <c r="E41">
        <v>52.305900000000001</v>
      </c>
      <c r="F41">
        <v>4.0399999999999998E-2</v>
      </c>
      <c r="G41">
        <v>6.2991999999999999</v>
      </c>
      <c r="H41">
        <v>0.84799999999999998</v>
      </c>
      <c r="I41">
        <v>172.7791</v>
      </c>
      <c r="J41">
        <v>4.6627000000000001</v>
      </c>
      <c r="K41">
        <v>1</v>
      </c>
      <c r="L41">
        <v>0</v>
      </c>
      <c r="M41">
        <v>4.4367000000000001</v>
      </c>
      <c r="N41" t="b">
        <v>0</v>
      </c>
      <c r="O41" t="b">
        <v>1</v>
      </c>
      <c r="P41">
        <v>20.731408398747561</v>
      </c>
      <c r="Q41">
        <v>1188.0908484458921</v>
      </c>
      <c r="U41">
        <v>-10</v>
      </c>
      <c r="V41">
        <f t="shared" si="33"/>
        <v>212.04613058955874</v>
      </c>
      <c r="W41">
        <f t="shared" si="34"/>
        <v>212.51513622163745</v>
      </c>
      <c r="X41">
        <f t="shared" si="35"/>
        <v>212.30242765779906</v>
      </c>
      <c r="Y41">
        <f t="shared" si="36"/>
        <v>0.67662869286236416</v>
      </c>
      <c r="Z41">
        <f t="shared" si="37"/>
        <v>0.66017525356799422</v>
      </c>
      <c r="AA41">
        <f t="shared" si="38"/>
        <v>0.66751829811579888</v>
      </c>
      <c r="AC41">
        <f t="shared" si="39"/>
        <v>0.79147829218901544</v>
      </c>
      <c r="AD41">
        <f t="shared" si="40"/>
        <v>0.77491037488067938</v>
      </c>
      <c r="AE41">
        <f t="shared" si="41"/>
        <v>0.78241478397613362</v>
      </c>
    </row>
    <row r="42" spans="1:69" ht="91.7" customHeight="1" x14ac:dyDescent="1.35">
      <c r="A42">
        <v>-10</v>
      </c>
      <c r="B42">
        <v>0.98248999999999997</v>
      </c>
      <c r="C42">
        <v>162.7593</v>
      </c>
      <c r="D42">
        <v>34.0533</v>
      </c>
      <c r="E42">
        <v>54.418999999999997</v>
      </c>
      <c r="F42">
        <v>4.0399999999999998E-2</v>
      </c>
      <c r="G42">
        <v>6.2952000000000004</v>
      </c>
      <c r="H42">
        <v>0.8115</v>
      </c>
      <c r="I42">
        <v>172.6069</v>
      </c>
      <c r="J42">
        <v>4.6718000000000002</v>
      </c>
      <c r="K42">
        <v>1</v>
      </c>
      <c r="L42">
        <v>0</v>
      </c>
      <c r="M42">
        <v>4.4417</v>
      </c>
      <c r="N42" t="b">
        <v>0</v>
      </c>
      <c r="O42" t="b">
        <v>1</v>
      </c>
      <c r="P42">
        <v>20.815120633806291</v>
      </c>
      <c r="Q42">
        <v>850.2104959487915</v>
      </c>
      <c r="U42">
        <v>-5</v>
      </c>
      <c r="V42">
        <f t="shared" si="33"/>
        <v>214.14000111486442</v>
      </c>
      <c r="W42">
        <f t="shared" si="34"/>
        <v>214.66853049483254</v>
      </c>
      <c r="X42">
        <f t="shared" si="35"/>
        <v>214.41330855814991</v>
      </c>
      <c r="Y42">
        <f t="shared" si="36"/>
        <v>0.68213251490668803</v>
      </c>
      <c r="Z42">
        <f t="shared" si="37"/>
        <v>0.66555181802778496</v>
      </c>
      <c r="AA42">
        <f t="shared" si="38"/>
        <v>0.67298321085004553</v>
      </c>
      <c r="AC42">
        <f t="shared" si="39"/>
        <v>0.79482890917382054</v>
      </c>
      <c r="AD42">
        <f t="shared" si="40"/>
        <v>0.77820264584374876</v>
      </c>
      <c r="AE42">
        <f t="shared" si="41"/>
        <v>0.78578071231015334</v>
      </c>
      <c r="AZ42" s="8" t="s">
        <v>35</v>
      </c>
      <c r="BQ42" t="s">
        <v>36</v>
      </c>
    </row>
    <row r="43" spans="1:69" x14ac:dyDescent="0.25">
      <c r="A43">
        <v>-5</v>
      </c>
      <c r="B43">
        <v>0.97489999999999999</v>
      </c>
      <c r="C43">
        <v>161.50139999999999</v>
      </c>
      <c r="D43">
        <v>33.996200000000002</v>
      </c>
      <c r="E43">
        <v>56.2699</v>
      </c>
      <c r="F43">
        <v>4.0399999999999998E-2</v>
      </c>
      <c r="G43">
        <v>6.2926000000000002</v>
      </c>
      <c r="H43">
        <v>0.73960000000000004</v>
      </c>
      <c r="I43">
        <v>172.434</v>
      </c>
      <c r="J43">
        <v>4.6806999999999999</v>
      </c>
      <c r="K43">
        <v>1</v>
      </c>
      <c r="L43">
        <v>0</v>
      </c>
      <c r="M43">
        <v>4.4428000000000001</v>
      </c>
      <c r="N43" t="b">
        <v>0</v>
      </c>
      <c r="O43" t="b">
        <v>1</v>
      </c>
      <c r="P43">
        <v>20.8963226400308</v>
      </c>
      <c r="Q43">
        <v>1184.8540945053101</v>
      </c>
      <c r="U43">
        <v>0</v>
      </c>
      <c r="V43">
        <f t="shared" si="33"/>
        <v>213.91150271558743</v>
      </c>
      <c r="W43">
        <f t="shared" si="34"/>
        <v>214.46456349849015</v>
      </c>
      <c r="X43">
        <f t="shared" si="35"/>
        <v>214.16991956676239</v>
      </c>
      <c r="Y43">
        <f t="shared" si="36"/>
        <v>0.68822484305231879</v>
      </c>
      <c r="Z43">
        <f t="shared" si="37"/>
        <v>0.67119932046928876</v>
      </c>
      <c r="AA43">
        <f t="shared" si="38"/>
        <v>0.67882096825652427</v>
      </c>
      <c r="AC43">
        <f t="shared" si="39"/>
        <v>0.79940087951115379</v>
      </c>
      <c r="AD43">
        <f t="shared" si="40"/>
        <v>0.78251942827023702</v>
      </c>
      <c r="AE43">
        <f t="shared" si="41"/>
        <v>0.79023446500625538</v>
      </c>
    </row>
    <row r="44" spans="1:69" x14ac:dyDescent="0.25">
      <c r="A44">
        <v>0</v>
      </c>
      <c r="B44">
        <v>0.96826000000000001</v>
      </c>
      <c r="C44">
        <v>159.09010000000001</v>
      </c>
      <c r="D44">
        <v>33.912599999999998</v>
      </c>
      <c r="E44">
        <v>57.221699999999998</v>
      </c>
      <c r="F44">
        <v>4.0399999999999998E-2</v>
      </c>
      <c r="G44">
        <v>6.2873999999999999</v>
      </c>
      <c r="H44">
        <v>0.7389</v>
      </c>
      <c r="I44">
        <v>172.26060000000001</v>
      </c>
      <c r="J44">
        <v>4.6894999999999998</v>
      </c>
      <c r="K44">
        <v>1</v>
      </c>
      <c r="L44">
        <v>0</v>
      </c>
      <c r="M44">
        <v>4.4433999999999996</v>
      </c>
      <c r="N44" t="b">
        <v>0</v>
      </c>
      <c r="O44" t="b">
        <v>1</v>
      </c>
      <c r="P44">
        <v>20.974977514619241</v>
      </c>
      <c r="Q44">
        <v>1275.1183369159701</v>
      </c>
      <c r="U44">
        <v>5</v>
      </c>
      <c r="V44">
        <f t="shared" si="33"/>
        <v>208.94511270586921</v>
      </c>
      <c r="W44">
        <f t="shared" si="34"/>
        <v>209.32325038455076</v>
      </c>
      <c r="X44">
        <f t="shared" si="35"/>
        <v>209.09172529135563</v>
      </c>
      <c r="Y44">
        <f t="shared" si="36"/>
        <v>0.69594364070025094</v>
      </c>
      <c r="Z44">
        <f t="shared" si="37"/>
        <v>0.67734873048266941</v>
      </c>
      <c r="AA44">
        <f t="shared" si="38"/>
        <v>0.68570152583976085</v>
      </c>
      <c r="AC44">
        <f t="shared" si="39"/>
        <v>0.8067246594634403</v>
      </c>
      <c r="AD44">
        <f t="shared" si="40"/>
        <v>0.78889295024735673</v>
      </c>
      <c r="AE44">
        <f t="shared" si="41"/>
        <v>0.79708777529602715</v>
      </c>
    </row>
    <row r="45" spans="1:69" x14ac:dyDescent="0.25">
      <c r="A45">
        <v>5</v>
      </c>
      <c r="B45">
        <v>0.96767999999999998</v>
      </c>
      <c r="C45">
        <v>154.62180000000001</v>
      </c>
      <c r="D45">
        <v>33.727899999999998</v>
      </c>
      <c r="E45">
        <v>56.892699999999998</v>
      </c>
      <c r="F45">
        <v>4.0399999999999998E-2</v>
      </c>
      <c r="G45">
        <v>6.2779999999999996</v>
      </c>
      <c r="H45">
        <v>0.81989999999999996</v>
      </c>
      <c r="I45">
        <v>172.0866</v>
      </c>
      <c r="J45">
        <v>4.6981999999999999</v>
      </c>
      <c r="K45">
        <v>1</v>
      </c>
      <c r="L45">
        <v>0</v>
      </c>
      <c r="M45">
        <v>4.4394</v>
      </c>
      <c r="N45" t="b">
        <v>0</v>
      </c>
      <c r="O45" t="b">
        <v>1</v>
      </c>
      <c r="P45">
        <v>21.051039192911549</v>
      </c>
      <c r="Q45">
        <v>2038.313072681427</v>
      </c>
      <c r="U45">
        <v>8</v>
      </c>
      <c r="V45">
        <f t="shared" si="33"/>
        <v>205.84094036055288</v>
      </c>
      <c r="W45">
        <f t="shared" si="34"/>
        <v>206.15366794639021</v>
      </c>
      <c r="X45">
        <f t="shared" si="35"/>
        <v>205.95145219961722</v>
      </c>
      <c r="Y45">
        <f t="shared" si="36"/>
        <v>0.69856486762280467</v>
      </c>
      <c r="Z45">
        <f t="shared" si="37"/>
        <v>0.67933663045035841</v>
      </c>
      <c r="AA45">
        <f t="shared" si="38"/>
        <v>0.6880035410617853</v>
      </c>
      <c r="AC45">
        <f t="shared" si="39"/>
        <v>0.8094298087037638</v>
      </c>
      <c r="AD45">
        <f t="shared" si="40"/>
        <v>0.79121876118376522</v>
      </c>
      <c r="AE45">
        <f t="shared" si="41"/>
        <v>0.7996174334626811</v>
      </c>
    </row>
    <row r="46" spans="1:69" x14ac:dyDescent="0.25">
      <c r="A46">
        <v>8</v>
      </c>
      <c r="B46">
        <v>0.96648999999999996</v>
      </c>
      <c r="C46">
        <v>151.8117</v>
      </c>
      <c r="D46">
        <v>33.592300000000002</v>
      </c>
      <c r="E46">
        <v>56.501899999999999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1120.2116098403931</v>
      </c>
    </row>
    <row r="47" spans="1:69" x14ac:dyDescent="0.25">
      <c r="A47">
        <v>-29</v>
      </c>
      <c r="B47">
        <v>0.82928999999999997</v>
      </c>
      <c r="C47">
        <v>137.3794</v>
      </c>
      <c r="D47">
        <v>32.325600000000001</v>
      </c>
      <c r="E47">
        <v>41.862200000000001</v>
      </c>
      <c r="F47">
        <v>4.0399999999999998E-2</v>
      </c>
      <c r="G47">
        <v>6.2413999999999996</v>
      </c>
      <c r="H47">
        <v>2.6714000000000002</v>
      </c>
      <c r="I47">
        <v>153.69929999999999</v>
      </c>
      <c r="J47">
        <v>0</v>
      </c>
      <c r="K47">
        <v>2</v>
      </c>
      <c r="L47">
        <v>0</v>
      </c>
      <c r="M47">
        <v>4.4375</v>
      </c>
      <c r="N47" t="b">
        <v>0</v>
      </c>
      <c r="O47" t="b">
        <v>1</v>
      </c>
      <c r="P47">
        <v>0</v>
      </c>
      <c r="Q47">
        <v>1377.110234737396</v>
      </c>
    </row>
    <row r="48" spans="1:69" x14ac:dyDescent="0.25">
      <c r="A48">
        <v>-25</v>
      </c>
      <c r="B48">
        <v>0.88012000000000001</v>
      </c>
      <c r="C48">
        <v>145.80099999999999</v>
      </c>
      <c r="D48">
        <v>33.060899999999997</v>
      </c>
      <c r="E48">
        <v>43.906399999999998</v>
      </c>
      <c r="F48">
        <v>3.9899999999999998E-2</v>
      </c>
      <c r="G48">
        <v>6.2591999999999999</v>
      </c>
      <c r="H48">
        <v>2.4392</v>
      </c>
      <c r="I48">
        <v>160.08619999999999</v>
      </c>
      <c r="J48">
        <v>0</v>
      </c>
      <c r="K48">
        <v>2</v>
      </c>
      <c r="L48">
        <v>0</v>
      </c>
      <c r="M48">
        <v>4.3874000000000004</v>
      </c>
      <c r="N48" t="b">
        <v>0</v>
      </c>
      <c r="O48" t="b">
        <v>1</v>
      </c>
      <c r="P48">
        <v>0</v>
      </c>
      <c r="Q48">
        <v>584.37892746925354</v>
      </c>
    </row>
    <row r="49" spans="1:17" x14ac:dyDescent="0.25">
      <c r="A49">
        <v>-20</v>
      </c>
      <c r="B49">
        <v>0.91749000000000003</v>
      </c>
      <c r="C49">
        <v>151.99189999999999</v>
      </c>
      <c r="D49">
        <v>33.541800000000002</v>
      </c>
      <c r="E49">
        <v>47.043700000000001</v>
      </c>
      <c r="F49">
        <v>0.04</v>
      </c>
      <c r="G49">
        <v>6.2724000000000002</v>
      </c>
      <c r="H49">
        <v>1.8702000000000001</v>
      </c>
      <c r="I49">
        <v>164.59790000000001</v>
      </c>
      <c r="J49">
        <v>0</v>
      </c>
      <c r="K49">
        <v>2</v>
      </c>
      <c r="L49">
        <v>0</v>
      </c>
      <c r="M49">
        <v>4.3985000000000003</v>
      </c>
      <c r="N49" t="b">
        <v>0</v>
      </c>
      <c r="O49" t="b">
        <v>1</v>
      </c>
      <c r="P49">
        <v>0</v>
      </c>
      <c r="Q49">
        <v>524.67756652832031</v>
      </c>
    </row>
    <row r="50" spans="1:17" x14ac:dyDescent="0.25">
      <c r="A50">
        <v>-15</v>
      </c>
      <c r="B50">
        <v>0.90856000000000003</v>
      </c>
      <c r="C50">
        <v>150.51169999999999</v>
      </c>
      <c r="D50">
        <v>33.440399999999997</v>
      </c>
      <c r="E50">
        <v>49.293599999999998</v>
      </c>
      <c r="F50">
        <v>4.0399999999999998E-2</v>
      </c>
      <c r="G50">
        <v>6.2691999999999997</v>
      </c>
      <c r="H50">
        <v>1.8118000000000001</v>
      </c>
      <c r="I50">
        <v>164.3321</v>
      </c>
      <c r="J50">
        <v>0</v>
      </c>
      <c r="K50">
        <v>2</v>
      </c>
      <c r="L50">
        <v>0</v>
      </c>
      <c r="M50">
        <v>4.4372999999999996</v>
      </c>
      <c r="N50" t="b">
        <v>0</v>
      </c>
      <c r="O50" t="b">
        <v>1</v>
      </c>
      <c r="P50">
        <v>0</v>
      </c>
      <c r="Q50">
        <v>928.02656364440918</v>
      </c>
    </row>
    <row r="51" spans="1:17" x14ac:dyDescent="0.25">
      <c r="A51">
        <v>-10</v>
      </c>
      <c r="B51">
        <v>0.89795000000000003</v>
      </c>
      <c r="C51">
        <v>148.75389999999999</v>
      </c>
      <c r="D51">
        <v>33.300899999999999</v>
      </c>
      <c r="E51">
        <v>51.398000000000003</v>
      </c>
      <c r="F51">
        <v>4.0399999999999998E-2</v>
      </c>
      <c r="G51">
        <v>6.2655000000000003</v>
      </c>
      <c r="H51">
        <v>1.7564</v>
      </c>
      <c r="I51">
        <v>164.06639999999999</v>
      </c>
      <c r="J51">
        <v>0</v>
      </c>
      <c r="K51">
        <v>2</v>
      </c>
      <c r="L51">
        <v>0</v>
      </c>
      <c r="M51">
        <v>4.4443000000000001</v>
      </c>
      <c r="N51" t="b">
        <v>0</v>
      </c>
      <c r="O51" t="b">
        <v>1</v>
      </c>
      <c r="P51">
        <v>0</v>
      </c>
      <c r="Q51">
        <v>237.85828852653501</v>
      </c>
    </row>
    <row r="52" spans="1:17" x14ac:dyDescent="0.25">
      <c r="A52">
        <v>-5</v>
      </c>
      <c r="B52">
        <v>0.89198999999999995</v>
      </c>
      <c r="C52">
        <v>147.767</v>
      </c>
      <c r="D52">
        <v>33.198799999999999</v>
      </c>
      <c r="E52">
        <v>53.349699999999999</v>
      </c>
      <c r="F52">
        <v>4.0599999999999997E-2</v>
      </c>
      <c r="G52">
        <v>6.2633999999999999</v>
      </c>
      <c r="H52">
        <v>1.6132</v>
      </c>
      <c r="I52">
        <v>163.80109999999999</v>
      </c>
      <c r="J52">
        <v>0</v>
      </c>
      <c r="K52">
        <v>2</v>
      </c>
      <c r="L52">
        <v>0</v>
      </c>
      <c r="M52">
        <v>4.4679000000000002</v>
      </c>
      <c r="N52" t="b">
        <v>0</v>
      </c>
      <c r="O52" t="b">
        <v>1</v>
      </c>
      <c r="P52">
        <v>0</v>
      </c>
      <c r="Q52">
        <v>462.30359554290771</v>
      </c>
    </row>
    <row r="53" spans="1:17" x14ac:dyDescent="0.25">
      <c r="A53">
        <v>0</v>
      </c>
      <c r="B53">
        <v>0.88637999999999995</v>
      </c>
      <c r="C53">
        <v>145.63550000000001</v>
      </c>
      <c r="D53">
        <v>33.076999999999998</v>
      </c>
      <c r="E53">
        <v>54.454900000000002</v>
      </c>
      <c r="F53">
        <v>4.0500000000000001E-2</v>
      </c>
      <c r="G53">
        <v>6.2588999999999997</v>
      </c>
      <c r="H53">
        <v>1.6067</v>
      </c>
      <c r="I53">
        <v>163.536</v>
      </c>
      <c r="J53">
        <v>0</v>
      </c>
      <c r="K53">
        <v>2</v>
      </c>
      <c r="L53">
        <v>0</v>
      </c>
      <c r="M53">
        <v>4.4497</v>
      </c>
      <c r="N53" t="b">
        <v>0</v>
      </c>
      <c r="O53" t="b">
        <v>1</v>
      </c>
      <c r="P53">
        <v>0</v>
      </c>
      <c r="Q53">
        <v>1033.8793501853941</v>
      </c>
    </row>
    <row r="54" spans="1:17" x14ac:dyDescent="0.25">
      <c r="A54">
        <v>5</v>
      </c>
      <c r="B54">
        <v>0.88758999999999999</v>
      </c>
      <c r="C54">
        <v>141.82490000000001</v>
      </c>
      <c r="D54">
        <v>32.916200000000003</v>
      </c>
      <c r="E54">
        <v>54.4375</v>
      </c>
      <c r="F54">
        <v>4.0899999999999999E-2</v>
      </c>
      <c r="G54">
        <v>6.2507999999999999</v>
      </c>
      <c r="H54">
        <v>1.7250000000000001</v>
      </c>
      <c r="I54">
        <v>163.2714</v>
      </c>
      <c r="J54">
        <v>0</v>
      </c>
      <c r="K54">
        <v>2</v>
      </c>
      <c r="L54">
        <v>0</v>
      </c>
      <c r="M54">
        <v>4.4988000000000001</v>
      </c>
      <c r="N54" t="b">
        <v>0</v>
      </c>
      <c r="O54" t="b">
        <v>1</v>
      </c>
      <c r="P54">
        <v>0</v>
      </c>
      <c r="Q54">
        <v>482.01552748680109</v>
      </c>
    </row>
    <row r="55" spans="1:17" x14ac:dyDescent="0.25">
      <c r="A55">
        <v>8</v>
      </c>
      <c r="B55">
        <v>0.88627</v>
      </c>
      <c r="C55">
        <v>139.21090000000001</v>
      </c>
      <c r="D55">
        <v>32.773200000000003</v>
      </c>
      <c r="E55">
        <v>54.116900000000001</v>
      </c>
      <c r="F55">
        <v>4.1000000000000002E-2</v>
      </c>
      <c r="G55">
        <v>6.2453000000000003</v>
      </c>
      <c r="H55">
        <v>1.8361000000000001</v>
      </c>
      <c r="I55">
        <v>162.60640000000001</v>
      </c>
      <c r="J55">
        <v>0</v>
      </c>
      <c r="K55">
        <v>2</v>
      </c>
      <c r="L55">
        <v>0</v>
      </c>
      <c r="M55">
        <v>4.5038</v>
      </c>
      <c r="N55" t="b">
        <v>0</v>
      </c>
      <c r="O55" t="b">
        <v>1</v>
      </c>
      <c r="P55">
        <v>0</v>
      </c>
      <c r="Q55">
        <v>568.86806178092957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48.511800000000001</v>
      </c>
      <c r="F56">
        <v>9.2399999999999996E-2</v>
      </c>
      <c r="G56">
        <v>6.3014000000000001</v>
      </c>
      <c r="H56">
        <v>1.1196999999999999</v>
      </c>
      <c r="I56">
        <v>157.01249999999999</v>
      </c>
      <c r="K56">
        <v>0</v>
      </c>
      <c r="L56">
        <v>0</v>
      </c>
      <c r="M56">
        <v>10.158799999999999</v>
      </c>
      <c r="N56" t="b">
        <v>1</v>
      </c>
      <c r="O56" t="b">
        <v>0</v>
      </c>
      <c r="P56">
        <v>0</v>
      </c>
      <c r="Q56">
        <v>322.8300085067749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48.382100000000001</v>
      </c>
      <c r="F57">
        <v>7.0900000000000005E-2</v>
      </c>
      <c r="G57">
        <v>6.3014000000000001</v>
      </c>
      <c r="H57">
        <v>1.0294000000000001</v>
      </c>
      <c r="I57">
        <v>163.607</v>
      </c>
      <c r="K57">
        <v>0</v>
      </c>
      <c r="L57">
        <v>0</v>
      </c>
      <c r="M57">
        <v>7.7919999999999998</v>
      </c>
      <c r="N57" t="b">
        <v>1</v>
      </c>
      <c r="O57" t="b">
        <v>0</v>
      </c>
      <c r="P57">
        <v>0</v>
      </c>
      <c r="Q57">
        <v>310.01813864707952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50.120399999999997</v>
      </c>
      <c r="F58">
        <v>5.6599999999999998E-2</v>
      </c>
      <c r="G58">
        <v>6.3014000000000001</v>
      </c>
      <c r="H58">
        <v>0.91539999999999999</v>
      </c>
      <c r="I58">
        <v>168.31739999999999</v>
      </c>
      <c r="K58">
        <v>0</v>
      </c>
      <c r="L58">
        <v>0</v>
      </c>
      <c r="M58">
        <v>6.2183000000000002</v>
      </c>
      <c r="N58" t="b">
        <v>1</v>
      </c>
      <c r="O58" t="b">
        <v>0</v>
      </c>
      <c r="P58">
        <v>0</v>
      </c>
      <c r="Q58">
        <v>317.10472440719599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52.824100000000001</v>
      </c>
      <c r="F59">
        <v>6.0600000000000001E-2</v>
      </c>
      <c r="G59">
        <v>6.3014000000000001</v>
      </c>
      <c r="H59">
        <v>0.79990000000000006</v>
      </c>
      <c r="I59">
        <v>168.13159999999999</v>
      </c>
      <c r="K59">
        <v>0</v>
      </c>
      <c r="L59">
        <v>0</v>
      </c>
      <c r="M59">
        <v>6.6600999999999999</v>
      </c>
      <c r="N59" t="b">
        <v>1</v>
      </c>
      <c r="O59" t="b">
        <v>0</v>
      </c>
      <c r="P59">
        <v>0</v>
      </c>
      <c r="Q59">
        <v>241.06969261169431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55.393599999999999</v>
      </c>
      <c r="F60">
        <v>6.4500000000000002E-2</v>
      </c>
      <c r="G60">
        <v>6.3014000000000001</v>
      </c>
      <c r="H60">
        <v>0.68700000000000006</v>
      </c>
      <c r="I60">
        <v>167.94579999999999</v>
      </c>
      <c r="K60">
        <v>0</v>
      </c>
      <c r="L60">
        <v>0</v>
      </c>
      <c r="M60">
        <v>7.0895999999999999</v>
      </c>
      <c r="N60" t="b">
        <v>1</v>
      </c>
      <c r="O60" t="b">
        <v>0</v>
      </c>
      <c r="P60">
        <v>0</v>
      </c>
      <c r="Q60">
        <v>219.81087040901181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57.587400000000002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7.5349000000000004</v>
      </c>
      <c r="N61" t="b">
        <v>1</v>
      </c>
      <c r="O61" t="b">
        <v>0</v>
      </c>
      <c r="P61">
        <v>0</v>
      </c>
      <c r="Q61">
        <v>320.63151574134832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58.743400000000001</v>
      </c>
      <c r="F62">
        <v>7.2900000000000006E-2</v>
      </c>
      <c r="G62">
        <v>6.2984999999999998</v>
      </c>
      <c r="H62">
        <v>0.70679999999999998</v>
      </c>
      <c r="I62">
        <v>167.57409999999999</v>
      </c>
      <c r="K62">
        <v>0</v>
      </c>
      <c r="L62">
        <v>0</v>
      </c>
      <c r="M62">
        <v>8.0175999999999998</v>
      </c>
      <c r="N62" t="b">
        <v>1</v>
      </c>
      <c r="O62" t="b">
        <v>0</v>
      </c>
      <c r="P62">
        <v>0</v>
      </c>
      <c r="Q62">
        <v>251.32498931884771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58.1492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8.1097999999999999</v>
      </c>
      <c r="N63" t="b">
        <v>1</v>
      </c>
      <c r="O63" t="b">
        <v>0</v>
      </c>
      <c r="P63">
        <v>0</v>
      </c>
      <c r="Q63">
        <v>488.76118302345282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57.695399999999999</v>
      </c>
      <c r="F64">
        <v>7.4200000000000002E-2</v>
      </c>
      <c r="G64">
        <v>6.2831999999999999</v>
      </c>
      <c r="H64">
        <v>0.69440000000000002</v>
      </c>
      <c r="I64">
        <v>166.7372</v>
      </c>
      <c r="K64">
        <v>0</v>
      </c>
      <c r="L64">
        <v>0</v>
      </c>
      <c r="M64">
        <v>8.1628000000000007</v>
      </c>
      <c r="N64" t="b">
        <v>1</v>
      </c>
      <c r="O64" t="b">
        <v>0</v>
      </c>
      <c r="P64">
        <v>0</v>
      </c>
      <c r="Q64">
        <v>364.58636426925659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48.2806</v>
      </c>
      <c r="F65">
        <v>8.4000000000000005E-2</v>
      </c>
      <c r="G65">
        <v>6.3014000000000001</v>
      </c>
      <c r="H65">
        <v>1.1193</v>
      </c>
      <c r="I65">
        <v>159.18790000000001</v>
      </c>
      <c r="J65">
        <v>2.1876000000000002</v>
      </c>
      <c r="K65">
        <v>1</v>
      </c>
      <c r="L65">
        <v>0</v>
      </c>
      <c r="M65">
        <v>9.2379999999999995</v>
      </c>
      <c r="N65" t="b">
        <v>1</v>
      </c>
      <c r="O65" t="b">
        <v>0</v>
      </c>
      <c r="P65">
        <v>20.985125576037831</v>
      </c>
      <c r="Q65">
        <v>328.35424590110779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48.205500000000001</v>
      </c>
      <c r="F66">
        <v>6.1899999999999997E-2</v>
      </c>
      <c r="G66">
        <v>6.3014000000000001</v>
      </c>
      <c r="H66">
        <v>1.0286999999999999</v>
      </c>
      <c r="I66">
        <v>165.9665</v>
      </c>
      <c r="J66">
        <v>2.3721000000000001</v>
      </c>
      <c r="K66">
        <v>1</v>
      </c>
      <c r="L66">
        <v>0</v>
      </c>
      <c r="M66">
        <v>6.8022999999999998</v>
      </c>
      <c r="N66" t="b">
        <v>1</v>
      </c>
      <c r="O66" t="b">
        <v>0</v>
      </c>
      <c r="P66">
        <v>20.985125576037831</v>
      </c>
      <c r="Q66">
        <v>335.24579071998602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49.962400000000002</v>
      </c>
      <c r="F67">
        <v>4.58E-2</v>
      </c>
      <c r="G67">
        <v>6.3014000000000001</v>
      </c>
      <c r="H67">
        <v>0.91479999999999995</v>
      </c>
      <c r="I67">
        <v>171.1164</v>
      </c>
      <c r="J67">
        <v>2.8113000000000001</v>
      </c>
      <c r="K67">
        <v>1</v>
      </c>
      <c r="L67">
        <v>0</v>
      </c>
      <c r="M67">
        <v>5.0400999999999998</v>
      </c>
      <c r="N67" t="b">
        <v>1</v>
      </c>
      <c r="O67" t="b">
        <v>0</v>
      </c>
      <c r="P67">
        <v>20.985125576037831</v>
      </c>
      <c r="Q67">
        <v>281.34571480751038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52.6233</v>
      </c>
      <c r="F68">
        <v>4.82E-2</v>
      </c>
      <c r="G68">
        <v>6.3014000000000001</v>
      </c>
      <c r="H68">
        <v>0.79910000000000003</v>
      </c>
      <c r="I68">
        <v>171.37119999999999</v>
      </c>
      <c r="J68">
        <v>3.2502</v>
      </c>
      <c r="K68">
        <v>1</v>
      </c>
      <c r="L68">
        <v>0</v>
      </c>
      <c r="M68">
        <v>5.2987000000000002</v>
      </c>
      <c r="N68" t="b">
        <v>1</v>
      </c>
      <c r="O68" t="b">
        <v>0</v>
      </c>
      <c r="P68">
        <v>20.985125576037831</v>
      </c>
      <c r="Q68">
        <v>264.18687057495117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55.162500000000001</v>
      </c>
      <c r="F69">
        <v>5.0799999999999998E-2</v>
      </c>
      <c r="G69">
        <v>6.3014000000000001</v>
      </c>
      <c r="H69">
        <v>0.68740000000000001</v>
      </c>
      <c r="I69">
        <v>171.62620000000001</v>
      </c>
      <c r="J69">
        <v>3.6888999999999998</v>
      </c>
      <c r="K69">
        <v>1</v>
      </c>
      <c r="L69">
        <v>0</v>
      </c>
      <c r="M69">
        <v>5.5869</v>
      </c>
      <c r="N69" t="b">
        <v>1</v>
      </c>
      <c r="O69" t="b">
        <v>0</v>
      </c>
      <c r="P69">
        <v>20.985125576037831</v>
      </c>
      <c r="Q69">
        <v>255.52724695205691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57.3217</v>
      </c>
      <c r="F70">
        <v>5.2999999999999999E-2</v>
      </c>
      <c r="G70">
        <v>6.3014000000000001</v>
      </c>
      <c r="H70">
        <v>0.69950000000000001</v>
      </c>
      <c r="I70">
        <v>171.88149999999999</v>
      </c>
      <c r="J70">
        <v>4.1273999999999997</v>
      </c>
      <c r="K70">
        <v>1</v>
      </c>
      <c r="L70">
        <v>0</v>
      </c>
      <c r="M70">
        <v>5.8291000000000004</v>
      </c>
      <c r="N70" t="b">
        <v>1</v>
      </c>
      <c r="O70" t="b">
        <v>0</v>
      </c>
      <c r="P70">
        <v>20.985125576037831</v>
      </c>
      <c r="Q70">
        <v>301.74160099029541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58.459400000000002</v>
      </c>
      <c r="F71">
        <v>5.5100000000000003E-2</v>
      </c>
      <c r="G71">
        <v>6.2984999999999998</v>
      </c>
      <c r="H71">
        <v>0.70679999999999998</v>
      </c>
      <c r="I71">
        <v>172.137</v>
      </c>
      <c r="J71">
        <v>4.5658000000000003</v>
      </c>
      <c r="K71">
        <v>1</v>
      </c>
      <c r="L71">
        <v>0</v>
      </c>
      <c r="M71">
        <v>6.0545999999999998</v>
      </c>
      <c r="N71" t="b">
        <v>1</v>
      </c>
      <c r="O71" t="b">
        <v>0</v>
      </c>
      <c r="P71">
        <v>20.985125576037831</v>
      </c>
      <c r="Q71">
        <v>322.861332654953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57.976199999999999</v>
      </c>
      <c r="F72">
        <v>5.5199999999999999E-2</v>
      </c>
      <c r="G72">
        <v>6.2888999999999999</v>
      </c>
      <c r="H72">
        <v>0.69969999999999999</v>
      </c>
      <c r="I72">
        <v>172.07</v>
      </c>
      <c r="J72">
        <v>4.6816000000000004</v>
      </c>
      <c r="K72">
        <v>1</v>
      </c>
      <c r="L72">
        <v>0</v>
      </c>
      <c r="M72">
        <v>6.0632999999999999</v>
      </c>
      <c r="N72" t="b">
        <v>1</v>
      </c>
      <c r="O72" t="b">
        <v>0</v>
      </c>
      <c r="P72">
        <v>21.042034015090429</v>
      </c>
      <c r="Q72">
        <v>438.82431221008301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57.564799999999998</v>
      </c>
      <c r="F73">
        <v>5.5599999999999997E-2</v>
      </c>
      <c r="G73">
        <v>6.2831999999999999</v>
      </c>
      <c r="H73">
        <v>0.69450000000000001</v>
      </c>
      <c r="I73">
        <v>171.40440000000001</v>
      </c>
      <c r="J73">
        <v>4.6665000000000001</v>
      </c>
      <c r="K73">
        <v>1</v>
      </c>
      <c r="L73">
        <v>0</v>
      </c>
      <c r="M73">
        <v>6.1124999999999998</v>
      </c>
      <c r="N73" t="b">
        <v>1</v>
      </c>
      <c r="O73" t="b">
        <v>0</v>
      </c>
      <c r="P73">
        <v>21.059775062067811</v>
      </c>
      <c r="Q73">
        <v>415.69413089752197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48.311199999999999</v>
      </c>
      <c r="F74">
        <v>9.8199999999999996E-2</v>
      </c>
      <c r="G74">
        <v>6.3014000000000001</v>
      </c>
      <c r="H74">
        <v>1.1193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323.90156555175781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48.1511</v>
      </c>
      <c r="F75">
        <v>7.7499999999999999E-2</v>
      </c>
      <c r="G75">
        <v>6.3014000000000001</v>
      </c>
      <c r="H75">
        <v>1.0306999999999999</v>
      </c>
      <c r="I75">
        <v>162.05279999999999</v>
      </c>
      <c r="J75">
        <v>0</v>
      </c>
      <c r="K75">
        <v>2</v>
      </c>
      <c r="L75">
        <v>0</v>
      </c>
      <c r="M75">
        <v>8.5172000000000008</v>
      </c>
      <c r="N75" t="b">
        <v>1</v>
      </c>
      <c r="O75" t="b">
        <v>0</v>
      </c>
      <c r="P75">
        <v>0</v>
      </c>
      <c r="Q75">
        <v>305.88252854347229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49.942399999999999</v>
      </c>
      <c r="F76">
        <v>6.4899999999999999E-2</v>
      </c>
      <c r="G76">
        <v>6.3014000000000001</v>
      </c>
      <c r="H76">
        <v>0.91469999999999996</v>
      </c>
      <c r="I76">
        <v>166.29349999999999</v>
      </c>
      <c r="J76">
        <v>0</v>
      </c>
      <c r="K76">
        <v>2</v>
      </c>
      <c r="L76">
        <v>0</v>
      </c>
      <c r="M76">
        <v>7.1345000000000001</v>
      </c>
      <c r="N76" t="b">
        <v>1</v>
      </c>
      <c r="O76" t="b">
        <v>0</v>
      </c>
      <c r="P76">
        <v>0</v>
      </c>
      <c r="Q76">
        <v>289.32681894302368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52.776600000000002</v>
      </c>
      <c r="F77">
        <v>7.0599999999999996E-2</v>
      </c>
      <c r="G77">
        <v>6.3014000000000001</v>
      </c>
      <c r="H77">
        <v>0.79969999999999997</v>
      </c>
      <c r="I77">
        <v>165.63849999999999</v>
      </c>
      <c r="J77">
        <v>0</v>
      </c>
      <c r="K77">
        <v>2</v>
      </c>
      <c r="L77">
        <v>0</v>
      </c>
      <c r="M77">
        <v>7.7638999999999996</v>
      </c>
      <c r="N77" t="b">
        <v>1</v>
      </c>
      <c r="O77" t="b">
        <v>0</v>
      </c>
      <c r="P77">
        <v>0</v>
      </c>
      <c r="Q77">
        <v>256.33042645454412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55.473300000000002</v>
      </c>
      <c r="F78">
        <v>7.5899999999999995E-2</v>
      </c>
      <c r="G78">
        <v>6.3014000000000001</v>
      </c>
      <c r="H78">
        <v>0.68740000000000001</v>
      </c>
      <c r="I78">
        <v>164.98230000000001</v>
      </c>
      <c r="J78">
        <v>0</v>
      </c>
      <c r="K78">
        <v>2</v>
      </c>
      <c r="L78">
        <v>0</v>
      </c>
      <c r="M78">
        <v>8.3435000000000006</v>
      </c>
      <c r="N78" t="b">
        <v>1</v>
      </c>
      <c r="O78" t="b">
        <v>0</v>
      </c>
      <c r="P78">
        <v>0</v>
      </c>
      <c r="Q78">
        <v>236.21992182731631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57.795999999999999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8.9666999999999994</v>
      </c>
      <c r="N79" t="b">
        <v>1</v>
      </c>
      <c r="O79" t="b">
        <v>0</v>
      </c>
      <c r="P79">
        <v>0</v>
      </c>
      <c r="Q79">
        <v>385.61939835548401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59.054900000000004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9.6966999999999999</v>
      </c>
      <c r="N80" t="b">
        <v>1</v>
      </c>
      <c r="O80" t="b">
        <v>0</v>
      </c>
      <c r="P80">
        <v>0</v>
      </c>
      <c r="Q80">
        <v>281.96317529678339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407.46530985832209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57.924199999999999</v>
      </c>
      <c r="F82">
        <v>9.0399999999999994E-2</v>
      </c>
      <c r="G82">
        <v>6.2831999999999999</v>
      </c>
      <c r="H82">
        <v>0.69450000000000001</v>
      </c>
      <c r="I82">
        <v>162.6371</v>
      </c>
      <c r="J82">
        <v>0</v>
      </c>
      <c r="K82">
        <v>2</v>
      </c>
      <c r="L82">
        <v>0</v>
      </c>
      <c r="M82">
        <v>9.9442000000000004</v>
      </c>
      <c r="N82" t="b">
        <v>1</v>
      </c>
      <c r="O82" t="b">
        <v>0</v>
      </c>
      <c r="P82">
        <v>0</v>
      </c>
      <c r="Q82">
        <v>407.54733633995062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48.511800000000001</v>
      </c>
      <c r="F83">
        <v>9.2399999999999996E-2</v>
      </c>
      <c r="G83">
        <v>6.3014000000000001</v>
      </c>
      <c r="H83">
        <v>1.1196999999999999</v>
      </c>
      <c r="I83">
        <v>157.01249999999999</v>
      </c>
      <c r="K83">
        <v>0</v>
      </c>
      <c r="L83">
        <v>0</v>
      </c>
      <c r="M83">
        <v>10.158799999999999</v>
      </c>
      <c r="N83" t="b">
        <v>0</v>
      </c>
      <c r="O83" t="b">
        <v>0</v>
      </c>
      <c r="P83">
        <v>0</v>
      </c>
      <c r="Q83">
        <v>320.66552400588989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48.382100000000001</v>
      </c>
      <c r="F84">
        <v>7.0900000000000005E-2</v>
      </c>
      <c r="G84">
        <v>6.3014000000000001</v>
      </c>
      <c r="H84">
        <v>1.0294000000000001</v>
      </c>
      <c r="I84">
        <v>163.607</v>
      </c>
      <c r="K84">
        <v>0</v>
      </c>
      <c r="L84">
        <v>0</v>
      </c>
      <c r="M84">
        <v>7.7919999999999998</v>
      </c>
      <c r="N84" t="b">
        <v>0</v>
      </c>
      <c r="O84" t="b">
        <v>0</v>
      </c>
      <c r="P84">
        <v>0</v>
      </c>
      <c r="Q84">
        <v>307.56058812141418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50.120399999999997</v>
      </c>
      <c r="F85">
        <v>5.6599999999999998E-2</v>
      </c>
      <c r="G85">
        <v>6.3014000000000001</v>
      </c>
      <c r="H85">
        <v>0.91539999999999999</v>
      </c>
      <c r="I85">
        <v>168.31739999999999</v>
      </c>
      <c r="K85">
        <v>0</v>
      </c>
      <c r="L85">
        <v>0</v>
      </c>
      <c r="M85">
        <v>6.2183000000000002</v>
      </c>
      <c r="N85" t="b">
        <v>0</v>
      </c>
      <c r="O85" t="b">
        <v>0</v>
      </c>
      <c r="P85">
        <v>0</v>
      </c>
      <c r="Q85">
        <v>320.56550049781799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52.824100000000001</v>
      </c>
      <c r="F86">
        <v>6.0600000000000001E-2</v>
      </c>
      <c r="G86">
        <v>6.3014000000000001</v>
      </c>
      <c r="H86">
        <v>0.79990000000000006</v>
      </c>
      <c r="I86">
        <v>168.13159999999999</v>
      </c>
      <c r="K86">
        <v>0</v>
      </c>
      <c r="L86">
        <v>0</v>
      </c>
      <c r="M86">
        <v>6.6600999999999999</v>
      </c>
      <c r="N86" t="b">
        <v>0</v>
      </c>
      <c r="O86" t="b">
        <v>0</v>
      </c>
      <c r="P86">
        <v>0</v>
      </c>
      <c r="Q86">
        <v>241.65882301330569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55.393599999999999</v>
      </c>
      <c r="F87">
        <v>6.4500000000000002E-2</v>
      </c>
      <c r="G87">
        <v>6.3014000000000001</v>
      </c>
      <c r="H87">
        <v>0.68700000000000006</v>
      </c>
      <c r="I87">
        <v>167.94579999999999</v>
      </c>
      <c r="K87">
        <v>0</v>
      </c>
      <c r="L87">
        <v>0</v>
      </c>
      <c r="M87">
        <v>7.0895999999999999</v>
      </c>
      <c r="N87" t="b">
        <v>0</v>
      </c>
      <c r="O87" t="b">
        <v>0</v>
      </c>
      <c r="P87">
        <v>0</v>
      </c>
      <c r="Q87">
        <v>219.27575016021731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57.587400000000002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7.5349000000000004</v>
      </c>
      <c r="N88" t="b">
        <v>0</v>
      </c>
      <c r="O88" t="b">
        <v>0</v>
      </c>
      <c r="P88">
        <v>0</v>
      </c>
      <c r="Q88">
        <v>324.90347361564642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58.743400000000001</v>
      </c>
      <c r="F89">
        <v>7.2900000000000006E-2</v>
      </c>
      <c r="G89">
        <v>6.2984999999999998</v>
      </c>
      <c r="H89">
        <v>0.70679999999999998</v>
      </c>
      <c r="I89">
        <v>167.57409999999999</v>
      </c>
      <c r="K89">
        <v>0</v>
      </c>
      <c r="L89">
        <v>0</v>
      </c>
      <c r="M89">
        <v>8.0175999999999998</v>
      </c>
      <c r="N89" t="b">
        <v>0</v>
      </c>
      <c r="O89" t="b">
        <v>0</v>
      </c>
      <c r="P89">
        <v>0</v>
      </c>
      <c r="Q89">
        <v>251.10393953323361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58.1492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8.1097999999999999</v>
      </c>
      <c r="N90" t="b">
        <v>0</v>
      </c>
      <c r="O90" t="b">
        <v>0</v>
      </c>
      <c r="P90">
        <v>0</v>
      </c>
      <c r="Q90">
        <v>484.71827721595758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57.695399999999999</v>
      </c>
      <c r="F91">
        <v>7.4200000000000002E-2</v>
      </c>
      <c r="G91">
        <v>6.2831999999999999</v>
      </c>
      <c r="H91">
        <v>0.69440000000000002</v>
      </c>
      <c r="I91">
        <v>166.7372</v>
      </c>
      <c r="K91">
        <v>0</v>
      </c>
      <c r="L91">
        <v>0</v>
      </c>
      <c r="M91">
        <v>8.1628000000000007</v>
      </c>
      <c r="N91" t="b">
        <v>0</v>
      </c>
      <c r="O91" t="b">
        <v>0</v>
      </c>
      <c r="P91">
        <v>0</v>
      </c>
      <c r="Q91">
        <v>364.66438150405878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48.074300000000001</v>
      </c>
      <c r="F92">
        <v>7.5800000000000006E-2</v>
      </c>
      <c r="G92">
        <v>6.3014000000000001</v>
      </c>
      <c r="H92">
        <v>1.1200000000000001</v>
      </c>
      <c r="I92">
        <v>161.3218</v>
      </c>
      <c r="J92">
        <v>4.3333000000000004</v>
      </c>
      <c r="K92">
        <v>1</v>
      </c>
      <c r="L92">
        <v>0</v>
      </c>
      <c r="M92">
        <v>8.3361000000000001</v>
      </c>
      <c r="N92" t="b">
        <v>0</v>
      </c>
      <c r="O92" t="b">
        <v>0</v>
      </c>
      <c r="P92">
        <v>20.584142364518978</v>
      </c>
      <c r="Q92">
        <v>346.74536633491522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48.066299999999998</v>
      </c>
      <c r="F93">
        <v>5.3699999999999998E-2</v>
      </c>
      <c r="G93">
        <v>6.3014000000000001</v>
      </c>
      <c r="H93">
        <v>1.0286999999999999</v>
      </c>
      <c r="I93">
        <v>168.09729999999999</v>
      </c>
      <c r="J93">
        <v>4.5143000000000004</v>
      </c>
      <c r="K93">
        <v>1</v>
      </c>
      <c r="L93">
        <v>0</v>
      </c>
      <c r="M93">
        <v>5.9046000000000003</v>
      </c>
      <c r="N93" t="b">
        <v>0</v>
      </c>
      <c r="O93" t="b">
        <v>0</v>
      </c>
      <c r="P93">
        <v>20.584142364518978</v>
      </c>
      <c r="Q93">
        <v>351.08533954620361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49.877499999999998</v>
      </c>
      <c r="F94">
        <v>3.8800000000000001E-2</v>
      </c>
      <c r="G94">
        <v>6.3014000000000001</v>
      </c>
      <c r="H94">
        <v>0.91490000000000005</v>
      </c>
      <c r="I94">
        <v>172.95070000000001</v>
      </c>
      <c r="J94">
        <v>4.6535000000000002</v>
      </c>
      <c r="K94">
        <v>1</v>
      </c>
      <c r="L94">
        <v>0</v>
      </c>
      <c r="M94">
        <v>4.2666000000000004</v>
      </c>
      <c r="N94" t="b">
        <v>0</v>
      </c>
      <c r="O94" t="b">
        <v>0</v>
      </c>
      <c r="P94">
        <v>20.64521421300611</v>
      </c>
      <c r="Q94">
        <v>315.00625562667852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52.546799999999998</v>
      </c>
      <c r="F95">
        <v>4.2799999999999998E-2</v>
      </c>
      <c r="G95">
        <v>6.3014000000000001</v>
      </c>
      <c r="H95">
        <v>0.79969999999999997</v>
      </c>
      <c r="I95">
        <v>172.7791</v>
      </c>
      <c r="J95">
        <v>4.6627000000000001</v>
      </c>
      <c r="K95">
        <v>1</v>
      </c>
      <c r="L95">
        <v>0</v>
      </c>
      <c r="M95">
        <v>4.7020999999999997</v>
      </c>
      <c r="N95" t="b">
        <v>0</v>
      </c>
      <c r="O95" t="b">
        <v>0</v>
      </c>
      <c r="P95">
        <v>20.731408398747561</v>
      </c>
      <c r="Q95">
        <v>218.90166616439819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55.110799999999998</v>
      </c>
      <c r="F96">
        <v>4.7199999999999999E-2</v>
      </c>
      <c r="G96">
        <v>6.3014000000000001</v>
      </c>
      <c r="H96">
        <v>0.68730000000000002</v>
      </c>
      <c r="I96">
        <v>172.6069</v>
      </c>
      <c r="J96">
        <v>4.6718000000000002</v>
      </c>
      <c r="K96">
        <v>1</v>
      </c>
      <c r="L96">
        <v>0</v>
      </c>
      <c r="M96">
        <v>5.1858000000000004</v>
      </c>
      <c r="N96" t="b">
        <v>0</v>
      </c>
      <c r="O96" t="b">
        <v>0</v>
      </c>
      <c r="P96">
        <v>20.815120633806291</v>
      </c>
      <c r="Q96">
        <v>241.4171447753906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57.286299999999997</v>
      </c>
      <c r="F97">
        <v>5.0900000000000001E-2</v>
      </c>
      <c r="G97">
        <v>6.3014000000000001</v>
      </c>
      <c r="H97">
        <v>0.69940000000000002</v>
      </c>
      <c r="I97">
        <v>172.434</v>
      </c>
      <c r="J97">
        <v>4.6806999999999999</v>
      </c>
      <c r="K97">
        <v>1</v>
      </c>
      <c r="L97">
        <v>0</v>
      </c>
      <c r="M97">
        <v>5.5960000000000001</v>
      </c>
      <c r="N97" t="b">
        <v>0</v>
      </c>
      <c r="O97" t="b">
        <v>0</v>
      </c>
      <c r="P97">
        <v>20.8963226400308</v>
      </c>
      <c r="Q97">
        <v>322.76631045341492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58.457099999999997</v>
      </c>
      <c r="F98">
        <v>5.4600000000000003E-2</v>
      </c>
      <c r="G98">
        <v>6.2984999999999998</v>
      </c>
      <c r="H98">
        <v>0.70689999999999997</v>
      </c>
      <c r="I98">
        <v>172.26060000000001</v>
      </c>
      <c r="J98">
        <v>4.6894999999999998</v>
      </c>
      <c r="K98">
        <v>1</v>
      </c>
      <c r="L98">
        <v>0</v>
      </c>
      <c r="M98">
        <v>6.0048000000000004</v>
      </c>
      <c r="N98" t="b">
        <v>0</v>
      </c>
      <c r="O98" t="b">
        <v>0</v>
      </c>
      <c r="P98">
        <v>20.974977514619241</v>
      </c>
      <c r="Q98">
        <v>271.6498589515686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57.977699999999999</v>
      </c>
      <c r="F99">
        <v>5.5100000000000003E-2</v>
      </c>
      <c r="G99">
        <v>6.2888999999999999</v>
      </c>
      <c r="H99">
        <v>0.69969999999999999</v>
      </c>
      <c r="I99">
        <v>172.0866</v>
      </c>
      <c r="J99">
        <v>4.6981999999999999</v>
      </c>
      <c r="K99">
        <v>1</v>
      </c>
      <c r="L99">
        <v>0</v>
      </c>
      <c r="M99">
        <v>6.0597000000000003</v>
      </c>
      <c r="N99" t="b">
        <v>0</v>
      </c>
      <c r="O99" t="b">
        <v>0</v>
      </c>
      <c r="P99">
        <v>21.051039192911549</v>
      </c>
      <c r="Q99">
        <v>421.45642161369318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57.561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6.1055000000000001</v>
      </c>
      <c r="N100" t="b">
        <v>0</v>
      </c>
      <c r="O100" t="b">
        <v>0</v>
      </c>
      <c r="P100">
        <v>21.06875477641141</v>
      </c>
      <c r="Q100">
        <v>631.64051032066345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48.785800000000002</v>
      </c>
      <c r="F101">
        <v>0.1052</v>
      </c>
      <c r="G101">
        <v>6.3014000000000001</v>
      </c>
      <c r="H101">
        <v>1.1185</v>
      </c>
      <c r="I101">
        <v>153.72399999999999</v>
      </c>
      <c r="J101">
        <v>0</v>
      </c>
      <c r="K101">
        <v>2</v>
      </c>
      <c r="L101">
        <v>0</v>
      </c>
      <c r="M101">
        <v>11.5693</v>
      </c>
      <c r="N101" t="b">
        <v>0</v>
      </c>
      <c r="O101" t="b">
        <v>0</v>
      </c>
      <c r="P101">
        <v>0</v>
      </c>
      <c r="Q101">
        <v>324.98880887031561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48.577800000000003</v>
      </c>
      <c r="F102">
        <v>8.4500000000000006E-2</v>
      </c>
      <c r="G102">
        <v>6.3014000000000001</v>
      </c>
      <c r="H102">
        <v>1.0305</v>
      </c>
      <c r="I102">
        <v>160.11009999999999</v>
      </c>
      <c r="J102">
        <v>0</v>
      </c>
      <c r="K102">
        <v>2</v>
      </c>
      <c r="L102">
        <v>0</v>
      </c>
      <c r="M102">
        <v>9.2881999999999998</v>
      </c>
      <c r="N102" t="b">
        <v>0</v>
      </c>
      <c r="O102" t="b">
        <v>0</v>
      </c>
      <c r="P102">
        <v>0</v>
      </c>
      <c r="Q102">
        <v>310.29851770401001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50.278199999999998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7.7930999999999999</v>
      </c>
      <c r="N103" t="b">
        <v>0</v>
      </c>
      <c r="O103" t="b">
        <v>0</v>
      </c>
      <c r="P103">
        <v>0</v>
      </c>
      <c r="Q103">
        <v>278.07629942893982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53.036099999999998</v>
      </c>
      <c r="F104">
        <v>7.5300000000000006E-2</v>
      </c>
      <c r="G104">
        <v>6.3014000000000001</v>
      </c>
      <c r="H104">
        <v>0.79949999999999999</v>
      </c>
      <c r="I104">
        <v>164.35319999999999</v>
      </c>
      <c r="J104">
        <v>0</v>
      </c>
      <c r="K104">
        <v>2</v>
      </c>
      <c r="L104">
        <v>0</v>
      </c>
      <c r="M104">
        <v>8.2782</v>
      </c>
      <c r="N104" t="b">
        <v>0</v>
      </c>
      <c r="O104" t="b">
        <v>0</v>
      </c>
      <c r="P104">
        <v>0</v>
      </c>
      <c r="Q104">
        <v>216.33046555519101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55.6295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8.6875999999999998</v>
      </c>
      <c r="N105" t="b">
        <v>0</v>
      </c>
      <c r="O105" t="b">
        <v>0</v>
      </c>
      <c r="P105">
        <v>0</v>
      </c>
      <c r="Q105">
        <v>234.18546605110171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57.866900000000001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9.1754999999999995</v>
      </c>
      <c r="N106" t="b">
        <v>0</v>
      </c>
      <c r="O106" t="b">
        <v>0</v>
      </c>
      <c r="P106">
        <v>0</v>
      </c>
      <c r="Q106">
        <v>293.21269011497498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59.064300000000003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9.7446000000000002</v>
      </c>
      <c r="N107" t="b">
        <v>0</v>
      </c>
      <c r="O107" t="b">
        <v>0</v>
      </c>
      <c r="P107">
        <v>0</v>
      </c>
      <c r="Q107">
        <v>282.87738013267523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58.405700000000003</v>
      </c>
      <c r="F108">
        <v>0.09</v>
      </c>
      <c r="G108">
        <v>6.2888999999999999</v>
      </c>
      <c r="H108">
        <v>0.69969999999999999</v>
      </c>
      <c r="I108">
        <v>163.28620000000001</v>
      </c>
      <c r="J108">
        <v>0</v>
      </c>
      <c r="K108">
        <v>2</v>
      </c>
      <c r="L108">
        <v>0</v>
      </c>
      <c r="M108">
        <v>9.8910999999999998</v>
      </c>
      <c r="N108" t="b">
        <v>0</v>
      </c>
      <c r="O108" t="b">
        <v>0</v>
      </c>
      <c r="P108">
        <v>0</v>
      </c>
      <c r="Q108">
        <v>333.88182020187378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57.921799999999998</v>
      </c>
      <c r="F109">
        <v>9.0499999999999997E-2</v>
      </c>
      <c r="G109">
        <v>6.2831999999999999</v>
      </c>
      <c r="H109">
        <v>0.69450000000000001</v>
      </c>
      <c r="I109">
        <v>162.62049999999999</v>
      </c>
      <c r="J109">
        <v>0</v>
      </c>
      <c r="K109">
        <v>2</v>
      </c>
      <c r="L109">
        <v>0</v>
      </c>
      <c r="M109">
        <v>9.9527000000000001</v>
      </c>
      <c r="N109" t="b">
        <v>0</v>
      </c>
      <c r="O109" t="b">
        <v>0</v>
      </c>
      <c r="P109">
        <v>0</v>
      </c>
      <c r="Q109">
        <v>386.66564989089972</v>
      </c>
    </row>
  </sheetData>
  <pageMargins left="0.75" right="0.75" top="1" bottom="1" header="0.5" footer="0.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D6ED-391E-45F6-81BC-72855E98228A}">
  <dimension ref="A2:CQ70"/>
  <sheetViews>
    <sheetView topLeftCell="BF22" zoomScale="115" zoomScaleNormal="115" workbookViewId="0">
      <selection activeCell="BG53" sqref="BG53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17.7109375" bestFit="1" customWidth="1"/>
    <col min="4" max="4" width="15.28515625" bestFit="1" customWidth="1"/>
    <col min="5" max="5" width="15.7109375" bestFit="1" customWidth="1"/>
    <col min="6" max="6" width="17.140625" bestFit="1" customWidth="1"/>
    <col min="7" max="7" width="14.7109375" bestFit="1" customWidth="1"/>
    <col min="8" max="8" width="9.28515625" bestFit="1" customWidth="1"/>
    <col min="9" max="9" width="15.85546875" bestFit="1" customWidth="1"/>
    <col min="10" max="10" width="14.28515625" bestFit="1" customWidth="1"/>
    <col min="11" max="11" width="10" bestFit="1" customWidth="1"/>
    <col min="12" max="12" width="14.28515625" bestFit="1" customWidth="1"/>
    <col min="13" max="13" width="9.85546875" bestFit="1" customWidth="1"/>
    <col min="14" max="14" width="14.28515625" bestFit="1" customWidth="1"/>
    <col min="15" max="16" width="14.28515625" customWidth="1"/>
    <col min="17" max="17" width="10" bestFit="1" customWidth="1"/>
    <col min="18" max="18" width="14.28515625" bestFit="1" customWidth="1"/>
    <col min="19" max="20" width="14.28515625" customWidth="1"/>
    <col min="21" max="21" width="9.85546875" bestFit="1" customWidth="1"/>
    <col min="22" max="22" width="14.28515625" bestFit="1" customWidth="1"/>
    <col min="23" max="23" width="10" bestFit="1" customWidth="1"/>
    <col min="24" max="24" width="14.28515625" bestFit="1" customWidth="1"/>
    <col min="25" max="28" width="14.28515625" customWidth="1"/>
    <col min="29" max="29" width="9.85546875" bestFit="1" customWidth="1"/>
    <col min="30" max="30" width="17.85546875" bestFit="1" customWidth="1"/>
    <col min="31" max="31" width="10" bestFit="1" customWidth="1"/>
    <col min="32" max="32" width="14.28515625" bestFit="1" customWidth="1"/>
    <col min="33" max="36" width="14.28515625" customWidth="1"/>
    <col min="37" max="37" width="9.85546875" bestFit="1" customWidth="1"/>
    <col min="38" max="38" width="17.85546875" bestFit="1" customWidth="1"/>
    <col min="39" max="39" width="10" bestFit="1" customWidth="1"/>
    <col min="40" max="40" width="14.28515625" bestFit="1" customWidth="1"/>
    <col min="41" max="44" width="14.28515625" customWidth="1"/>
    <col min="45" max="45" width="9.85546875" bestFit="1" customWidth="1"/>
    <col min="46" max="46" width="17.85546875" bestFit="1" customWidth="1"/>
    <col min="47" max="47" width="10" bestFit="1" customWidth="1"/>
    <col min="48" max="48" width="14.28515625" bestFit="1" customWidth="1"/>
    <col min="49" max="49" width="9.85546875" bestFit="1" customWidth="1"/>
    <col min="50" max="50" width="17.85546875" bestFit="1" customWidth="1"/>
    <col min="51" max="51" width="10" bestFit="1" customWidth="1"/>
    <col min="52" max="52" width="14.28515625" bestFit="1" customWidth="1"/>
    <col min="53" max="53" width="14.28515625" customWidth="1"/>
    <col min="54" max="54" width="10.42578125" bestFit="1" customWidth="1"/>
    <col min="55" max="55" width="14.28515625" bestFit="1" customWidth="1"/>
    <col min="56" max="56" width="13.7109375" bestFit="1" customWidth="1"/>
    <col min="57" max="61" width="12.7109375" bestFit="1" customWidth="1"/>
    <col min="62" max="62" width="11.7109375" bestFit="1" customWidth="1"/>
    <col min="63" max="66" width="12.7109375" bestFit="1" customWidth="1"/>
    <col min="67" max="67" width="11" bestFit="1" customWidth="1"/>
    <col min="68" max="68" width="12.7109375" bestFit="1" customWidth="1"/>
    <col min="69" max="69" width="11.7109375" bestFit="1" customWidth="1"/>
    <col min="70" max="71" width="12.7109375" bestFit="1" customWidth="1"/>
    <col min="72" max="72" width="11" bestFit="1" customWidth="1"/>
    <col min="73" max="73" width="12.7109375" bestFit="1" customWidth="1"/>
    <col min="74" max="74" width="11.7109375" bestFit="1" customWidth="1"/>
    <col min="75" max="79" width="11.7109375" customWidth="1"/>
    <col min="80" max="81" width="12.7109375" bestFit="1" customWidth="1"/>
    <col min="82" max="82" width="11" bestFit="1" customWidth="1"/>
    <col min="83" max="83" width="12.7109375" bestFit="1" customWidth="1"/>
    <col min="84" max="84" width="11.7109375" bestFit="1" customWidth="1"/>
  </cols>
  <sheetData>
    <row r="2" spans="2:82" x14ac:dyDescent="0.25">
      <c r="C2" t="s">
        <v>37</v>
      </c>
      <c r="D2">
        <v>3</v>
      </c>
      <c r="G2" t="s">
        <v>37</v>
      </c>
      <c r="H2">
        <v>25</v>
      </c>
    </row>
    <row r="3" spans="2:82" x14ac:dyDescent="0.25">
      <c r="C3" t="s">
        <v>38</v>
      </c>
      <c r="D3" s="12">
        <f>SUM(D5:D9)</f>
        <v>1551.2977876</v>
      </c>
      <c r="G3" t="s">
        <v>38</v>
      </c>
      <c r="H3" s="12">
        <f>SUM(H5:H9)</f>
        <v>788.548</v>
      </c>
    </row>
    <row r="4" spans="2:82" x14ac:dyDescent="0.25">
      <c r="B4" t="s">
        <v>39</v>
      </c>
      <c r="C4" t="s">
        <v>40</v>
      </c>
      <c r="F4" t="s">
        <v>39</v>
      </c>
      <c r="G4" t="s">
        <v>41</v>
      </c>
    </row>
    <row r="5" spans="2:82" x14ac:dyDescent="0.25">
      <c r="B5">
        <v>3</v>
      </c>
      <c r="C5" s="12">
        <v>5.9388000000000002E-3</v>
      </c>
      <c r="D5" s="12">
        <f>$D$2^B5*C5</f>
        <v>0.16034760000000001</v>
      </c>
      <c r="F5">
        <v>3</v>
      </c>
      <c r="G5" s="12">
        <v>-5.8154000000000001E-3</v>
      </c>
      <c r="H5" s="12">
        <f>$H$2^F5*G5</f>
        <v>-90.865624999999994</v>
      </c>
      <c r="AC5" t="s">
        <v>42</v>
      </c>
      <c r="AD5">
        <v>50.2</v>
      </c>
      <c r="AE5" t="s">
        <v>43</v>
      </c>
    </row>
    <row r="6" spans="2:82" x14ac:dyDescent="0.25">
      <c r="B6">
        <v>2</v>
      </c>
      <c r="C6" s="12">
        <f xml:space="preserve"> 0.37666</f>
        <v>0.37665999999999999</v>
      </c>
      <c r="D6" s="12">
        <f>$D$2^B6*C6</f>
        <v>3.3899400000000002</v>
      </c>
      <c r="F6">
        <v>2</v>
      </c>
      <c r="G6">
        <f xml:space="preserve"> 0.062513</f>
        <v>6.2512999999999999E-2</v>
      </c>
      <c r="H6" s="12">
        <f>$H$2^F6*G6</f>
        <v>39.070625</v>
      </c>
    </row>
    <row r="7" spans="2:82" x14ac:dyDescent="0.25">
      <c r="B7">
        <v>1</v>
      </c>
      <c r="C7">
        <f>2.1825</f>
        <v>2.1825000000000001</v>
      </c>
      <c r="D7" s="12">
        <f>$D$2^B7*C7</f>
        <v>6.5475000000000003</v>
      </c>
      <c r="F7">
        <v>1</v>
      </c>
      <c r="G7">
        <f xml:space="preserve"> - 0.37628</f>
        <v>-0.37628</v>
      </c>
      <c r="H7" s="12">
        <f>$H$2^F7*G7</f>
        <v>-9.407</v>
      </c>
    </row>
    <row r="8" spans="2:82" x14ac:dyDescent="0.25">
      <c r="B8">
        <v>0</v>
      </c>
      <c r="C8">
        <f>1541.2</f>
        <v>1541.2</v>
      </c>
      <c r="D8" s="12">
        <f>C8</f>
        <v>1541.2</v>
      </c>
      <c r="F8">
        <v>0</v>
      </c>
      <c r="G8">
        <f xml:space="preserve"> + 849.75</f>
        <v>849.75</v>
      </c>
      <c r="H8" s="12">
        <f>G8</f>
        <v>849.75</v>
      </c>
      <c r="J8" t="s">
        <v>44</v>
      </c>
      <c r="K8" t="s">
        <v>45</v>
      </c>
      <c r="L8" t="s">
        <v>46</v>
      </c>
      <c r="BC8" t="s">
        <v>44</v>
      </c>
      <c r="BD8" t="s">
        <v>45</v>
      </c>
      <c r="BE8" t="s">
        <v>46</v>
      </c>
    </row>
    <row r="9" spans="2:82" x14ac:dyDescent="0.25">
      <c r="D9" s="12"/>
      <c r="J9">
        <v>1</v>
      </c>
      <c r="K9" t="s">
        <v>47</v>
      </c>
      <c r="L9" t="s">
        <v>48</v>
      </c>
      <c r="AD9" s="13" t="s">
        <v>49</v>
      </c>
      <c r="AE9">
        <f>5303/1000</f>
        <v>5.3029999999999999</v>
      </c>
      <c r="AL9" s="13" t="s">
        <v>49</v>
      </c>
      <c r="AM9">
        <f>5303/1000</f>
        <v>5.3029999999999999</v>
      </c>
      <c r="AT9" s="13" t="s">
        <v>49</v>
      </c>
      <c r="AU9">
        <f>5303/1000</f>
        <v>5.3029999999999999</v>
      </c>
      <c r="AX9" s="13" t="s">
        <v>49</v>
      </c>
      <c r="AY9">
        <f>5303/1000</f>
        <v>5.3029999999999999</v>
      </c>
      <c r="BC9">
        <v>1</v>
      </c>
      <c r="BD9" t="s">
        <v>47</v>
      </c>
      <c r="BE9" t="s">
        <v>48</v>
      </c>
      <c r="BV9" s="14"/>
      <c r="BW9" s="14"/>
      <c r="BX9" s="14"/>
      <c r="BY9" s="14"/>
      <c r="BZ9" s="14"/>
      <c r="CA9" s="14"/>
      <c r="CB9" s="14"/>
      <c r="CC9" s="14"/>
      <c r="CD9" s="14"/>
    </row>
    <row r="10" spans="2:82" x14ac:dyDescent="0.25">
      <c r="C10" t="s">
        <v>37</v>
      </c>
      <c r="D10">
        <v>3</v>
      </c>
      <c r="G10" t="s">
        <v>37</v>
      </c>
      <c r="H10">
        <v>25</v>
      </c>
      <c r="J10">
        <v>2</v>
      </c>
      <c r="K10" t="s">
        <v>50</v>
      </c>
      <c r="L10" t="s">
        <v>50</v>
      </c>
      <c r="AD10" t="s">
        <v>51</v>
      </c>
      <c r="AE10">
        <v>34.700000000000003</v>
      </c>
      <c r="AL10" t="s">
        <v>51</v>
      </c>
      <c r="AM10">
        <v>34.700000000000003</v>
      </c>
      <c r="AT10" t="s">
        <v>51</v>
      </c>
      <c r="AU10">
        <v>34.700000000000003</v>
      </c>
      <c r="AX10" t="s">
        <v>51</v>
      </c>
      <c r="AY10">
        <v>34.700000000000003</v>
      </c>
      <c r="BC10">
        <v>2</v>
      </c>
      <c r="BD10" t="s">
        <v>50</v>
      </c>
      <c r="BE10" t="s">
        <v>50</v>
      </c>
      <c r="BV10" s="14"/>
      <c r="BW10" s="14"/>
      <c r="BX10" s="14"/>
      <c r="BY10" s="14"/>
      <c r="BZ10" s="14"/>
      <c r="CA10" s="14"/>
      <c r="CB10" s="14"/>
      <c r="CC10" s="14"/>
      <c r="CD10" s="14"/>
    </row>
    <row r="11" spans="2:82" x14ac:dyDescent="0.25">
      <c r="C11" t="s">
        <v>38</v>
      </c>
      <c r="D11" s="12">
        <f>SUM(D13:D17)</f>
        <v>1285.039573476</v>
      </c>
      <c r="G11" t="s">
        <v>38</v>
      </c>
      <c r="H11" s="12">
        <f>SUM(H13:H17)</f>
        <v>1282.4106875</v>
      </c>
      <c r="J11">
        <v>3</v>
      </c>
      <c r="K11" t="s">
        <v>48</v>
      </c>
      <c r="L11" t="s">
        <v>47</v>
      </c>
      <c r="AD11" t="s">
        <v>52</v>
      </c>
      <c r="AE11">
        <f>AE9/AE10</f>
        <v>0.15282420749279538</v>
      </c>
      <c r="AL11" t="s">
        <v>52</v>
      </c>
      <c r="AM11">
        <f>AM9/AM10</f>
        <v>0.15282420749279538</v>
      </c>
      <c r="AT11" t="s">
        <v>52</v>
      </c>
      <c r="AU11">
        <f>AU9/AU10</f>
        <v>0.15282420749279538</v>
      </c>
      <c r="AX11" t="s">
        <v>52</v>
      </c>
      <c r="AY11">
        <f>AY9/AY10</f>
        <v>0.15282420749279538</v>
      </c>
      <c r="BC11">
        <v>3</v>
      </c>
      <c r="BD11" t="s">
        <v>48</v>
      </c>
      <c r="BE11" t="s">
        <v>47</v>
      </c>
      <c r="BV11" s="14"/>
      <c r="BW11" s="14"/>
      <c r="BX11" s="14"/>
      <c r="BY11" s="14"/>
      <c r="BZ11" s="14"/>
      <c r="CA11" s="14"/>
      <c r="CB11" s="14"/>
      <c r="CC11" s="14"/>
      <c r="CD11" s="14"/>
    </row>
    <row r="12" spans="2:82" x14ac:dyDescent="0.25">
      <c r="B12" t="s">
        <v>53</v>
      </c>
      <c r="C12" t="s">
        <v>40</v>
      </c>
      <c r="F12" t="s">
        <v>54</v>
      </c>
      <c r="G12" t="s">
        <v>41</v>
      </c>
      <c r="J12">
        <v>4</v>
      </c>
      <c r="K12" t="s">
        <v>48</v>
      </c>
      <c r="L12" t="s">
        <v>48</v>
      </c>
      <c r="BC12">
        <v>4</v>
      </c>
      <c r="BD12" t="s">
        <v>48</v>
      </c>
      <c r="BE12" t="s">
        <v>48</v>
      </c>
      <c r="BV12" s="14"/>
      <c r="BW12" s="14"/>
      <c r="BX12" s="14"/>
      <c r="BY12" s="14"/>
      <c r="BZ12" s="14"/>
      <c r="CA12" s="14"/>
      <c r="CB12" s="14"/>
      <c r="CC12" s="14"/>
      <c r="CD12" s="14"/>
    </row>
    <row r="13" spans="2:82" x14ac:dyDescent="0.25">
      <c r="B13">
        <v>3</v>
      </c>
      <c r="C13" s="12">
        <f>C5/100</f>
        <v>5.9388000000000001E-5</v>
      </c>
      <c r="D13" s="12">
        <f>$D$2^B13*C13</f>
        <v>1.6034759999999999E-3</v>
      </c>
      <c r="F13">
        <v>3</v>
      </c>
      <c r="G13" s="12">
        <f>G5*-0.1</f>
        <v>5.8154000000000007E-4</v>
      </c>
      <c r="H13" s="12">
        <f>$H$2^F13*G13</f>
        <v>9.0865625000000012</v>
      </c>
      <c r="J13">
        <v>5</v>
      </c>
      <c r="K13" t="s">
        <v>50</v>
      </c>
      <c r="L13" t="s">
        <v>47</v>
      </c>
      <c r="AD13">
        <v>50.2</v>
      </c>
      <c r="AE13" t="s">
        <v>55</v>
      </c>
      <c r="AL13">
        <v>50.2</v>
      </c>
      <c r="AM13" t="s">
        <v>55</v>
      </c>
      <c r="AT13">
        <v>50.2</v>
      </c>
      <c r="AU13" t="s">
        <v>55</v>
      </c>
      <c r="AX13">
        <v>50.2</v>
      </c>
      <c r="AY13" t="s">
        <v>55</v>
      </c>
      <c r="BC13">
        <v>5</v>
      </c>
      <c r="BD13" t="s">
        <v>50</v>
      </c>
      <c r="BE13" t="s">
        <v>47</v>
      </c>
      <c r="BV13" s="14"/>
      <c r="BW13" s="14"/>
      <c r="BX13" s="14"/>
      <c r="BY13" s="14"/>
      <c r="BZ13" s="14"/>
      <c r="CA13" s="14"/>
      <c r="CB13" s="14"/>
      <c r="CC13" s="14"/>
      <c r="CD13" s="14"/>
    </row>
    <row r="14" spans="2:82" x14ac:dyDescent="0.25">
      <c r="B14">
        <v>2</v>
      </c>
      <c r="C14" s="12">
        <f>C6*0.5</f>
        <v>0.18833</v>
      </c>
      <c r="D14" s="12">
        <f>$D$2^B14*C14</f>
        <v>1.6949700000000001</v>
      </c>
      <c r="F14">
        <v>2</v>
      </c>
      <c r="G14" s="12">
        <f>G6*5</f>
        <v>0.31256499999999998</v>
      </c>
      <c r="H14" s="12">
        <f>$H$2^F14*G14</f>
        <v>195.35312499999998</v>
      </c>
      <c r="BV14" s="14"/>
      <c r="BW14" s="14"/>
      <c r="BX14" s="14"/>
      <c r="BY14" s="14"/>
      <c r="BZ14" s="14"/>
      <c r="CA14" s="14"/>
      <c r="CB14" s="14"/>
      <c r="CC14" s="14"/>
      <c r="CD14" s="14"/>
    </row>
    <row r="15" spans="2:82" x14ac:dyDescent="0.25">
      <c r="B15">
        <v>1</v>
      </c>
      <c r="C15">
        <f>C7*-1.2</f>
        <v>-2.6190000000000002</v>
      </c>
      <c r="D15" s="12">
        <f>$D$2^B15*C15</f>
        <v>-7.8570000000000011</v>
      </c>
      <c r="F15">
        <v>1</v>
      </c>
      <c r="G15" s="12">
        <f>G7*-3</f>
        <v>1.1288400000000001</v>
      </c>
      <c r="H15" s="12">
        <f>$H$2^F15*G15</f>
        <v>28.221</v>
      </c>
      <c r="BV15" s="14"/>
      <c r="BW15" s="14"/>
      <c r="BX15" s="14"/>
      <c r="BY15" s="14"/>
      <c r="BZ15" s="14"/>
      <c r="CA15" s="14"/>
      <c r="CB15" s="14"/>
      <c r="CC15" s="14"/>
      <c r="CD15" s="14"/>
    </row>
    <row r="16" spans="2:82" x14ac:dyDescent="0.25">
      <c r="B16">
        <v>0</v>
      </c>
      <c r="C16">
        <f>C8-250</f>
        <v>1291.2</v>
      </c>
      <c r="D16" s="12">
        <f>C16</f>
        <v>1291.2</v>
      </c>
      <c r="F16">
        <v>0</v>
      </c>
      <c r="G16" s="12">
        <f>G8+200</f>
        <v>1049.75</v>
      </c>
      <c r="H16" s="12">
        <f>G16</f>
        <v>1049.75</v>
      </c>
      <c r="BV16" s="14"/>
      <c r="BW16" s="14"/>
      <c r="BX16" s="14"/>
      <c r="BY16" s="14"/>
      <c r="BZ16" s="14"/>
      <c r="CA16" s="14"/>
      <c r="CB16" s="14"/>
      <c r="CC16" s="14"/>
      <c r="CD16" s="14"/>
    </row>
    <row r="17" spans="1:94" x14ac:dyDescent="0.25">
      <c r="BV17" s="14"/>
      <c r="BW17" s="14"/>
      <c r="BX17" s="14"/>
      <c r="BY17" s="14"/>
      <c r="BZ17" s="14"/>
      <c r="CA17" s="14"/>
      <c r="CB17" s="14"/>
      <c r="CC17" s="14"/>
      <c r="CD17" s="14"/>
    </row>
    <row r="18" spans="1:94" x14ac:dyDescent="0.25">
      <c r="C18" t="s">
        <v>37</v>
      </c>
      <c r="D18">
        <v>3</v>
      </c>
      <c r="G18" t="s">
        <v>37</v>
      </c>
      <c r="H18">
        <v>25</v>
      </c>
      <c r="S18" t="s">
        <v>56</v>
      </c>
      <c r="BC18" t="s">
        <v>57</v>
      </c>
      <c r="BD18" t="s">
        <v>58</v>
      </c>
      <c r="BL18" t="s">
        <v>56</v>
      </c>
      <c r="BV18" s="14"/>
      <c r="BW18" s="14"/>
      <c r="BX18" s="14"/>
      <c r="BY18" s="14"/>
      <c r="BZ18" s="14"/>
      <c r="CA18" s="14"/>
      <c r="CE18" t="s">
        <v>56</v>
      </c>
    </row>
    <row r="19" spans="1:94" x14ac:dyDescent="0.25">
      <c r="C19" t="s">
        <v>38</v>
      </c>
      <c r="D19" s="12">
        <f>SUM(G21:G25)</f>
        <v>597.86591024999996</v>
      </c>
      <c r="G19" t="s">
        <v>38</v>
      </c>
      <c r="H19" s="12">
        <f>SUM(K21:K26)</f>
        <v>0</v>
      </c>
      <c r="P19">
        <v>1</v>
      </c>
      <c r="Q19" t="s">
        <v>59</v>
      </c>
      <c r="S19" t="s">
        <v>60</v>
      </c>
      <c r="AJ19" t="s">
        <v>56</v>
      </c>
      <c r="BC19">
        <f>4</f>
        <v>4</v>
      </c>
      <c r="BD19">
        <f>AD13*AE11</f>
        <v>7.6717752161383288</v>
      </c>
      <c r="BI19">
        <v>1</v>
      </c>
      <c r="BJ19" t="s">
        <v>59</v>
      </c>
      <c r="BL19" t="s">
        <v>60</v>
      </c>
      <c r="BV19" s="14"/>
      <c r="BW19" s="14"/>
      <c r="BX19" s="14"/>
      <c r="BY19" s="14"/>
      <c r="BZ19" s="14"/>
      <c r="CA19" s="14"/>
      <c r="CB19">
        <v>1</v>
      </c>
      <c r="CC19" t="s">
        <v>59</v>
      </c>
      <c r="CE19" t="s">
        <v>60</v>
      </c>
    </row>
    <row r="20" spans="1:94" x14ac:dyDescent="0.25">
      <c r="B20" t="s">
        <v>54</v>
      </c>
      <c r="C20" t="s">
        <v>40</v>
      </c>
      <c r="F20" t="s">
        <v>53</v>
      </c>
      <c r="G20" t="s">
        <v>41</v>
      </c>
      <c r="P20">
        <v>2</v>
      </c>
      <c r="Q20" t="s">
        <v>61</v>
      </c>
      <c r="S20" t="s">
        <v>62</v>
      </c>
      <c r="AG20">
        <v>1</v>
      </c>
      <c r="AH20" t="s">
        <v>59</v>
      </c>
      <c r="AJ20" t="s">
        <v>60</v>
      </c>
      <c r="BI20">
        <v>2</v>
      </c>
      <c r="BJ20" t="s">
        <v>61</v>
      </c>
      <c r="BL20" t="s">
        <v>62</v>
      </c>
      <c r="BV20" s="14"/>
      <c r="BW20" s="14"/>
      <c r="BX20" s="15"/>
      <c r="BY20" s="15"/>
      <c r="BZ20" s="15"/>
      <c r="CA20" s="15"/>
      <c r="CB20">
        <v>2</v>
      </c>
      <c r="CC20" t="s">
        <v>61</v>
      </c>
      <c r="CE20" t="s">
        <v>62</v>
      </c>
    </row>
    <row r="21" spans="1:94" x14ac:dyDescent="0.25">
      <c r="B21">
        <v>3</v>
      </c>
      <c r="C21" s="12">
        <f>C5</f>
        <v>5.9388000000000002E-3</v>
      </c>
      <c r="D21" s="12">
        <f>$D$2^B21*C21</f>
        <v>0.16034760000000001</v>
      </c>
      <c r="F21">
        <v>3</v>
      </c>
      <c r="G21" s="12">
        <f>G5</f>
        <v>-5.8154000000000001E-3</v>
      </c>
      <c r="H21" s="12">
        <f>$H$2^F21*G21</f>
        <v>-90.865624999999994</v>
      </c>
      <c r="AG21">
        <v>2</v>
      </c>
      <c r="AH21" t="s">
        <v>61</v>
      </c>
      <c r="AJ21" t="s">
        <v>62</v>
      </c>
    </row>
    <row r="22" spans="1:94" x14ac:dyDescent="0.25">
      <c r="B22">
        <v>2</v>
      </c>
      <c r="C22" s="12">
        <f>C6</f>
        <v>0.37665999999999999</v>
      </c>
      <c r="D22" s="12">
        <f>$D$2^B22*C22</f>
        <v>3.3899400000000002</v>
      </c>
      <c r="F22">
        <v>2</v>
      </c>
      <c r="G22">
        <f>G6/20</f>
        <v>3.1256499999999998E-3</v>
      </c>
      <c r="H22" s="12">
        <f>$H$2^F22*G22</f>
        <v>1.9535312499999999</v>
      </c>
      <c r="AS22" s="16"/>
      <c r="AT22" s="16"/>
      <c r="AU22" s="16"/>
      <c r="AV22" s="16"/>
      <c r="AW22" s="16"/>
      <c r="AX22" s="16"/>
      <c r="AY22" s="16"/>
      <c r="AZ22" s="16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</row>
    <row r="23" spans="1:94" ht="15.75" thickBot="1" x14ac:dyDescent="0.3">
      <c r="B23">
        <v>1</v>
      </c>
      <c r="C23">
        <f>C7*1.5</f>
        <v>3.2737500000000002</v>
      </c>
      <c r="D23" s="12">
        <f>$D$2^B23*C23</f>
        <v>9.8212500000000009</v>
      </c>
      <c r="F23">
        <v>1</v>
      </c>
      <c r="G23">
        <f>G7*5</f>
        <v>-1.8814</v>
      </c>
      <c r="H23" s="12">
        <f>$H$2^F23*G23</f>
        <v>-47.034999999999997</v>
      </c>
      <c r="AS23" s="16"/>
      <c r="AT23" s="16"/>
      <c r="AU23" s="16"/>
      <c r="AV23" s="16"/>
      <c r="AW23" s="16"/>
      <c r="AX23" s="16"/>
      <c r="AY23" s="16"/>
      <c r="AZ23" s="16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</row>
    <row r="24" spans="1:94" ht="15.75" thickBot="1" x14ac:dyDescent="0.3">
      <c r="B24">
        <v>0</v>
      </c>
      <c r="C24">
        <f>C8+250</f>
        <v>1791.2</v>
      </c>
      <c r="D24" s="12">
        <f>C24</f>
        <v>1791.2</v>
      </c>
      <c r="F24">
        <v>0</v>
      </c>
      <c r="G24">
        <f>G8-250</f>
        <v>599.75</v>
      </c>
      <c r="H24" s="12">
        <f>G24</f>
        <v>599.75</v>
      </c>
      <c r="M24" s="61" t="s">
        <v>63</v>
      </c>
      <c r="N24" s="62"/>
      <c r="O24" s="62"/>
      <c r="P24" s="62"/>
      <c r="Q24" s="64"/>
      <c r="R24" s="64"/>
      <c r="S24" s="64"/>
      <c r="T24" s="65"/>
      <c r="U24" s="61" t="s">
        <v>64</v>
      </c>
      <c r="V24" s="62"/>
      <c r="W24" s="62"/>
      <c r="X24" s="62"/>
      <c r="Y24" s="64"/>
      <c r="Z24" s="64"/>
      <c r="AA24" s="64"/>
      <c r="AB24" s="65"/>
      <c r="AC24" s="61" t="s">
        <v>65</v>
      </c>
      <c r="AD24" s="62"/>
      <c r="AE24" s="62"/>
      <c r="AF24" s="62"/>
      <c r="AG24" s="64"/>
      <c r="AH24" s="64"/>
      <c r="AI24" s="64"/>
      <c r="AJ24" s="65"/>
      <c r="AK24" s="61" t="s">
        <v>66</v>
      </c>
      <c r="AL24" s="62"/>
      <c r="AM24" s="62"/>
      <c r="AN24" s="62"/>
      <c r="AO24" s="64"/>
      <c r="AP24" s="64"/>
      <c r="AQ24" s="64"/>
      <c r="AR24" s="65"/>
      <c r="AS24" s="16"/>
      <c r="AT24" s="16"/>
      <c r="AU24" s="16"/>
      <c r="AV24" s="16"/>
      <c r="AW24" s="16"/>
      <c r="AX24" s="16"/>
      <c r="AY24" s="16"/>
      <c r="AZ24" s="16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</row>
    <row r="25" spans="1:94" ht="15.75" thickBot="1" x14ac:dyDescent="0.3">
      <c r="B25" s="18"/>
      <c r="C25" s="18" t="s">
        <v>40</v>
      </c>
      <c r="D25" s="18"/>
      <c r="E25" s="19"/>
      <c r="F25" s="19" t="s">
        <v>41</v>
      </c>
      <c r="G25" s="19"/>
      <c r="H25" s="12"/>
      <c r="I25" s="66" t="s">
        <v>67</v>
      </c>
      <c r="J25" s="64"/>
      <c r="K25" s="64"/>
      <c r="L25" s="65"/>
      <c r="M25" s="61">
        <v>1</v>
      </c>
      <c r="N25" s="62"/>
      <c r="O25" s="62"/>
      <c r="P25" s="62"/>
      <c r="Q25" s="61">
        <v>2</v>
      </c>
      <c r="R25" s="62"/>
      <c r="S25" s="62"/>
      <c r="T25" s="63"/>
      <c r="U25" s="61">
        <v>1</v>
      </c>
      <c r="V25" s="62"/>
      <c r="W25" s="62"/>
      <c r="X25" s="62"/>
      <c r="Y25" s="61">
        <v>2</v>
      </c>
      <c r="Z25" s="62"/>
      <c r="AA25" s="62"/>
      <c r="AB25" s="63"/>
      <c r="AC25" s="61">
        <v>1</v>
      </c>
      <c r="AD25" s="62"/>
      <c r="AE25" s="62"/>
      <c r="AF25" s="62"/>
      <c r="AG25" s="61">
        <v>2</v>
      </c>
      <c r="AH25" s="62"/>
      <c r="AI25" s="62"/>
      <c r="AJ25" s="63"/>
      <c r="AK25" s="61">
        <v>1</v>
      </c>
      <c r="AL25" s="62"/>
      <c r="AM25" s="62"/>
      <c r="AN25" s="62"/>
      <c r="AO25" s="61">
        <v>2</v>
      </c>
      <c r="AP25" s="62"/>
      <c r="AQ25" s="62"/>
      <c r="AR25" s="63"/>
      <c r="AS25" s="16"/>
      <c r="AT25" s="16"/>
      <c r="AU25" s="16"/>
      <c r="AV25" s="16"/>
      <c r="AW25" s="16"/>
      <c r="AX25" s="55" t="s">
        <v>63</v>
      </c>
      <c r="AY25" s="56"/>
      <c r="AZ25" s="56"/>
      <c r="BA25" s="56"/>
      <c r="BB25" s="56"/>
      <c r="BC25" s="56"/>
      <c r="BD25" s="56"/>
      <c r="BE25" s="56"/>
      <c r="BF25" s="56"/>
      <c r="BG25" s="57"/>
      <c r="BH25" s="55" t="s">
        <v>64</v>
      </c>
      <c r="BI25" s="56"/>
      <c r="BJ25" s="56"/>
      <c r="BK25" s="56"/>
      <c r="BL25" s="56"/>
      <c r="BM25" s="56"/>
      <c r="BN25" s="56"/>
      <c r="BO25" s="56"/>
      <c r="BP25" s="56"/>
      <c r="BQ25" s="57"/>
      <c r="BR25" s="55" t="s">
        <v>65</v>
      </c>
      <c r="BS25" s="56"/>
      <c r="BT25" s="56"/>
      <c r="BU25" s="56"/>
      <c r="BV25" s="56"/>
      <c r="BW25" s="56"/>
      <c r="BX25" s="56"/>
      <c r="BY25" s="56"/>
      <c r="BZ25" s="56"/>
      <c r="CA25" s="57"/>
      <c r="CB25" s="55" t="s">
        <v>66</v>
      </c>
      <c r="CC25" s="56"/>
      <c r="CD25" s="56"/>
      <c r="CE25" s="56"/>
      <c r="CF25" s="56"/>
      <c r="CG25" s="56"/>
      <c r="CH25" s="56"/>
      <c r="CI25" s="56"/>
      <c r="CJ25" s="56"/>
      <c r="CK25" s="57"/>
      <c r="CL25" s="14"/>
      <c r="CM25" s="14"/>
      <c r="CN25" s="14"/>
      <c r="CO25" s="14"/>
      <c r="CP25" s="14"/>
    </row>
    <row r="26" spans="1:94" x14ac:dyDescent="0.25">
      <c r="B26" s="18" t="s">
        <v>68</v>
      </c>
      <c r="C26" s="18" t="s">
        <v>69</v>
      </c>
      <c r="D26" s="18" t="s">
        <v>70</v>
      </c>
      <c r="E26" s="19" t="s">
        <v>68</v>
      </c>
      <c r="F26" s="19" t="s">
        <v>69</v>
      </c>
      <c r="G26" s="19" t="s">
        <v>70</v>
      </c>
      <c r="I26" s="20" t="s">
        <v>41</v>
      </c>
      <c r="J26" s="21"/>
      <c r="K26" s="22" t="s">
        <v>40</v>
      </c>
      <c r="L26" s="23"/>
      <c r="M26" s="20" t="s">
        <v>41</v>
      </c>
      <c r="N26" s="21"/>
      <c r="O26" s="22" t="s">
        <v>40</v>
      </c>
      <c r="P26" s="23"/>
      <c r="Q26" s="20" t="s">
        <v>41</v>
      </c>
      <c r="R26" s="21"/>
      <c r="S26" s="22" t="s">
        <v>40</v>
      </c>
      <c r="T26" s="23"/>
      <c r="U26" s="20" t="s">
        <v>41</v>
      </c>
      <c r="V26" s="21"/>
      <c r="W26" s="22" t="s">
        <v>40</v>
      </c>
      <c r="X26" s="23"/>
      <c r="Y26" s="20" t="s">
        <v>41</v>
      </c>
      <c r="Z26" s="21"/>
      <c r="AA26" s="22" t="s">
        <v>40</v>
      </c>
      <c r="AB26" s="23"/>
      <c r="AC26" s="20" t="s">
        <v>41</v>
      </c>
      <c r="AD26" s="21"/>
      <c r="AE26" s="22" t="s">
        <v>40</v>
      </c>
      <c r="AF26" s="21"/>
      <c r="AG26" s="20" t="s">
        <v>41</v>
      </c>
      <c r="AH26" s="21"/>
      <c r="AI26" s="22" t="s">
        <v>40</v>
      </c>
      <c r="AJ26" s="23"/>
      <c r="AK26" s="20" t="s">
        <v>41</v>
      </c>
      <c r="AL26" s="21"/>
      <c r="AM26" s="22" t="s">
        <v>40</v>
      </c>
      <c r="AN26" s="21"/>
      <c r="AO26" s="20" t="s">
        <v>41</v>
      </c>
      <c r="AP26" s="21"/>
      <c r="AQ26" s="22" t="s">
        <v>40</v>
      </c>
      <c r="AR26" s="23"/>
      <c r="AS26" s="16"/>
      <c r="AT26" s="16"/>
      <c r="AU26" s="16"/>
      <c r="AV26" s="16"/>
      <c r="AW26" s="16"/>
      <c r="AX26" s="58">
        <v>1</v>
      </c>
      <c r="AY26" s="59"/>
      <c r="AZ26" s="59"/>
      <c r="BA26" s="59"/>
      <c r="BB26" s="60"/>
      <c r="BC26" s="58">
        <v>2</v>
      </c>
      <c r="BD26" s="59"/>
      <c r="BE26" s="59"/>
      <c r="BF26" s="59"/>
      <c r="BG26" s="60"/>
      <c r="BH26" s="58">
        <v>1</v>
      </c>
      <c r="BI26" s="59"/>
      <c r="BJ26" s="59"/>
      <c r="BK26" s="59"/>
      <c r="BL26" s="60"/>
      <c r="BM26" s="58">
        <v>2</v>
      </c>
      <c r="BN26" s="59"/>
      <c r="BO26" s="59"/>
      <c r="BP26" s="59"/>
      <c r="BQ26" s="60"/>
      <c r="BR26" s="58">
        <v>1</v>
      </c>
      <c r="BS26" s="59"/>
      <c r="BT26" s="59"/>
      <c r="BU26" s="59"/>
      <c r="BV26" s="60"/>
      <c r="BW26" s="58">
        <v>2</v>
      </c>
      <c r="BX26" s="59"/>
      <c r="BY26" s="59"/>
      <c r="BZ26" s="59"/>
      <c r="CA26" s="60"/>
      <c r="CB26" s="58">
        <v>1</v>
      </c>
      <c r="CC26" s="59"/>
      <c r="CD26" s="59"/>
      <c r="CE26" s="59"/>
      <c r="CF26" s="60"/>
      <c r="CG26" s="58">
        <v>2</v>
      </c>
      <c r="CH26" s="59"/>
      <c r="CI26" s="59"/>
      <c r="CJ26" s="59"/>
      <c r="CK26" s="60"/>
      <c r="CL26" s="14"/>
      <c r="CM26" s="14"/>
      <c r="CN26" s="14"/>
      <c r="CO26" s="14"/>
      <c r="CP26" s="14"/>
    </row>
    <row r="27" spans="1:94" ht="15.75" thickBot="1" x14ac:dyDescent="0.3">
      <c r="A27" t="s">
        <v>71</v>
      </c>
      <c r="B27" s="18" t="str">
        <f>$C$25&amp;" "&amp;B26</f>
        <v>Максимум сверху</v>
      </c>
      <c r="C27" s="18" t="str">
        <f>$C$25&amp;" "&amp;C26</f>
        <v>Максимум среднее</v>
      </c>
      <c r="D27" s="18" t="str">
        <f>$C$25&amp;" "&amp;D26</f>
        <v>Максимум снизу</v>
      </c>
      <c r="E27" s="19" t="str">
        <f>$F$25&amp;" "&amp;E26</f>
        <v>Минимум сверху</v>
      </c>
      <c r="F27" s="19" t="str">
        <f>$F$25&amp;" "&amp;F26</f>
        <v>Минимум среднее</v>
      </c>
      <c r="G27" s="19" t="str">
        <f>$F$25&amp;" "&amp;G26</f>
        <v>Минимум снизу</v>
      </c>
      <c r="I27" s="24" t="s">
        <v>72</v>
      </c>
      <c r="J27" s="14" t="s">
        <v>73</v>
      </c>
      <c r="K27" s="14" t="s">
        <v>72</v>
      </c>
      <c r="L27" s="25" t="s">
        <v>73</v>
      </c>
      <c r="M27" s="24" t="s">
        <v>72</v>
      </c>
      <c r="N27" s="14" t="s">
        <v>73</v>
      </c>
      <c r="O27" s="14" t="s">
        <v>72</v>
      </c>
      <c r="P27" s="25" t="s">
        <v>73</v>
      </c>
      <c r="Q27" s="24" t="s">
        <v>72</v>
      </c>
      <c r="R27" s="14" t="s">
        <v>73</v>
      </c>
      <c r="S27" s="14" t="s">
        <v>72</v>
      </c>
      <c r="T27" s="25" t="s">
        <v>73</v>
      </c>
      <c r="U27" s="24" t="s">
        <v>72</v>
      </c>
      <c r="V27" s="14" t="s">
        <v>73</v>
      </c>
      <c r="W27" s="14" t="s">
        <v>72</v>
      </c>
      <c r="X27" s="25" t="s">
        <v>73</v>
      </c>
      <c r="Y27" s="24" t="s">
        <v>72</v>
      </c>
      <c r="Z27" s="14" t="s">
        <v>73</v>
      </c>
      <c r="AA27" s="14" t="s">
        <v>72</v>
      </c>
      <c r="AB27" s="25" t="s">
        <v>73</v>
      </c>
      <c r="AC27" s="24" t="s">
        <v>72</v>
      </c>
      <c r="AD27" s="14" t="s">
        <v>73</v>
      </c>
      <c r="AE27" s="14" t="s">
        <v>72</v>
      </c>
      <c r="AF27" s="14" t="s">
        <v>73</v>
      </c>
      <c r="AG27" s="24" t="s">
        <v>72</v>
      </c>
      <c r="AH27" s="14" t="s">
        <v>73</v>
      </c>
      <c r="AI27" s="14" t="s">
        <v>72</v>
      </c>
      <c r="AJ27" s="25" t="s">
        <v>73</v>
      </c>
      <c r="AK27" s="24" t="s">
        <v>72</v>
      </c>
      <c r="AL27" s="14" t="s">
        <v>73</v>
      </c>
      <c r="AM27" s="14" t="s">
        <v>72</v>
      </c>
      <c r="AN27" s="14" t="s">
        <v>73</v>
      </c>
      <c r="AO27" s="24" t="s">
        <v>72</v>
      </c>
      <c r="AP27" s="14" t="s">
        <v>73</v>
      </c>
      <c r="AQ27" s="14" t="s">
        <v>72</v>
      </c>
      <c r="AR27" s="25" t="s">
        <v>73</v>
      </c>
      <c r="AS27" s="16"/>
      <c r="AT27" s="16"/>
      <c r="AU27" s="16" t="s">
        <v>74</v>
      </c>
      <c r="AV27" s="16" t="s">
        <v>75</v>
      </c>
      <c r="AW27" s="16">
        <v>1</v>
      </c>
      <c r="AX27" s="26">
        <v>1</v>
      </c>
      <c r="AY27" s="27">
        <v>2</v>
      </c>
      <c r="AZ27" s="27">
        <v>3</v>
      </c>
      <c r="BA27" s="27">
        <v>4</v>
      </c>
      <c r="BB27" s="28">
        <v>5</v>
      </c>
      <c r="BC27" s="29">
        <v>1</v>
      </c>
      <c r="BD27" s="30">
        <v>2</v>
      </c>
      <c r="BE27" s="30">
        <v>3</v>
      </c>
      <c r="BF27" s="30">
        <v>4</v>
      </c>
      <c r="BG27" s="31">
        <v>5</v>
      </c>
      <c r="BH27" s="26">
        <v>1</v>
      </c>
      <c r="BI27" s="27">
        <v>2</v>
      </c>
      <c r="BJ27" s="27">
        <v>3</v>
      </c>
      <c r="BK27" s="27">
        <v>4</v>
      </c>
      <c r="BL27" s="28">
        <v>5</v>
      </c>
      <c r="BM27" s="29">
        <v>1</v>
      </c>
      <c r="BN27" s="30">
        <v>2</v>
      </c>
      <c r="BO27" s="30">
        <v>3</v>
      </c>
      <c r="BP27" s="30">
        <v>4</v>
      </c>
      <c r="BQ27" s="31">
        <v>5</v>
      </c>
      <c r="BR27" s="26">
        <v>1</v>
      </c>
      <c r="BS27" s="27">
        <v>2</v>
      </c>
      <c r="BT27" s="27">
        <v>3</v>
      </c>
      <c r="BU27" s="27">
        <v>4</v>
      </c>
      <c r="BV27" s="28">
        <v>5</v>
      </c>
      <c r="BW27" s="26">
        <v>1</v>
      </c>
      <c r="BX27" s="27">
        <v>2</v>
      </c>
      <c r="BY27" s="27">
        <v>3</v>
      </c>
      <c r="BZ27" s="27">
        <v>4</v>
      </c>
      <c r="CA27" s="28">
        <v>5</v>
      </c>
      <c r="CB27" s="26">
        <v>1</v>
      </c>
      <c r="CC27" s="27">
        <v>2</v>
      </c>
      <c r="CD27" s="27">
        <v>3</v>
      </c>
      <c r="CE27" s="27">
        <v>4</v>
      </c>
      <c r="CF27" s="28">
        <v>5</v>
      </c>
      <c r="CG27" s="26">
        <v>1</v>
      </c>
      <c r="CH27" s="27">
        <v>2</v>
      </c>
      <c r="CI27" s="27">
        <v>3</v>
      </c>
      <c r="CJ27" s="27">
        <v>4</v>
      </c>
      <c r="CK27" s="28">
        <v>5</v>
      </c>
      <c r="CL27" s="14"/>
      <c r="CM27" s="14"/>
      <c r="CN27" s="14"/>
      <c r="CO27" s="14"/>
      <c r="CP27" s="14"/>
    </row>
    <row r="28" spans="1:94" x14ac:dyDescent="0.25">
      <c r="A28">
        <v>-29</v>
      </c>
      <c r="B28" s="32">
        <f>A28^$B$21*$C$21+A28^$B$22*$C$22+A28^$B$23*$C$23+$C$24</f>
        <v>1868.1909168</v>
      </c>
      <c r="C28" s="32">
        <f>A28^$B$5*$C$5+A28^$B$6*$C$6+A28^$B$7*$C$7+$C$8</f>
        <v>1649.8371668</v>
      </c>
      <c r="D28" s="32">
        <f>A28^$B$13*$C$13+A28^$B$14*$C$14+A28^$B$15*$C$15+$C$16</f>
        <v>1524.0881160680001</v>
      </c>
      <c r="E28" s="33">
        <f>A28^$F$13*$G$13+A28^$F$14*$G$14+A28^$F$15*$G$15+$G$16</f>
        <v>1265.6976259399999</v>
      </c>
      <c r="F28" s="33">
        <f>A28^$F$5*$G$5+A28^$F$6*$G$6+A28^$F$7*$G$7+$G$8</f>
        <v>1055.0673436</v>
      </c>
      <c r="G28" s="33">
        <f>A28^$F$21*$G$21+A28^$F$22*$G$22+A28^$F$23*$G$23+$G$24</f>
        <v>798.77106225</v>
      </c>
      <c r="I28" s="24">
        <f>'140m3 обр'!X3</f>
        <v>175.07476893942584</v>
      </c>
      <c r="J28" s="14">
        <f>'140m3 обр'!C2/('140m3 обр'!D2/100)/$AD$5*3600</f>
        <v>31172.905730931067</v>
      </c>
      <c r="K28" s="14">
        <f>'140m3 обр'!X15</f>
        <v>205.13596579753323</v>
      </c>
      <c r="L28" s="25">
        <f>'140m3 обр'!C56/('140m3 обр'!D56/100)/$AD$5*3600</f>
        <v>34863.451481696684</v>
      </c>
      <c r="M28" s="34">
        <f>'140m3 обр'!W3</f>
        <v>174.11465522528442</v>
      </c>
      <c r="N28" s="35">
        <f>'140m3 обр'!C20/('140m3 обр'!D20/100)/$AD$5*3600</f>
        <v>31088.095658833678</v>
      </c>
      <c r="O28" s="35">
        <f>'140m3 обр'!V15</f>
        <v>205.02822589937267</v>
      </c>
      <c r="P28" s="36">
        <f>'140m3 обр'!C65/('140m3 обр'!D65/100)/$AD$5*3600</f>
        <v>34863.451481696684</v>
      </c>
      <c r="Q28" s="34">
        <f>'140m3 обр'!V3</f>
        <v>177.21736788259437</v>
      </c>
      <c r="R28" s="35">
        <f>'140m3 обр'!C11/('140m3 обр'!D11/100)/$AD$5*3600</f>
        <v>31413.609828371336</v>
      </c>
      <c r="S28" s="35">
        <f>'140m3 обр'!W15</f>
        <v>204.94999567551304</v>
      </c>
      <c r="T28" s="36">
        <f>'140m3 обр'!C74/('140m3 обр'!D74/100)/$AD$5*3600</f>
        <v>34863.451481696684</v>
      </c>
      <c r="U28" s="34">
        <f>'140m3 обр'!W26</f>
        <v>172.5868601131526</v>
      </c>
      <c r="V28" s="35">
        <f>'140m3 обр'!C47/('140m3 обр'!D47/100)/$AD$5*3600</f>
        <v>30903.536969436402</v>
      </c>
      <c r="W28" s="35">
        <f>'140m3 обр'!V37</f>
        <v>204.92113187130246</v>
      </c>
      <c r="X28" s="36">
        <f>'140m3 обр'!C92/('140m3 обр'!D92/100)/$AD$5*3600</f>
        <v>34863.451481696684</v>
      </c>
      <c r="Y28" s="34">
        <f>'140m3 обр'!V26</f>
        <v>179.34785391550238</v>
      </c>
      <c r="Z28" s="35">
        <f>'140m3 обр'!C38/('140m3 обр'!D38/100)/$AD$5*3600</f>
        <v>31650.59205739704</v>
      </c>
      <c r="AA28" s="35">
        <f>'140m3 обр'!W37</f>
        <v>205.1528537942265</v>
      </c>
      <c r="AB28" s="36">
        <f>'140m3 обр'!C101/('140m3 обр'!D101/100)/$AD$5*3600</f>
        <v>34863.451481696684</v>
      </c>
      <c r="AC28" s="34">
        <f>'[1]250m3 обр'!W3</f>
        <v>171.84895145773527</v>
      </c>
      <c r="AD28" s="35">
        <f>'[1]250m3 обр'!C20/('[1]250m3 обр'!D20/100)/$AD$5*3600</f>
        <v>30845.295116702997</v>
      </c>
      <c r="AE28" s="35">
        <f>'[1]250m3 обр'!V15</f>
        <v>204.68195662635833</v>
      </c>
      <c r="AF28" s="36">
        <f>'[1]250m3 обр'!C65/('[1]250m3 обр'!D65/100)/$AD$5*3600</f>
        <v>34863.451481696684</v>
      </c>
      <c r="AG28" s="34">
        <f>'[1]250m3 обр'!V3</f>
        <v>181.13756587080277</v>
      </c>
      <c r="AH28" s="35">
        <f>'[1]250m3 обр'!C11/('[1]250m3 обр'!D11/100)/$AD$5*3600</f>
        <v>31852.389735876131</v>
      </c>
      <c r="AI28" s="35">
        <f>'[1]250m3 обр'!W15</f>
        <v>204.9378109421159</v>
      </c>
      <c r="AJ28" s="36">
        <f>'[1]250m3 обр'!C74/('[1]250m3 обр'!D74/100)/$AD$5*3600</f>
        <v>34863.451481696684</v>
      </c>
      <c r="AK28" s="34">
        <f>'[1]250m3 обр'!W26</f>
        <v>168.6457010564381</v>
      </c>
      <c r="AL28" s="35">
        <f>'[1]250m3 обр'!C47/('[1]250m3 обр'!D47/100)/$AD$5*3600</f>
        <v>30451.458047028573</v>
      </c>
      <c r="AM28" s="35">
        <f>'[1]250m3 обр'!V37</f>
        <v>204.73258640929294</v>
      </c>
      <c r="AN28" s="36">
        <f>'[1]250m3 обр'!C92/('[1]250m3 обр'!D92/100)/$AD$5*3600</f>
        <v>34863.451481696684</v>
      </c>
      <c r="AO28" s="34">
        <f>'[1]250m3 обр'!V26</f>
        <v>184.05330477405636</v>
      </c>
      <c r="AP28" s="35">
        <f>'[1]250m3 обр'!C38/('[1]250m3 обр'!D38/100)/$AD$5*3600</f>
        <v>32182.111842169292</v>
      </c>
      <c r="AQ28" s="35">
        <f>'[1]250m3 обр'!W37</f>
        <v>205.38528021550241</v>
      </c>
      <c r="AR28" s="36">
        <f>'[1]250m3 обр'!C101/('[1]250m3 обр'!D101/100)/$AD$5*3600</f>
        <v>34863.451481696684</v>
      </c>
      <c r="AS28" s="37"/>
      <c r="AT28" s="37"/>
      <c r="AU28" s="37">
        <f>((($D28*(O28-$K28))-($BD$19*(P28-$L28))))</f>
        <v>-164.20509841288566</v>
      </c>
      <c r="AV28" s="37">
        <f>((($E28*(M28-$I28))-($BD$19*(N28-$J28))))</f>
        <v>-564.56983942557065</v>
      </c>
      <c r="AW28" s="37">
        <f>(((($D28*(O28-$K28))-($BD$19*(P28-$L28)))*$BC$19) + ((($E28*(M28-$I28))-($BD$19*(N28-$J28)))*$BC$19))/1000</f>
        <v>-2.915099751353825</v>
      </c>
      <c r="AX28" s="38">
        <f>(((($D28*(O28-$K28))-($BD$19*(P28-$L28)))*$BC$19) + ((($E28*(M28-$I28))-($BD$19*(N28-$J28)))*$BC$19))/1000</f>
        <v>-2.915099751353825</v>
      </c>
      <c r="AY28" s="39">
        <f>(((($C28*(O28-$K28))-($BD$19*(P28-$L28)))*$BC$19) + ((($F28*(M28-$I28))-($BD$19*(N28-$J28)))*$BC$19))/1000</f>
        <v>-2.160376420279988</v>
      </c>
      <c r="AZ28" s="39">
        <f>(((($B28*(O28-$K28))-($BD$19*(P28-$L28)))*$BC$19) + ((($G28*(M28-$I28))-($BD$19*(N28-$J28)))*$BC$19))/1000</f>
        <v>-1.2701837650015677</v>
      </c>
      <c r="BA28" s="39">
        <f>(((($B28*(O28-$K28))-($BD$19*(P28-$L28)))*$BC$19) + ((($E28*(M28-$I28))-($BD$19*(N28-$J28)))*$BC$19))/1000</f>
        <v>-3.0633941541843415</v>
      </c>
      <c r="BB28" s="39">
        <f>(((($C28*(O28-$K28))-($BD$19*(P28-$L28)))*$BC$19) + ((($G28*(M28-$I28))-($BD$19*(N28-$J28)))*$BC$19))/1000</f>
        <v>-1.1760821218496627</v>
      </c>
      <c r="BC28" s="26">
        <f>(((($E28*(Q28-$I28))-($BD$19*(R28-$J28)))*$BC$19) + ((($D28*(S28-$K28))-($BD$19*(T28-$L28)))*$BC$19))/1000</f>
        <v>2.3272792545202723</v>
      </c>
      <c r="BD28" s="27">
        <f>(((($F28*(Q28-$I28))-($BD$19*(R28-$J28)))*$BC$19) + ((($C28*(S28-$K28))-($BD$19*(T28-$L28)))*$BC$19))/1000</f>
        <v>0.42855210792216097</v>
      </c>
      <c r="BE28" s="27">
        <f>(((($G28*(Q28-$I28))-($BD$19*(R28-$J28)))*$BC$19) + ((($B28*(S28-$K28))-($BD$19*(T28-$L28)))*$BC$19))/1000</f>
        <v>-1.93043755243625</v>
      </c>
      <c r="BF28" s="27">
        <f>(((($E28*(Q28-$I28))-($BD$19*(R28-$J28)))*$BC$19) + ((($B28*(S28-$K28))-($BD$19*(T28-$L28)))*$BC$19))/1000</f>
        <v>2.07130789516179</v>
      </c>
      <c r="BG28" s="27">
        <f>(((($G28*(Q28-$I28))-($BD$19*(R28-$J28)))*$BC$19) + ((($C28*(S28-$K28))-($BD$19*(T28-$L28)))*$BC$19))/1000</f>
        <v>-1.7680084583119822</v>
      </c>
      <c r="BH28" s="38">
        <f>(((($D28*(W28-$K28))-($BD$19*(X28-$L28)))*$BC$19) + ((($E28*(U28-$I28))-($BD$19*(V28-$J28)))*$BC$19))/1000</f>
        <v>-5.6393181617164325</v>
      </c>
      <c r="BI28" s="39">
        <f>(((($C28*(W28-$K28))-($BD$19*(X28-$L28)))*$BC$19) + ((($F28*(U28-$I28))-($BD$19*(V28-$J28)))*$BC$19))/1000</f>
        <v>-3.6512630568141811</v>
      </c>
      <c r="BJ28" s="39">
        <f>(((($B28*(W28-$K28))-($BD$19*(X28-$L28)))*$BC$19) + ((($G28*(U28-$I28))-($BD$19*(V28-$J28)))*$BC$19))/1000</f>
        <v>-1.2883351084463275</v>
      </c>
      <c r="BK28" s="39">
        <f>(((($B28*(W28-$K28))-($BD$19*(X28-$L28)))*$BC$19) + ((($E28*(U28-$I28))-($BD$19*(V28-$J28)))*$BC$19))/1000</f>
        <v>-5.9350179845494688</v>
      </c>
      <c r="BL28" s="40">
        <f>(((($C28*(W28-$K28))-($BD$19*(X28-$L28)))*$BC$19) + ((($G28*(U28-$I28))-($BD$19*(V28-$J28)))*$BC$19))/1000</f>
        <v>-1.1006959347674816</v>
      </c>
      <c r="BM28" s="38">
        <f>(((($E28*(Y28-$I28))-($BD$19*(Z28-$J28)))*$BC$19) + ((($D28*(AA28-$K28))-($BD$19*(AB28-$L28)))*$BC$19))/1000</f>
        <v>7.0778807370182379</v>
      </c>
      <c r="BN28" s="39">
        <f>(((($F28*(Y28-$I28))-($BD$19*(Z28-$J28)))*$BC$19) + ((($C28*(AA28-$K28))-($BD$19*(AB28-$L28)))*$BC$19))/1000</f>
        <v>3.4862109553347564</v>
      </c>
      <c r="BO28" s="39">
        <f>(((($G28*(Y28-$I28))-($BD$19*(Z28-$J28)))*$BC$19) + ((($B28*(AA28-$K28))-($BD$19*(AB28-$L28)))*$BC$19))/1000</f>
        <v>-0.87974197207728289</v>
      </c>
      <c r="BP28" s="39">
        <f>(((($E28*(Y28-$I28))-($BD$19*(Z28-$J28)))*$BC$19) + ((($B28*(AA28-$K28))-($BD$19*(AB28-$L28)))*$BC$19))/1000</f>
        <v>7.1011255648618663</v>
      </c>
      <c r="BQ28" s="39">
        <f>(((($G28*(Y28-$I28))-($BD$19*(Z28-$J28)))*$BC$19) + ((($C28*(AA28-$K28))-($BD$19*(AB28-$L28)))*$BC$19))/1000</f>
        <v>-0.8944922017091359</v>
      </c>
      <c r="BR28" s="38">
        <f>(((($D28*(AE28-$K28))-($BD$19*(AF28-$L28)))*$BC$19) + ((($E28*(AC28-$I28))-($BD$19*(AD28-$J28)))*$BC$19))/1000</f>
        <v>-9.0460180795451812</v>
      </c>
      <c r="BS28" s="39">
        <f>(((($C28*(AE28-$K28))-($BD$19*(AF28-$L28)))*$BC$19) + ((($F28*(AC28-$I28))-($BD$19*(AD28-$J28)))*$BC$19))/1000</f>
        <v>-6.5565635809574756</v>
      </c>
      <c r="BT28" s="39">
        <f>(((($B28*(AE28-$K28))-($BD$19*(AF28-$L28)))*$BC$19) + ((($G28*(AC28-$I28))-($BD$19*(AD28-$J28)))*$BC$19))/1000</f>
        <v>-3.6460419017147467</v>
      </c>
      <c r="BU28" s="39">
        <f>(((($B28*(AE28-$K28))-($BD$19*(AF28-$L28)))*$BC$19) + ((($E28*(AC28-$I28))-($BD$19*(AD28-$J28)))*$BC$19))/1000</f>
        <v>-9.6709213889823733</v>
      </c>
      <c r="BV28" s="39">
        <f>(((($C28*(AE28-$K28))-($BD$19*(AF28-$L28)))*$BC$19) + ((($G28*(AC28-$I28))-($BD$19*(AD28-$J28)))*$BC$19))/1000</f>
        <v>-3.2495034814730195</v>
      </c>
      <c r="BW28" s="38">
        <f>(((($E28*(AG28-$I28))-($BD$19*(AH28-$J28)))*$BC$19) + ((($D28*(AI28-$K28))-($BD$19*(AJ28-$L28)))*$BC$19))/1000</f>
        <v>8.6352546936696761</v>
      </c>
      <c r="BX28" s="39">
        <f>(((($F28*(AG28-$I28))-($BD$19*(AH28-$J28)))*$BC$19) + ((($C28*(AI28-$K28))-($BD$19*(AJ28-$L28)))*$BC$19))/1000</f>
        <v>3.427549036098974</v>
      </c>
      <c r="BY28" s="39">
        <f>(((($G28*(AG28-$I28))-($BD$19*(AH28-$J28)))*$BC$19) + ((($B28*(AI28-$K28))-($BD$19*(AJ28-$L28)))*$BC$19))/1000</f>
        <v>-2.9610116193137483</v>
      </c>
      <c r="BZ28" s="39">
        <f>(((($E28*(AG28-$I28))-($BD$19*(AH28-$J28)))*$BC$19) + ((($B28*(AI28-$K28))-($BD$19*(AJ28-$L28)))*$BC$19))/1000</f>
        <v>8.3625121307586863</v>
      </c>
      <c r="CA28" s="39">
        <f>(((($G28*(AG28-$I28))-($BD$19*(AH28-$J28)))*$BC$19) + ((($C28*(AI28-$K28))-($BD$19*(AJ28-$L28)))*$BC$19))/1000</f>
        <v>-2.7879401962694224</v>
      </c>
      <c r="CB28" s="38">
        <f>(((($D28*(AM28-$K28))-($BD$19*(AN28-$L28)))*$BC$19) + ((($E28*(AK28-$I28))-($BD$19*(AL28-$J28)))*$BC$19))/1000</f>
        <v>-12.869028909139779</v>
      </c>
      <c r="CC28" s="39">
        <f>(((($C28*(AM28-$K28))-($BD$19*(AN28-$L28)))*$BC$19) + ((($F28*(AK28-$I28))-($BD$19*(AL28-$J28)))*$BC$19))/1000</f>
        <v>-7.6553016762571389</v>
      </c>
      <c r="CD28" s="39">
        <f>(((($B28*(AM28-$K28))-($BD$19*(AN28-$L28)))*$BC$19) + ((($G28*(AK28-$I28))-($BD$19*(AL28-$J28)))*$BC$19))/1000</f>
        <v>-1.4166345208111424</v>
      </c>
      <c r="CE28" s="39">
        <f>(((($B28*(AM28-$K28))-($BD$19*(AN28-$L28)))*$BC$19) + ((($E28*(AK28-$I28))-($BD$19*(AL28-$J28)))*$BC$19))/1000</f>
        <v>-13.424244818143965</v>
      </c>
      <c r="CF28" s="39">
        <f>(((($C28*(AM28-$K28))-($BD$19*(AN28-$L28)))*$BC$19) + ((($G28*(AK28-$I28))-($BD$19*(AL28-$J28)))*$BC$19))/1000</f>
        <v>-1.0643169124312444</v>
      </c>
      <c r="CG28" s="38">
        <f>(((($E28*(AO28-$I28))-($BD$19*(AP28-$J28)))*$BC$19) + ((($D28*(AQ28-$K28))-($BD$19*(AR28-$L28)))*$BC$19))/1000</f>
        <v>16.006744798910134</v>
      </c>
      <c r="CH28" s="39">
        <f>(((($F28*(AO28-$I28))-($BD$19*(AP28-$J28)))*$BC$19) + ((($C28*(AQ28-$K28))-($BD$19*(AR28-$L28)))*$BC$19))/1000</f>
        <v>8.5675428530917035</v>
      </c>
      <c r="CI28" s="39">
        <f>(((($G28*(AO28-$I28))-($BD$19*(AP28-$J28)))*$BC$19) + ((($B28*(AQ28-$K28))-($BD$19*(AR28-$L28)))*$BC$19))/1000</f>
        <v>-0.41936358007183094</v>
      </c>
      <c r="CJ28" s="39">
        <f>(((($E28*(AO28-$I28))-($BD$19*(AP28-$J28)))*$BC$19) + ((($B28*(AQ28-$K28))-($BD$19*(AR28-$L28)))*$BC$19))/1000</f>
        <v>16.34990395685438</v>
      </c>
      <c r="CK28" s="40">
        <f>(((($G28*(AO28-$I28))-($BD$19*(AP28-$J28)))*$BC$19) + ((($C28*(AQ28-$K28))-($BD$19*(AR28-$L28)))*$BC$19))/1000</f>
        <v>-0.63711853244237682</v>
      </c>
      <c r="CL28" s="41">
        <f>((($E28*(AO28-$I28))-($BD$19*(AP28-$J28)))*$BC$19)</f>
        <v>14486.836232545222</v>
      </c>
      <c r="CM28" s="14">
        <f>((($B28*(AQ28-$K28))-($BD$19*(AR28-$L28)))*$BC$19)</f>
        <v>1863.0677243091579</v>
      </c>
      <c r="CN28" s="15"/>
      <c r="CO28" s="14"/>
      <c r="CP28" s="14"/>
    </row>
    <row r="29" spans="1:94" x14ac:dyDescent="0.25">
      <c r="A29">
        <v>-25</v>
      </c>
      <c r="B29" s="32">
        <f t="shared" ref="B29:B36" si="0">A29^$B$21*$C$21+A29^$B$22*$C$22+A29^$B$23*$C$23+$C$24</f>
        <v>1851.9749999999999</v>
      </c>
      <c r="C29" s="32">
        <f t="shared" ref="C29:C36" si="1">A29^$B$5*$C$5+A29^$B$6*$C$6+A29^$B$7*$C$7+$C$8</f>
        <v>1629.2562499999999</v>
      </c>
      <c r="D29" s="32">
        <f t="shared" ref="D29:D34" si="2">A29^$B$13*$C$13+A29^$B$14*$C$14+A29^$B$15*$C$15+$C$16</f>
        <v>1473.4533125</v>
      </c>
      <c r="E29" s="33">
        <f t="shared" ref="E29:E36" si="3">A29^$F$13*$G$13+A29^$F$14*$G$14+A29^$F$15*$G$15+$G$16</f>
        <v>1207.7955625</v>
      </c>
      <c r="F29" s="33">
        <f t="shared" ref="F29:F36" si="4">A29^$F$5*$G$5+A29^$F$6*$G$6+A29^$F$7*$G$7+$G$8</f>
        <v>989.09325000000001</v>
      </c>
      <c r="G29" s="33">
        <f t="shared" ref="G29:G36" si="5">A29^$F$21*$G$21+A29^$F$22*$G$22+A29^$F$23*$G$23+$G$24</f>
        <v>739.60415624999996</v>
      </c>
      <c r="H29" s="12"/>
      <c r="I29" s="24">
        <f>'140m3 обр'!X4</f>
        <v>187.16991028934609</v>
      </c>
      <c r="J29" s="14">
        <f>'140m3 обр'!C3/('140m3 обр'!D3/100)/$AD$5*3600</f>
        <v>32477.762463369767</v>
      </c>
      <c r="K29" s="14">
        <f>'140m3 обр'!X16</f>
        <v>205.12900379745881</v>
      </c>
      <c r="L29" s="25">
        <f>'140m3 обр'!C57/('140m3 обр'!D57/100)/$AD$5*3600</f>
        <v>34856.700232378003</v>
      </c>
      <c r="M29" s="34">
        <f>'140m3 обр'!W4</f>
        <v>186.15467490177568</v>
      </c>
      <c r="N29" s="35">
        <f>'140m3 обр'!C21/('140m3 обр'!D21/100)/$AD$5*3600</f>
        <v>32384.594559980931</v>
      </c>
      <c r="O29" s="35">
        <f>'140m3 обр'!V16</f>
        <v>205.04037148865496</v>
      </c>
      <c r="P29" s="36">
        <f>'140m3 обр'!C66/('140m3 обр'!D66/100)/$AD$5*3600</f>
        <v>34856.700232378003</v>
      </c>
      <c r="Q29" s="34">
        <f>'140m3 обр'!V4</f>
        <v>190.05414810713452</v>
      </c>
      <c r="R29" s="35">
        <f>'140m3 обр'!C12/('140m3 обр'!D12/100)/$AD$5*3600</f>
        <v>32816.318613777075</v>
      </c>
      <c r="S29" s="35">
        <f>'140m3 обр'!W16</f>
        <v>204.94032107121745</v>
      </c>
      <c r="T29" s="36">
        <f>'140m3 обр'!C75/('140m3 обр'!D75/100)/$AD$5*3600</f>
        <v>34856.700232378003</v>
      </c>
      <c r="U29" s="34">
        <f>'140m3 обр'!W27</f>
        <v>184.14175814826154</v>
      </c>
      <c r="V29" s="35">
        <f>'140m3 обр'!C48/('140m3 обр'!D48/100)/$AD$5*3600</f>
        <v>32144.296942005851</v>
      </c>
      <c r="W29" s="35">
        <f>'140m3 обр'!V38</f>
        <v>204.97434623471557</v>
      </c>
      <c r="X29" s="36">
        <f>'140m3 обр'!C93/('140m3 обр'!D93/100)/$AD$5*3600</f>
        <v>34856.700232378003</v>
      </c>
      <c r="Y29" s="34">
        <f>'140m3 обр'!V27</f>
        <v>192.3626619370016</v>
      </c>
      <c r="Z29" s="35">
        <f>'140m3 обр'!C39/('140m3 обр'!D39/100)/$AD$5*3600</f>
        <v>33097.691420905983</v>
      </c>
      <c r="AA29" s="35">
        <f>'140m3 обр'!W38</f>
        <v>205.12061471139819</v>
      </c>
      <c r="AB29" s="36">
        <f>'140m3 обр'!C102/('140m3 обр'!D102/100)/$AD$5*3600</f>
        <v>34856.700232378003</v>
      </c>
      <c r="AC29" s="34">
        <f>'[1]250m3 обр'!W4</f>
        <v>183.09151329886231</v>
      </c>
      <c r="AD29" s="35">
        <f>'[1]250m3 обр'!C21/('[1]250m3 обр'!D21/100)/$AD$5*3600</f>
        <v>32052.48797807849</v>
      </c>
      <c r="AE29" s="35">
        <f>'[1]250m3 обр'!V16</f>
        <v>204.80623081123869</v>
      </c>
      <c r="AF29" s="36">
        <f>'[1]250m3 обр'!C66/('[1]250m3 обр'!D66/100)/$AD$5*3600</f>
        <v>34856.700232378003</v>
      </c>
      <c r="AG29" s="34">
        <f>'[1]250m3 обр'!V4</f>
        <v>194.11196124921852</v>
      </c>
      <c r="AH29" s="35">
        <f>'[1]250m3 обр'!C12/('[1]250m3 обр'!D12/100)/$AD$5*3600</f>
        <v>33317.98171795981</v>
      </c>
      <c r="AI29" s="35">
        <f>'[1]250m3 обр'!W16</f>
        <v>204.89904755580011</v>
      </c>
      <c r="AJ29" s="36">
        <f>'[1]250m3 обр'!C75/('[1]250m3 обр'!D75/100)/$AD$5*3600</f>
        <v>34856.700232378003</v>
      </c>
      <c r="AK29" s="34">
        <f>'[1]250m3 обр'!W27</f>
        <v>179.49748157941522</v>
      </c>
      <c r="AL29" s="35">
        <f>'[1]250m3 обр'!C48/('[1]250m3 обр'!D48/100)/$AD$5*3600</f>
        <v>31625.808409421035</v>
      </c>
      <c r="AM29" s="35">
        <f>'[1]250m3 обр'!V38</f>
        <v>204.83557994426369</v>
      </c>
      <c r="AN29" s="36">
        <f>'[1]250m3 обр'!C93/('[1]250m3 обр'!D93/100)/$AD$5*3600</f>
        <v>34856.700232378003</v>
      </c>
      <c r="AO29" s="34">
        <f>'[1]250m3 обр'!V27</f>
        <v>197.25025370848482</v>
      </c>
      <c r="AP29" s="35">
        <f>'[1]250m3 обр'!C39/('[1]250m3 обр'!D39/100)/$AD$5*3600</f>
        <v>33734.266791627095</v>
      </c>
      <c r="AQ29" s="35">
        <f>'[1]250m3 обр'!W38</f>
        <v>205.30467468478469</v>
      </c>
      <c r="AR29" s="36">
        <f>'[1]250m3 обр'!C102/('[1]250m3 обр'!D102/100)/$AD$5*3600</f>
        <v>34856.700232378003</v>
      </c>
      <c r="AS29" s="37"/>
      <c r="AT29" s="37" t="s">
        <v>76</v>
      </c>
      <c r="AU29" s="37">
        <f>($D28*(O28-$K28))</f>
        <v>-164.20509841288566</v>
      </c>
      <c r="AV29" s="37">
        <f>($E28*(M28-$I28))</f>
        <v>-1215.2136486212237</v>
      </c>
      <c r="AW29" s="37"/>
      <c r="AX29" s="26">
        <f t="shared" ref="AX29:AX36" si="6">(((($D29*(O29-$K29))-($BD$19*(P29-$L29)))*$BC$19) + ((($E29*(M29-$I29))-($BD$19*(N29-$J29)))*$BC$19))/1000</f>
        <v>-2.5681166113761247</v>
      </c>
      <c r="AY29" s="27">
        <f t="shared" ref="AY29:AY36" si="7">(((($C29*(O29-$K29))-($BD$19*(P29-$L29)))*$BC$19) + ((($F29*(M29-$I29))-($BD$19*(N29-$J29)))*$BC$19))/1000</f>
        <v>-1.7352159996783816</v>
      </c>
      <c r="AZ29" s="27">
        <f t="shared" ref="AZ29:AZ36" si="8">(((($B29*(O29-$K29))-($BD$19*(P29-$L29)))*$BC$19) + ((($G29*(M29-$I29))-($BD$19*(N29-$J29)))*$BC$19))/1000</f>
        <v>-0.80101568063252337</v>
      </c>
      <c r="BA29" s="27">
        <f t="shared" ref="BA29:BA36" si="9">(((($B29*(O29-$K29))-($BD$19*(P29-$L29)))*$BC$19) + ((($E29*(M29-$I29))-($BD$19*(N29-$J29)))*$BC$19))/1000</f>
        <v>-2.7023136157579462</v>
      </c>
      <c r="BB29" s="27">
        <f t="shared" ref="BB29:BB36" si="10">(((($C29*(O29-$K29))-($BD$19*(P29-$L29)))*$BC$19) + ((($G29*(M29-$I29))-($BD$19*(N29-$J29)))*$BC$19))/1000</f>
        <v>-0.72205537252689145</v>
      </c>
      <c r="BC29" s="26">
        <f t="shared" ref="BC29:BC36" si="11">(((($E29*(Q29-$I29))-($BD$19*(R29-$J29)))*$BC$19) + ((($D29*(S29-$K29))-($BD$19*(T29-$L29)))*$BC$19))/1000</f>
        <v>2.4329110622468337</v>
      </c>
      <c r="BD29" s="27">
        <f t="shared" ref="BD29:BD36" si="12">(((($F29*(Q29-$I29))-($BD$19*(R29-$J29)))*$BC$19) + ((($C29*(S29-$K29))-($BD$19*(T29-$L29)))*$BC$19))/1000</f>
        <v>-0.20783615196994401</v>
      </c>
      <c r="BE29" s="27">
        <f t="shared" ref="BE29:BE36" si="13">(((($G29*(Q29-$I29))-($BD$19*(R29-$J29)))*$BC$19) + ((($B29*(S29-$K29))-($BD$19*(T29-$L29)))*$BC$19))/1000</f>
        <v>-3.2542723929882631</v>
      </c>
      <c r="BF29" s="27">
        <f t="shared" ref="BF29:BF36" si="14">(((($E29*(Q29-$I29))-($BD$19*(R29-$J29)))*$BC$19) + ((($B29*(S29-$K29))-($BD$19*(T29-$L29)))*$BC$19))/1000</f>
        <v>2.1472290464909238</v>
      </c>
      <c r="BG29" s="27">
        <f t="shared" ref="BG29:BG36" si="15">(((($G29*(Q29-$I29))-($BD$19*(R29-$J29)))*$BC$19) + ((($C29*(S29-$K29))-($BD$19*(T29-$L29)))*$BC$19))/1000</f>
        <v>-3.0861796692479975</v>
      </c>
      <c r="BH29" s="26">
        <f t="shared" ref="BH29:BH36" si="16">(((($D29*(W29-$K29))-($BD$19*(X29-$L29)))*$BC$19) + ((($E29*(U29-$I29))-($BD$19*(V29-$J29)))*$BC$19))/1000</f>
        <v>-5.3079875778706125</v>
      </c>
      <c r="BI29" s="27">
        <f t="shared" ref="BI29:BI36" si="17">(((($C29*(W29-$K29))-($BD$19*(X29-$L29)))*$BC$19) + ((($F29*(U29-$I29))-($BD$19*(V29-$J29)))*$BC$19))/1000</f>
        <v>-2.7553164847704954</v>
      </c>
      <c r="BJ29" s="27">
        <f t="shared" ref="BJ29:BJ36" si="18">(((($B29*(W29-$K29))-($BD$19*(X29-$L29)))*$BC$19) + ((($G29*(U29-$I29))-($BD$19*(V29-$J29)))*$BC$19))/1000</f>
        <v>0.12886669268584683</v>
      </c>
      <c r="BK29" s="27">
        <f t="shared" ref="BK29:BK36" si="19">(((($B29*(W29-$K29))-($BD$19*(X29-$L29)))*$BC$19) + ((($E29*(U29-$I29))-($BD$19*(V29-$J29)))*$BC$19))/1000</f>
        <v>-5.5421525444074442</v>
      </c>
      <c r="BL29" s="28">
        <f t="shared" ref="BL29:BL36" si="20">(((($C29*(W29-$K29))-($BD$19*(X29-$L29)))*$BC$19) + ((($G29*(U29-$I29))-($BD$19*(V29-$J29)))*$BC$19))/1000</f>
        <v>0.26664724889472985</v>
      </c>
      <c r="BM29" s="26">
        <f t="shared" ref="BM29:BM36" si="21">(((($E29*(Y29-$I29))-($BD$19*(Z29-$J29)))*$BC$19) + ((($D29*(AA29-$K29))-($BD$19*(AB29-$L29)))*$BC$19))/1000</f>
        <v>6.0138634334608527</v>
      </c>
      <c r="BN29" s="27">
        <f t="shared" ref="BN29:BN36" si="22">(((($F29*(Y29-$I29))-($BD$19*(Z29-$J29)))*$BC$19) + ((($C29*(AA29-$K29))-($BD$19*(AB29-$L29)))*$BC$19))/1000</f>
        <v>1.4659680821343291</v>
      </c>
      <c r="BO29" s="27">
        <f t="shared" ref="BO29:BO36" si="23">(((($G29*(Y29-$I29))-($BD$19*(Z29-$J29)))*$BC$19) + ((($B29*(AA29-$K29))-($BD$19*(AB29-$L29)))*$BC$19))/1000</f>
        <v>-3.7236451554794967</v>
      </c>
      <c r="BP29" s="27">
        <f t="shared" ref="BP29:BP36" si="24">(((($E29*(Y29-$I29))-($BD$19*(Z29-$J29)))*$BC$19) + ((($B29*(AA29-$K29))-($BD$19*(AB29-$L29)))*$BC$19))/1000</f>
        <v>6.001161629411861</v>
      </c>
      <c r="BQ29" s="27">
        <f t="shared" ref="BQ29:BQ36" si="25">(((($G29*(Y29-$I29))-($BD$19*(Z29-$J29)))*$BC$19) + ((($C29*(AA29-$K29))-($BD$19*(AB29-$L29)))*$BC$19))/1000</f>
        <v>-3.7161715284352441</v>
      </c>
      <c r="BR29" s="26">
        <f t="shared" ref="BR29:BR36" si="26">(((($D29*(AE29-$K29))-($BD$19*(AF29-$L29)))*$BC$19) + ((($E29*(AC29-$I29))-($BD$19*(AD29-$J29)))*$BC$19))/1000</f>
        <v>-8.5554018265504546</v>
      </c>
      <c r="BS29" s="27">
        <f t="shared" ref="BS29:BS36" si="27">(((($C29*(AE29-$K29))-($BD$19*(AF29-$L29)))*$BC$19) + ((($F29*(AC29-$I29))-($BD$19*(AD29-$J29)))*$BC$19))/1000</f>
        <v>-5.1887383316980449</v>
      </c>
      <c r="BT29" s="27">
        <f t="shared" ref="BT29:BT36" si="28">(((($B29*(AE29-$K29))-($BD$19*(AF29-$L29)))*$BC$19) + ((($G29*(AC29-$I29))-($BD$19*(AD29-$J29)))*$BC$19))/1000</f>
        <v>-1.4062264393627866</v>
      </c>
      <c r="BU29" s="27">
        <f t="shared" ref="BU29:BU36" si="29">(((($B29*(AE29-$K29))-($BD$19*(AF29-$L29)))*$BC$19) + ((($E29*(AC29-$I29))-($BD$19*(AD29-$J29)))*$BC$19))/1000</f>
        <v>-9.0441081282442646</v>
      </c>
      <c r="BV29" s="27">
        <f t="shared" ref="BV29:BV36" si="30">(((($C29*(AE29-$K29))-($BD$19*(AF29-$L29)))*$BC$19) + ((($G29*(AC29-$I29))-($BD$19*(AD29-$J29)))*$BC$19))/1000</f>
        <v>-1.1186760552639408</v>
      </c>
      <c r="BW29" s="26">
        <f t="shared" ref="BW29:BW36" si="31">(((($E29*(AG29-$I29))-($BD$19*(AH29-$J29)))*$BC$19) + ((($D29*(AI29-$K29))-($BD$19*(AJ29-$L29)))*$BC$19))/1000</f>
        <v>6.399101217978453</v>
      </c>
      <c r="BX29" s="27">
        <f t="shared" ref="BX29:BX36" si="32">(((($F29*(AG29-$I29))-($BD$19*(AH29-$J29)))*$BC$19) + ((($C29*(AI29-$K29))-($BD$19*(AJ29-$L29)))*$BC$19))/1000</f>
        <v>0.18281939252313351</v>
      </c>
      <c r="BY29" s="27">
        <f t="shared" ref="BY29:BY36" si="33">(((($G29*(AG29-$I29))-($BD$19*(AH29-$J29)))*$BC$19) + ((($B29*(AI29-$K29))-($BD$19*(AJ29-$L29)))*$BC$19))/1000</f>
        <v>-6.9499068852441219</v>
      </c>
      <c r="BZ29" s="27">
        <f t="shared" ref="BZ29:BZ36" si="34">(((($E29*(AG29-$I29))-($BD$19*(AH29-$J29)))*$BC$19) + ((($B29*(AI29-$K29))-($BD$19*(AJ29-$L29)))*$BC$19))/1000</f>
        <v>6.0509275194032206</v>
      </c>
      <c r="CA29" s="27">
        <f t="shared" ref="CA29:CA36" si="35">(((($G29*(AG29-$I29))-($BD$19*(AH29-$J29)))*$BC$19) + ((($C29*(AI29-$K29))-($BD$19*(AJ29-$L29)))*$BC$19))/1000</f>
        <v>-6.7450446184564301</v>
      </c>
      <c r="CB29" s="26">
        <f t="shared" ref="CB29:CB36" si="36">(((($D29*(AM29-$K29))-($BD$19*(AN29-$L29)))*$BC$19) + ((($E29*(AK29-$I29))-($BD$19*(AL29-$J29)))*$BC$19))/1000</f>
        <v>-12.652286806146062</v>
      </c>
      <c r="CC29" s="27">
        <f t="shared" ref="CC29:CC36" si="37">(((($C29*(AM29-$K29))-($BD$19*(AN29-$L29)))*$BC$19) + ((($F29*(AK29-$I29))-($BD$19*(AL29-$J29)))*$BC$19))/1000</f>
        <v>-6.1232403937744442</v>
      </c>
      <c r="CD29" s="27">
        <f t="shared" ref="CD29:CD36" si="38">(((($B29*(AM29-$K29))-($BD$19*(AN29-$L29)))*$BC$19) + ((($G29*(AK29-$I29))-($BD$19*(AL29-$J29)))*$BC$19))/1000</f>
        <v>1.2721047738188895</v>
      </c>
      <c r="CE29" s="27">
        <f t="shared" ref="CE29:CE36" si="39">(((($B29*(AM29-$K29))-($BD$19*(AN29-$L29)))*$BC$19) + ((($E29*(AK29-$I29))-($BD$19*(AL29-$J29)))*$BC$19))/1000</f>
        <v>-13.096555974402742</v>
      </c>
      <c r="CF29" s="27">
        <f t="shared" ref="CF29:CF36" si="40">(((($C29*(AM29-$K29))-($BD$19*(AN29-$L29)))*$BC$19) + ((($G29*(AK29-$I29))-($BD$19*(AL29-$J29)))*$BC$19))/1000</f>
        <v>1.5335087490340942</v>
      </c>
      <c r="CG29" s="26">
        <f t="shared" ref="CG29:CG36" si="41">(((($E29*(AO29-$I29))-($BD$19*(AP29-$J29)))*$BC$19) + ((($D29*(AQ29-$K29))-($BD$19*(AR29-$L29)))*$BC$19))/1000</f>
        <v>11.17687254582742</v>
      </c>
      <c r="CH29" s="27">
        <f t="shared" ref="CH29:CH36" si="42">(((($F29*(AO29-$I29))-($BD$19*(AP29-$J29)))*$BC$19) + ((($C29*(AQ29-$K29))-($BD$19*(AR29-$L29)))*$BC$19))/1000</f>
        <v>2.4679750407026515</v>
      </c>
      <c r="CI29" s="27">
        <f t="shared" ref="CI29:CI36" si="43">(((($G29*(AO29-$I29))-($BD$19*(AP29-$J29)))*$BC$19) + ((($B29*(AQ29-$K29))-($BD$19*(AR29-$L29)))*$BC$19))/1000</f>
        <v>-7.4352671348697008</v>
      </c>
      <c r="CJ29" s="27">
        <f t="shared" ref="CJ29:CJ36" si="44">(((($E29*(AO29-$I29))-($BD$19*(AP29-$J29)))*$BC$19) + ((($B29*(AQ29-$K29))-($BD$19*(AR29-$L29)))*$BC$19))/1000</f>
        <v>11.442853508688277</v>
      </c>
      <c r="CK29" s="28">
        <f t="shared" ref="CK29:CK36" si="45">(((($G29*(AO29-$I29))-($BD$19*(AP29-$J29)))*$BC$19) + ((($C29*(AQ29-$K29))-($BD$19*(AR29-$L29)))*$BC$19))/1000</f>
        <v>-7.5917679366161428</v>
      </c>
      <c r="CL29" s="14">
        <f>(($E28*(AO28-$I28)))</f>
        <v>11364.111490309064</v>
      </c>
      <c r="CM29" s="14">
        <f>($B28*(AQ28-$K28))</f>
        <v>465.76693107728948</v>
      </c>
      <c r="CN29" s="14"/>
      <c r="CO29" s="14"/>
      <c r="CP29" s="14"/>
    </row>
    <row r="30" spans="1:94" x14ac:dyDescent="0.25">
      <c r="A30">
        <v>-20</v>
      </c>
      <c r="B30" s="32">
        <f t="shared" si="0"/>
        <v>1828.8786</v>
      </c>
      <c r="C30" s="32">
        <f t="shared" si="1"/>
        <v>1600.7036000000001</v>
      </c>
      <c r="D30" s="32">
        <f t="shared" si="2"/>
        <v>1418.4368960000002</v>
      </c>
      <c r="E30" s="33">
        <f t="shared" si="3"/>
        <v>1147.5468799999999</v>
      </c>
      <c r="F30" s="33">
        <f t="shared" si="4"/>
        <v>928.80399999999997</v>
      </c>
      <c r="G30" s="33">
        <f t="shared" si="5"/>
        <v>685.15146000000004</v>
      </c>
      <c r="H30" s="12"/>
      <c r="I30" s="24">
        <f>'140m3 обр'!X5</f>
        <v>197.85249766304094</v>
      </c>
      <c r="J30" s="14">
        <f>'140m3 обр'!C4/('140m3 обр'!D4/100)/$AD$5*3600</f>
        <v>33529.397981253445</v>
      </c>
      <c r="K30" s="14">
        <f>'140m3 обр'!X17</f>
        <v>206.9519192570335</v>
      </c>
      <c r="L30" s="25">
        <f>'140m3 обр'!C58/('140m3 обр'!D58/100)/$AD$5*3600</f>
        <v>34847.702632937529</v>
      </c>
      <c r="M30" s="34">
        <f>'140m3 обр'!W5</f>
        <v>196.05224067689531</v>
      </c>
      <c r="N30" s="35">
        <f>'140m3 обр'!C22/('140m3 обр'!D22/100)/$AD$5*3600</f>
        <v>33320.223097404065</v>
      </c>
      <c r="O30" s="35">
        <f>'140m3 обр'!V17</f>
        <v>206.87737485593834</v>
      </c>
      <c r="P30" s="36">
        <f>'140m3 обр'!C67/('140m3 обр'!D67/100)/$AD$5*3600</f>
        <v>34847.702632937529</v>
      </c>
      <c r="Q30" s="34">
        <f>'140m3 обр'!V5</f>
        <v>200.87236494228603</v>
      </c>
      <c r="R30" s="35">
        <f>'140m3 обр'!C13/('140m3 обр'!D13/100)/$AD$5*3600</f>
        <v>33942.46597503197</v>
      </c>
      <c r="S30" s="35">
        <f>'140m3 обр'!W17</f>
        <v>206.79831658932483</v>
      </c>
      <c r="T30" s="36">
        <f>'140m3 обр'!C76/('140m3 обр'!D76/100)/$AD$5*3600</f>
        <v>34847.702632937529</v>
      </c>
      <c r="U30" s="34">
        <f>'140m3 обр'!W28</f>
        <v>194.55673633588518</v>
      </c>
      <c r="V30" s="35">
        <f>'140m3 обр'!C49/('140m3 обр'!D49/100)/$AD$5*3600</f>
        <v>33119.276793424295</v>
      </c>
      <c r="W30" s="35">
        <f>'140m3 обр'!V39</f>
        <v>206.83140342786814</v>
      </c>
      <c r="X30" s="36">
        <f>'140m3 обр'!C94/('140m3 обр'!D94/100)/$AD$5*3600</f>
        <v>34847.702632937529</v>
      </c>
      <c r="Y30" s="34">
        <f>'140m3 обр'!V28</f>
        <v>202.76088203907497</v>
      </c>
      <c r="Z30" s="35">
        <f>'140m3 обр'!C40/('140m3 обр'!D40/100)/$AD$5*3600</f>
        <v>34218.506370039562</v>
      </c>
      <c r="AA30" s="35">
        <f>'140m3 обр'!W39</f>
        <v>206.93360621170652</v>
      </c>
      <c r="AB30" s="36">
        <f>'140m3 обр'!C103/('140m3 обр'!D103/100)/$AD$5*3600</f>
        <v>34847.702632937529</v>
      </c>
      <c r="AC30" s="34">
        <f>'[1]250m3 обр'!W5</f>
        <v>192.55987331577887</v>
      </c>
      <c r="AD30" s="35">
        <f>'[1]250m3 обр'!C22/('[1]250m3 обр'!D22/100)/$AD$5*3600</f>
        <v>32900.943082695216</v>
      </c>
      <c r="AE30" s="35">
        <f>'[1]250m3 обр'!V17</f>
        <v>206.71635933925569</v>
      </c>
      <c r="AF30" s="36">
        <f>'[1]250m3 обр'!C67/('[1]250m3 обр'!D67/100)/$AD$5*3600</f>
        <v>34847.702632937529</v>
      </c>
      <c r="AG30" s="34">
        <f>'[1]250m3 обр'!V5</f>
        <v>204.62960565255716</v>
      </c>
      <c r="AH30" s="35">
        <f>'[1]250m3 обр'!C13/('[1]250m3 обр'!D13/100)/$AD$5*3600</f>
        <v>34503.787282907426</v>
      </c>
      <c r="AI30" s="35">
        <f>'[1]250m3 обр'!W17</f>
        <v>206.76658686473155</v>
      </c>
      <c r="AJ30" s="36">
        <f>'[1]250m3 обр'!C76/('[1]250m3 обр'!D76/100)/$AD$5*3600</f>
        <v>34847.702632937529</v>
      </c>
      <c r="AK30" s="34">
        <f>'[1]250m3 обр'!W28</f>
        <v>189.54907736750664</v>
      </c>
      <c r="AL30" s="35">
        <f>'[1]250m3 обр'!C49/('[1]250m3 обр'!D49/100)/$AD$5*3600</f>
        <v>32521.48008618216</v>
      </c>
      <c r="AM30" s="35">
        <f>'[1]250m3 обр'!V39</f>
        <v>206.73876956439128</v>
      </c>
      <c r="AN30" s="36">
        <f>'[1]250m3 обр'!C94/('[1]250m3 обр'!D94/100)/$AD$5*3600</f>
        <v>34847.702632937529</v>
      </c>
      <c r="AO30" s="34">
        <f>'[1]250m3 обр'!V28</f>
        <v>207.57080379524723</v>
      </c>
      <c r="AP30" s="35">
        <f>'[1]250m3 обр'!C40/('[1]250m3 обр'!D40/100)/$AD$5*3600</f>
        <v>34986.967096691689</v>
      </c>
      <c r="AQ30" s="35">
        <f>'[1]250m3 обр'!W39</f>
        <v>207.09041287151516</v>
      </c>
      <c r="AR30" s="36">
        <f>'[1]250m3 обр'!C103/('[1]250m3 обр'!D103/100)/$AD$5*3600</f>
        <v>34847.702632937529</v>
      </c>
      <c r="AS30" s="37"/>
      <c r="AT30" s="37" t="s">
        <v>77</v>
      </c>
      <c r="AU30" s="37">
        <f>($BD$19*(P28-$L28))</f>
        <v>0</v>
      </c>
      <c r="AV30" s="37">
        <f>($BD$19*(N28-$J28))</f>
        <v>-650.64380919565303</v>
      </c>
      <c r="AW30" s="37"/>
      <c r="AX30" s="26">
        <f t="shared" si="6"/>
        <v>-2.2674925071956578</v>
      </c>
      <c r="AY30" s="27">
        <f t="shared" si="7"/>
        <v>-0.74666676479427097</v>
      </c>
      <c r="AZ30" s="27">
        <f t="shared" si="8"/>
        <v>0.93984530963468949</v>
      </c>
      <c r="BA30" s="27">
        <f t="shared" si="9"/>
        <v>-2.3898770312322739</v>
      </c>
      <c r="BB30" s="27">
        <f t="shared" si="10"/>
        <v>1.0078819845142355</v>
      </c>
      <c r="BC30" s="26">
        <f t="shared" si="11"/>
        <v>0.31439514343889957</v>
      </c>
      <c r="BD30" s="27">
        <f t="shared" si="12"/>
        <v>-2.439889327955906</v>
      </c>
      <c r="BE30" s="27">
        <f t="shared" si="13"/>
        <v>-5.5232758149774304</v>
      </c>
      <c r="BF30" s="27">
        <f t="shared" si="14"/>
        <v>6.2215380745733684E-2</v>
      </c>
      <c r="BG30" s="27">
        <f t="shared" si="15"/>
        <v>-5.3830826601597286</v>
      </c>
      <c r="BH30" s="26">
        <f t="shared" si="16"/>
        <v>-3.2265086497661368</v>
      </c>
      <c r="BI30" s="27">
        <f t="shared" si="17"/>
        <v>-0.43067544363463334</v>
      </c>
      <c r="BJ30" s="27">
        <f t="shared" si="18"/>
        <v>2.6714122334672323</v>
      </c>
      <c r="BK30" s="27">
        <f t="shared" si="19"/>
        <v>-3.4243675388925436</v>
      </c>
      <c r="BL30" s="28">
        <f t="shared" si="20"/>
        <v>2.7814070307464531</v>
      </c>
      <c r="BM30" s="26">
        <f t="shared" si="21"/>
        <v>1.2797624762654094</v>
      </c>
      <c r="BN30" s="27">
        <f t="shared" si="22"/>
        <v>-3.0282854956251413</v>
      </c>
      <c r="BO30" s="27">
        <f t="shared" si="23"/>
        <v>-7.8287610941631049</v>
      </c>
      <c r="BP30" s="27">
        <f t="shared" si="24"/>
        <v>1.2496967261476748</v>
      </c>
      <c r="BQ30" s="27">
        <f t="shared" si="25"/>
        <v>-7.8120467776931726</v>
      </c>
      <c r="BR30" s="26">
        <f t="shared" si="26"/>
        <v>-6.3451868803505151</v>
      </c>
      <c r="BS30" s="27">
        <f t="shared" si="27"/>
        <v>-1.8860302296691094</v>
      </c>
      <c r="BT30" s="27">
        <f t="shared" si="28"/>
        <v>3.0572196952800605</v>
      </c>
      <c r="BU30" s="27">
        <f t="shared" si="29"/>
        <v>-6.7319213365378054</v>
      </c>
      <c r="BV30" s="27">
        <f t="shared" si="30"/>
        <v>3.272215232235864</v>
      </c>
      <c r="BW30" s="26">
        <f t="shared" si="31"/>
        <v>0.1554845209121952</v>
      </c>
      <c r="BX30" s="27">
        <f t="shared" si="32"/>
        <v>-5.9094116550361981</v>
      </c>
      <c r="BY30" s="27">
        <f t="shared" si="33"/>
        <v>-12.683602831489866</v>
      </c>
      <c r="BZ30" s="27">
        <f t="shared" si="34"/>
        <v>-0.14878805069903114</v>
      </c>
      <c r="CA30" s="27">
        <f t="shared" si="35"/>
        <v>-12.514449957035882</v>
      </c>
      <c r="CB30" s="26">
        <f t="shared" si="36"/>
        <v>-8.3935356582945744</v>
      </c>
      <c r="CC30" s="27">
        <f t="shared" si="37"/>
        <v>-1.2836797488581277</v>
      </c>
      <c r="CD30" s="27">
        <f t="shared" si="38"/>
        <v>6.6143763094452437</v>
      </c>
      <c r="CE30" s="27">
        <f t="shared" si="39"/>
        <v>-8.7434777505151686</v>
      </c>
      <c r="CF30" s="27">
        <f t="shared" si="40"/>
        <v>6.8089180339197961</v>
      </c>
      <c r="CG30" s="26">
        <f t="shared" si="41"/>
        <v>0.66605487164640098</v>
      </c>
      <c r="CH30" s="27">
        <f t="shared" si="42"/>
        <v>-7.7362151181289844</v>
      </c>
      <c r="CI30" s="27">
        <f t="shared" si="43"/>
        <v>-17.081371890630127</v>
      </c>
      <c r="CJ30" s="27">
        <f t="shared" si="44"/>
        <v>0.89342909213028854</v>
      </c>
      <c r="CK30" s="28">
        <f t="shared" si="45"/>
        <v>-17.207775012567538</v>
      </c>
      <c r="CL30" s="14">
        <f>($BD$19*(AP28-$J28))</f>
        <v>7742.4024321727584</v>
      </c>
      <c r="CM30" s="14">
        <f>($BD$19*(AR28-$L28))</f>
        <v>0</v>
      </c>
      <c r="CN30" s="14"/>
      <c r="CO30" s="14"/>
      <c r="CP30" s="14"/>
    </row>
    <row r="31" spans="1:94" x14ac:dyDescent="0.25">
      <c r="A31">
        <v>-15</v>
      </c>
      <c r="B31" s="32">
        <f t="shared" si="0"/>
        <v>1806.7988</v>
      </c>
      <c r="C31" s="32">
        <f t="shared" si="1"/>
        <v>1573.1675500000001</v>
      </c>
      <c r="D31" s="32">
        <f t="shared" si="2"/>
        <v>1372.6588154999999</v>
      </c>
      <c r="E31" s="33">
        <f t="shared" si="3"/>
        <v>1101.1818275000001</v>
      </c>
      <c r="F31" s="33">
        <f t="shared" si="4"/>
        <v>889.08659999999998</v>
      </c>
      <c r="G31" s="33">
        <f t="shared" si="5"/>
        <v>648.30124624999996</v>
      </c>
      <c r="H31" s="12"/>
      <c r="I31" s="24">
        <f>'140m3 обр'!X6</f>
        <v>198.47832325776716</v>
      </c>
      <c r="J31" s="14">
        <f>'140m3 обр'!C5/('140m3 обр'!D5/100)/$AD$5*3600</f>
        <v>33260.69917101242</v>
      </c>
      <c r="K31" s="14">
        <f>'140m3 обр'!X18</f>
        <v>209.69360295769269</v>
      </c>
      <c r="L31" s="25">
        <f>'140m3 обр'!C59/('140m3 обр'!D59/100)/$AD$5*3600</f>
        <v>34844.023135492804</v>
      </c>
      <c r="M31" s="34">
        <f>'140m3 обр'!W6</f>
        <v>196.25379955251461</v>
      </c>
      <c r="N31" s="35">
        <f>'140m3 обр'!C23/('140m3 обр'!D23/100)/$AD$5*3600</f>
        <v>33002.382281108039</v>
      </c>
      <c r="O31" s="35">
        <f>'140m3 обр'!V18</f>
        <v>209.59263189090908</v>
      </c>
      <c r="P31" s="36">
        <f>'140m3 обр'!C68/('140m3 обр'!D68/100)/$AD$5*3600</f>
        <v>34844.023135492804</v>
      </c>
      <c r="Q31" s="34">
        <f>'140m3 обр'!V6</f>
        <v>201.95510261941521</v>
      </c>
      <c r="R31" s="35">
        <f>'140m3 обр'!C14/('140m3 обр'!D14/100)/$AD$5*3600</f>
        <v>33718.202376758614</v>
      </c>
      <c r="S31" s="35">
        <f>'140m3 обр'!W18</f>
        <v>209.60783983860713</v>
      </c>
      <c r="T31" s="36">
        <f>'140m3 обр'!C77/('140m3 обр'!D77/100)/$AD$5*3600</f>
        <v>34844.023135492804</v>
      </c>
      <c r="U31" s="34">
        <f>'140m3 обр'!W29</f>
        <v>195.10164500437</v>
      </c>
      <c r="V31" s="35">
        <f>'140m3 обр'!C50/('140m3 обр'!D50/100)/$AD$5*3600</f>
        <v>32854.909565801769</v>
      </c>
      <c r="W31" s="35">
        <f>'140m3 обр'!V40</f>
        <v>209.5568475628389</v>
      </c>
      <c r="X31" s="36">
        <f>'140m3 обр'!C95/('140m3 обр'!D95/100)/$AD$5*3600</f>
        <v>34844.023135492804</v>
      </c>
      <c r="Y31" s="34">
        <f>'140m3 обр'!V29</f>
        <v>203.38329184278575</v>
      </c>
      <c r="Z31" s="35">
        <f>'140m3 обр'!C41/('140m3 обр'!D41/100)/$AD$5*3600</f>
        <v>33917.293759610577</v>
      </c>
      <c r="AA31" s="35">
        <f>'140m3 обр'!W40</f>
        <v>209.70697822667728</v>
      </c>
      <c r="AB31" s="36">
        <f>'140m3 обр'!C104/('140m3 обр'!D104/100)/$AD$5*3600</f>
        <v>34844.023135492804</v>
      </c>
      <c r="AC31" s="34">
        <f>'[1]250m3 обр'!W6</f>
        <v>192.51648191266347</v>
      </c>
      <c r="AD31" s="35">
        <f>'[1]250m3 обр'!C23/('[1]250m3 обр'!D23/100)/$AD$5*3600</f>
        <v>32569.721115537839</v>
      </c>
      <c r="AE31" s="35">
        <f>'[1]250m3 обр'!V18</f>
        <v>209.4151269300053</v>
      </c>
      <c r="AF31" s="36">
        <f>'[1]250m3 обр'!C68/('[1]250m3 обр'!D68/100)/$AD$5*3600</f>
        <v>34844.023135492804</v>
      </c>
      <c r="AG31" s="34">
        <f>'[1]250m3 обр'!V6</f>
        <v>205.80322292069113</v>
      </c>
      <c r="AH31" s="35">
        <f>'[1]250m3 обр'!C14/('[1]250m3 обр'!D14/100)/$AD$5*3600</f>
        <v>34270.932359109276</v>
      </c>
      <c r="AI31" s="35">
        <f>'[1]250m3 обр'!W18</f>
        <v>209.63641002190323</v>
      </c>
      <c r="AJ31" s="36">
        <f>'[1]250m3 обр'!C77/('[1]250m3 обр'!D77/100)/$AD$5*3600</f>
        <v>34844.023135492804</v>
      </c>
      <c r="AK31" s="34">
        <f>'[1]250m3 обр'!W29</f>
        <v>190.00899195213182</v>
      </c>
      <c r="AL31" s="35">
        <f>'[1]250m3 обр'!C50/('[1]250m3 обр'!D50/100)/$AD$5*3600</f>
        <v>32267.98867212655</v>
      </c>
      <c r="AM31" s="35">
        <f>'[1]250m3 обр'!V40</f>
        <v>209.4457014922063</v>
      </c>
      <c r="AN31" s="36">
        <f>'[1]250m3 обр'!C95/('[1]250m3 обр'!D95/100)/$AD$5*3600</f>
        <v>34844.023135492804</v>
      </c>
      <c r="AO31" s="34">
        <f>'[1]250m3 обр'!V29</f>
        <v>208.16932953729935</v>
      </c>
      <c r="AP31" s="35">
        <f>'[1]250m3 обр'!C41/('[1]250m3 обр'!D41/100)/$AD$5*3600</f>
        <v>34639.269654968273</v>
      </c>
      <c r="AQ31" s="35">
        <f>'[1]250m3 обр'!W40</f>
        <v>209.8859612850186</v>
      </c>
      <c r="AR31" s="36">
        <f>'[1]250m3 обр'!C104/('[1]250m3 обр'!D104/100)/$AD$5*3600</f>
        <v>34844.023135492804</v>
      </c>
      <c r="AS31" s="37"/>
      <c r="AT31" s="37"/>
      <c r="AU31" s="16" t="s">
        <v>74</v>
      </c>
      <c r="AV31" s="16" t="s">
        <v>75</v>
      </c>
      <c r="AW31" s="42">
        <v>2</v>
      </c>
      <c r="AX31" s="26">
        <f t="shared" si="6"/>
        <v>-2.4258191604787127</v>
      </c>
      <c r="AY31" s="27">
        <f t="shared" si="7"/>
        <v>-0.61955803838757073</v>
      </c>
      <c r="AZ31" s="27">
        <f t="shared" si="8"/>
        <v>1.4286128846044563</v>
      </c>
      <c r="BA31" s="27">
        <f t="shared" si="9"/>
        <v>-2.6011614699522596</v>
      </c>
      <c r="BB31" s="27">
        <f t="shared" si="10"/>
        <v>1.5229728707904138</v>
      </c>
      <c r="BC31" s="26">
        <f t="shared" si="11"/>
        <v>0.80392397867535947</v>
      </c>
      <c r="BD31" s="27">
        <f t="shared" si="12"/>
        <v>-2.2144942779273094</v>
      </c>
      <c r="BE31" s="27">
        <f t="shared" si="13"/>
        <v>-5.6432722508112425</v>
      </c>
      <c r="BF31" s="27">
        <f t="shared" si="14"/>
        <v>0.65499118191346017</v>
      </c>
      <c r="BG31" s="27">
        <f t="shared" si="15"/>
        <v>-5.5631244719478143</v>
      </c>
      <c r="BH31" s="26">
        <f t="shared" si="16"/>
        <v>-3.1717143681880011</v>
      </c>
      <c r="BI31" s="27">
        <f t="shared" si="17"/>
        <v>-0.41668760342643529</v>
      </c>
      <c r="BJ31" s="27">
        <f t="shared" si="18"/>
        <v>2.7077297321744918</v>
      </c>
      <c r="BK31" s="27">
        <f t="shared" si="19"/>
        <v>-3.4091983081964701</v>
      </c>
      <c r="BL31" s="28">
        <f t="shared" si="20"/>
        <v>2.8355310675502334</v>
      </c>
      <c r="BM31" s="26">
        <f t="shared" si="21"/>
        <v>1.5295034372174674</v>
      </c>
      <c r="BN31" s="27">
        <f t="shared" si="22"/>
        <v>-2.6210508414312348</v>
      </c>
      <c r="BO31" s="27">
        <f t="shared" si="23"/>
        <v>-7.3327297016887671</v>
      </c>
      <c r="BP31" s="27">
        <f t="shared" si="24"/>
        <v>1.5527303934960788</v>
      </c>
      <c r="BQ31" s="27">
        <f t="shared" si="25"/>
        <v>-7.34522922493659</v>
      </c>
      <c r="BR31" s="26">
        <f t="shared" si="26"/>
        <v>-6.5851824043660541</v>
      </c>
      <c r="BS31" s="27">
        <f t="shared" si="27"/>
        <v>-1.7506175223321003</v>
      </c>
      <c r="BT31" s="27">
        <f t="shared" si="28"/>
        <v>3.7312359770220174</v>
      </c>
      <c r="BU31" s="27">
        <f t="shared" si="29"/>
        <v>-7.0687727177413544</v>
      </c>
      <c r="BV31" s="27">
        <f t="shared" si="30"/>
        <v>3.9914787867965753</v>
      </c>
      <c r="BW31" s="26">
        <f t="shared" si="31"/>
        <v>0.94903229846061588</v>
      </c>
      <c r="BX31" s="27">
        <f t="shared" si="32"/>
        <v>-5.3111434759394527</v>
      </c>
      <c r="BY31" s="27">
        <f t="shared" si="33"/>
        <v>-12.419505930339712</v>
      </c>
      <c r="BZ31" s="27">
        <f t="shared" si="34"/>
        <v>0.84971333743203503</v>
      </c>
      <c r="CA31" s="27">
        <f t="shared" si="35"/>
        <v>-12.366057702021068</v>
      </c>
      <c r="CB31" s="26">
        <f t="shared" si="36"/>
        <v>-8.2028242186592522</v>
      </c>
      <c r="CC31" s="27">
        <f t="shared" si="37"/>
        <v>-1.2164308549943461</v>
      </c>
      <c r="CD31" s="27">
        <f t="shared" si="38"/>
        <v>6.7090627657853963</v>
      </c>
      <c r="CE31" s="27">
        <f t="shared" si="39"/>
        <v>-8.6333199721944123</v>
      </c>
      <c r="CF31" s="27">
        <f t="shared" si="40"/>
        <v>6.9407328828190682</v>
      </c>
      <c r="CG31" s="26">
        <f t="shared" si="41"/>
        <v>1.438077945742549</v>
      </c>
      <c r="CH31" s="27">
        <f t="shared" si="42"/>
        <v>-6.6293086813720734</v>
      </c>
      <c r="CI31" s="27">
        <f t="shared" si="43"/>
        <v>-15.783354516370348</v>
      </c>
      <c r="CJ31" s="27">
        <f t="shared" si="44"/>
        <v>1.7721197107174071</v>
      </c>
      <c r="CK31" s="28">
        <f t="shared" si="45"/>
        <v>-15.963118182214588</v>
      </c>
      <c r="CL31" s="14"/>
      <c r="CM31" s="14"/>
      <c r="CN31" s="14"/>
      <c r="CO31" s="14"/>
      <c r="CP31" s="14"/>
    </row>
    <row r="32" spans="1:94" s="43" customFormat="1" x14ac:dyDescent="0.25">
      <c r="A32" s="43">
        <v>-10</v>
      </c>
      <c r="B32" s="32">
        <f t="shared" si="0"/>
        <v>1790.1897000000001</v>
      </c>
      <c r="C32" s="32">
        <f t="shared" si="1"/>
        <v>1551.1022</v>
      </c>
      <c r="D32" s="32">
        <f t="shared" si="2"/>
        <v>1336.1636120000001</v>
      </c>
      <c r="E32" s="33">
        <f t="shared" si="3"/>
        <v>1069.1365599999999</v>
      </c>
      <c r="F32" s="33">
        <f t="shared" si="4"/>
        <v>865.57950000000005</v>
      </c>
      <c r="G32" s="33">
        <f t="shared" si="5"/>
        <v>624.69196499999998</v>
      </c>
      <c r="I32" s="24">
        <f>'140m3 обр'!X7</f>
        <v>198.84420649488573</v>
      </c>
      <c r="J32" s="14">
        <f>'140m3 обр'!C6/('140m3 обр'!D6/100)/$AD$5*3600</f>
        <v>32991.418354745692</v>
      </c>
      <c r="K32" s="14">
        <f>'140m3 обр'!X19</f>
        <v>212.30242765779906</v>
      </c>
      <c r="L32" s="25">
        <f>'140m3 обр'!C60/('140m3 обр'!D60/100)/$AD$5*3600</f>
        <v>34852.098606796157</v>
      </c>
      <c r="M32" s="34">
        <f>'140m3 обр'!W7</f>
        <v>196.16315048428493</v>
      </c>
      <c r="N32" s="35">
        <f>'140m3 обр'!C24/('140m3 обр'!D24/100)/$AD$5*3600</f>
        <v>32683.128284008519</v>
      </c>
      <c r="O32" s="35">
        <f>'140m3 обр'!V19</f>
        <v>212.18440899028175</v>
      </c>
      <c r="P32" s="36">
        <f>'140m3 обр'!C69/('140m3 обр'!D69/100)/$AD$5*3600</f>
        <v>34852.098606796157</v>
      </c>
      <c r="Q32" s="34">
        <f>'140m3 обр'!V7</f>
        <v>202.6580363614992</v>
      </c>
      <c r="R32" s="35">
        <f>'140m3 обр'!C15/('140m3 обр'!D15/100)/$AD$5*3600</f>
        <v>33474.258645456401</v>
      </c>
      <c r="S32" s="35">
        <f>'140m3 обр'!W19</f>
        <v>212.27868684311534</v>
      </c>
      <c r="T32" s="36">
        <f>'140m3 обр'!C78/('140m3 обр'!D78/100)/$AD$5*3600</f>
        <v>34852.098606796157</v>
      </c>
      <c r="U32" s="34">
        <f>'140m3 обр'!W30</f>
        <v>195.3542080882722</v>
      </c>
      <c r="V32" s="35">
        <f>'140m3 обр'!C51/('140m3 обр'!D51/100)/$AD$5*3600</f>
        <v>32584.625579596293</v>
      </c>
      <c r="W32" s="35">
        <f>'140m3 обр'!V41</f>
        <v>212.16048367083462</v>
      </c>
      <c r="X32" s="36">
        <f>'140m3 обр'!C96/('140m3 обр'!D96/100)/$AD$5*3600</f>
        <v>34852.098606796157</v>
      </c>
      <c r="Y32" s="34">
        <f>'140m3 обр'!V30</f>
        <v>203.64196444558218</v>
      </c>
      <c r="Z32" s="35">
        <f>'140m3 обр'!C42/('140m3 обр'!D42/100)/$AD$5*3600</f>
        <v>33604.359779080121</v>
      </c>
      <c r="AA32" s="35">
        <f>'140m3 обр'!W41</f>
        <v>212.34204881467303</v>
      </c>
      <c r="AB32" s="36">
        <f>'140m3 обр'!C105/('140m3 обр'!D105/100)/$AD$5*3600</f>
        <v>34852.098606796157</v>
      </c>
      <c r="AC32" s="34">
        <f>'[1]250m3 обр'!W7</f>
        <v>192.14627973138758</v>
      </c>
      <c r="AD32" s="35">
        <f>'[1]250m3 обр'!C24/('[1]250m3 обр'!D24/100)/$AD$5*3600</f>
        <v>32230.965019497642</v>
      </c>
      <c r="AE32" s="35">
        <f>'[1]250m3 обр'!V19</f>
        <v>212.01636941304622</v>
      </c>
      <c r="AF32" s="36">
        <f>'[1]250m3 обр'!C69/('[1]250m3 обр'!D69/100)/$AD$5*3600</f>
        <v>34852.098606796157</v>
      </c>
      <c r="AG32" s="34">
        <f>'[1]250m3 обр'!V7</f>
        <v>206.70938820699629</v>
      </c>
      <c r="AH32" s="35">
        <f>'[1]250m3 обр'!C15/('[1]250m3 обр'!D15/100)/$AD$5*3600</f>
        <v>34032.041520342063</v>
      </c>
      <c r="AI32" s="35">
        <f>'[1]250m3 обр'!W19</f>
        <v>212.36562584072303</v>
      </c>
      <c r="AJ32" s="36">
        <f>'[1]250m3 обр'!C78/('[1]250m3 обр'!D78/100)/$AD$5*3600</f>
        <v>34852.098606796157</v>
      </c>
      <c r="AK32" s="34">
        <f>'[1]250m3 обр'!W30</f>
        <v>190.46445966704945</v>
      </c>
      <c r="AL32" s="35">
        <f>'[1]250m3 обр'!C51/('[1]250m3 обр'!D51/100)/$AD$5*3600</f>
        <v>32033.232100247315</v>
      </c>
      <c r="AM32" s="35">
        <f>'[1]250m3 обр'!V41</f>
        <v>212.04621830313661</v>
      </c>
      <c r="AN32" s="36">
        <f>'[1]250m3 обр'!C96/('[1]250m3 обр'!D96/100)/$AD$5*3600</f>
        <v>34852.098606796157</v>
      </c>
      <c r="AO32" s="34">
        <f>'[1]250m3 обр'!V30</f>
        <v>208.32387782870813</v>
      </c>
      <c r="AP32" s="35">
        <f>'[1]250m3 обр'!C42/('[1]250m3 обр'!D42/100)/$AD$5*3600</f>
        <v>34271.980349054371</v>
      </c>
      <c r="AQ32" s="35">
        <f>'[1]250m3 обр'!W41</f>
        <v>212.51484516163742</v>
      </c>
      <c r="AR32" s="36">
        <f>'[1]250m3 обр'!C105/('[1]250m3 обр'!D105/100)/$AD$5*3600</f>
        <v>34852.098606796157</v>
      </c>
      <c r="AS32" s="37"/>
      <c r="AT32" s="37"/>
      <c r="AU32" s="37">
        <f>((($E28*(Q28-$I28))-($BD$19*(R28-$J28))))</f>
        <v>865.2546665447619</v>
      </c>
      <c r="AV32" s="37">
        <f>((($D28*(S28-$K28))-($BD$19*(T28-$L28))))</f>
        <v>-283.43485291469381</v>
      </c>
      <c r="AW32" s="37">
        <f>(((($E28*(Q28-$I28))-($BD$19*(R28-$J28)))*$BC$19) + ((($D28*(S28-$K28))-($BD$19*(T28-$L28)))*$BC$19))/1000</f>
        <v>2.3272792545202723</v>
      </c>
      <c r="AX32" s="26">
        <f t="shared" si="6"/>
        <v>-2.6359005014057142</v>
      </c>
      <c r="AY32" s="27">
        <f t="shared" si="7"/>
        <v>-0.55437604756805015</v>
      </c>
      <c r="AZ32" s="27">
        <f t="shared" si="8"/>
        <v>1.9160886941140169</v>
      </c>
      <c r="BA32" s="27">
        <f t="shared" si="9"/>
        <v>-2.8502347171011326</v>
      </c>
      <c r="BB32" s="27">
        <f t="shared" si="10"/>
        <v>2.0289558467941915</v>
      </c>
      <c r="BC32" s="26">
        <f t="shared" si="11"/>
        <v>1.3661646227573159</v>
      </c>
      <c r="BD32" s="27">
        <f t="shared" si="12"/>
        <v>-1.7595746259391585</v>
      </c>
      <c r="BE32" s="27">
        <f t="shared" si="13"/>
        <v>-5.4570954559735299</v>
      </c>
      <c r="BF32" s="27">
        <f t="shared" si="14"/>
        <v>1.3230488258901869</v>
      </c>
      <c r="BG32" s="27">
        <f t="shared" si="15"/>
        <v>-5.4343909278507541</v>
      </c>
      <c r="BH32" s="26">
        <f t="shared" si="16"/>
        <v>-3.2004902027242119</v>
      </c>
      <c r="BI32" s="27">
        <f t="shared" si="17"/>
        <v>-0.48087190303738464</v>
      </c>
      <c r="BJ32" s="27">
        <f t="shared" si="18"/>
        <v>2.7461684183214161</v>
      </c>
      <c r="BK32" s="27">
        <f t="shared" si="19"/>
        <v>-3.4582752951905538</v>
      </c>
      <c r="BL32" s="28">
        <f t="shared" si="20"/>
        <v>2.8819165502548536</v>
      </c>
      <c r="BM32" s="26">
        <f t="shared" si="21"/>
        <v>1.920199804188822</v>
      </c>
      <c r="BN32" s="27">
        <f t="shared" si="22"/>
        <v>-1.9522057458990787</v>
      </c>
      <c r="BO32" s="27">
        <f t="shared" si="23"/>
        <v>-6.5371943976023292</v>
      </c>
      <c r="BP32" s="27">
        <f t="shared" si="24"/>
        <v>1.9921559596189264</v>
      </c>
      <c r="BQ32" s="27">
        <f t="shared" si="25"/>
        <v>-6.5750860909787567</v>
      </c>
      <c r="BR32" s="26">
        <f t="shared" si="26"/>
        <v>-6.8367677848957902</v>
      </c>
      <c r="BS32" s="27">
        <f t="shared" si="27"/>
        <v>-1.629066485455535</v>
      </c>
      <c r="BT32" s="27">
        <f t="shared" si="28"/>
        <v>4.5511499828534747</v>
      </c>
      <c r="BU32" s="27">
        <f t="shared" si="29"/>
        <v>-7.3562794081168992</v>
      </c>
      <c r="BV32" s="27">
        <f t="shared" si="30"/>
        <v>4.8247217852228506</v>
      </c>
      <c r="BW32" s="26">
        <f t="shared" si="31"/>
        <v>2.0398776826667153</v>
      </c>
      <c r="BX32" s="27">
        <f t="shared" si="32"/>
        <v>-4.3098404672578781</v>
      </c>
      <c r="BY32" s="27">
        <f t="shared" si="33"/>
        <v>-11.827897824848121</v>
      </c>
      <c r="BZ32" s="27">
        <f t="shared" si="34"/>
        <v>2.1546521777134275</v>
      </c>
      <c r="CA32" s="27">
        <f t="shared" si="35"/>
        <v>-11.888337407087459</v>
      </c>
      <c r="CB32" s="26">
        <f t="shared" si="36"/>
        <v>-7.8017670169307101</v>
      </c>
      <c r="CC32" s="27">
        <f t="shared" si="37"/>
        <v>-1.1990176133501516</v>
      </c>
      <c r="CD32" s="27">
        <f t="shared" si="38"/>
        <v>6.6302627994446182</v>
      </c>
      <c r="CE32" s="27">
        <f t="shared" si="39"/>
        <v>-8.2670699409562882</v>
      </c>
      <c r="CF32" s="27">
        <f t="shared" si="40"/>
        <v>6.8752886157760473</v>
      </c>
      <c r="CG32" s="26">
        <f t="shared" si="41"/>
        <v>2.3788158731528246</v>
      </c>
      <c r="CH32" s="27">
        <f t="shared" si="42"/>
        <v>-5.1571733593978326</v>
      </c>
      <c r="CI32" s="27">
        <f t="shared" si="43"/>
        <v>-14.088166520460582</v>
      </c>
      <c r="CJ32" s="27">
        <f t="shared" si="44"/>
        <v>2.7645882263146597</v>
      </c>
      <c r="CK32" s="28">
        <f t="shared" si="45"/>
        <v>-14.291312000256402</v>
      </c>
      <c r="CL32" s="16"/>
      <c r="CM32" s="16"/>
      <c r="CN32" s="16"/>
      <c r="CO32" s="16"/>
      <c r="CP32" s="16"/>
    </row>
    <row r="33" spans="1:94" x14ac:dyDescent="0.25">
      <c r="A33">
        <v>-5</v>
      </c>
      <c r="B33" s="32">
        <f t="shared" si="0"/>
        <v>1783.5054</v>
      </c>
      <c r="C33" s="32">
        <f t="shared" si="1"/>
        <v>1538.96165</v>
      </c>
      <c r="D33" s="32">
        <f t="shared" si="2"/>
        <v>1308.9958265</v>
      </c>
      <c r="E33" s="33">
        <f t="shared" si="3"/>
        <v>1051.8472325</v>
      </c>
      <c r="F33" s="33">
        <f t="shared" si="4"/>
        <v>853.92115000000001</v>
      </c>
      <c r="G33" s="33">
        <f t="shared" si="5"/>
        <v>609.96206625000002</v>
      </c>
      <c r="I33" s="24">
        <f>'140m3 обр'!X8</f>
        <v>199.8156285878469</v>
      </c>
      <c r="J33" s="14">
        <f>'140m3 обр'!C7/('140m3 обр'!D7/100)/$AD$5*3600</f>
        <v>32859.582500175871</v>
      </c>
      <c r="K33" s="14">
        <f>'140m3 обр'!X20</f>
        <v>214.41330855814991</v>
      </c>
      <c r="L33" s="25">
        <f>'140m3 обр'!C61/('140m3 обр'!D61/100)/$AD$5*3600</f>
        <v>34878.497758439975</v>
      </c>
      <c r="M33" s="34">
        <f>'140m3 обр'!W8</f>
        <v>196.68205771851143</v>
      </c>
      <c r="N33" s="35">
        <f>'140m3 обр'!C25/('140m3 обр'!D25/100)/$AD$5*3600</f>
        <v>32497.802207747864</v>
      </c>
      <c r="O33" s="35">
        <f>'140m3 обр'!V20</f>
        <v>214.27792470549707</v>
      </c>
      <c r="P33" s="36">
        <f>'140m3 обр'!C70/('140m3 обр'!D70/100)/$AD$5*3600</f>
        <v>34878.497758439975</v>
      </c>
      <c r="Q33" s="34">
        <f>'140m3 обр'!V8</f>
        <v>203.85029642253059</v>
      </c>
      <c r="R33" s="35">
        <f>'140m3 обр'!C16/('140m3 обр'!D16/100)/$AD$5*3600</f>
        <v>33362.677016153219</v>
      </c>
      <c r="S33" s="35">
        <f>'140m3 обр'!W20</f>
        <v>214.46626403135568</v>
      </c>
      <c r="T33" s="36">
        <f>'140m3 обр'!C79/('140m3 обр'!D79/100)/$AD$5*3600</f>
        <v>34878.497758439975</v>
      </c>
      <c r="U33" s="34">
        <f>'140m3 обр'!W31</f>
        <v>196.37161332913342</v>
      </c>
      <c r="V33" s="35">
        <f>'140m3 обр'!C52/('140m3 обр'!D52/100)/$AD$5*3600</f>
        <v>32460.930398155655</v>
      </c>
      <c r="W33" s="35">
        <f>'140m3 обр'!V42</f>
        <v>214.26656010329611</v>
      </c>
      <c r="X33" s="36">
        <f>'140m3 обр'!C97/('140m3 обр'!D97/100)/$AD$5*3600</f>
        <v>34878.497758439975</v>
      </c>
      <c r="Y33" s="34">
        <f>'140m3 обр'!V31</f>
        <v>204.52211751925574</v>
      </c>
      <c r="Z33" s="35">
        <f>'140m3 обр'!C43/('140m3 обр'!D43/100)/$AD$5*3600</f>
        <v>33450.265516200976</v>
      </c>
      <c r="AA33" s="35">
        <f>'140m3 обр'!W42</f>
        <v>214.49566504713448</v>
      </c>
      <c r="AB33" s="36">
        <f>'140m3 обр'!C106/('140m3 обр'!D106/100)/$AD$5*3600</f>
        <v>34878.497758439975</v>
      </c>
      <c r="AC33" s="34">
        <f>'[1]250m3 обр'!W8</f>
        <v>192.54675085735249</v>
      </c>
      <c r="AD33" s="35">
        <f>'[1]250m3 обр'!C25/('[1]250m3 обр'!D25/100)/$AD$5*3600</f>
        <v>32036.635593162071</v>
      </c>
      <c r="AE33" s="35">
        <f>'[1]250m3 обр'!V20</f>
        <v>214.11854247688464</v>
      </c>
      <c r="AF33" s="36">
        <f>'[1]250m3 обр'!C70/('[1]250m3 обр'!D70/100)/$AD$5*3600</f>
        <v>34878.497758439975</v>
      </c>
      <c r="AG33" s="34">
        <f>'[1]250m3 обр'!V8</f>
        <v>207.99066046324296</v>
      </c>
      <c r="AH33" s="35">
        <f>'[1]250m3 обр'!C16/('[1]250m3 обр'!D16/100)/$AD$5*3600</f>
        <v>33924.532004709283</v>
      </c>
      <c r="AI33" s="35">
        <f>'[1]250m3 обр'!W20</f>
        <v>214.60069629685273</v>
      </c>
      <c r="AJ33" s="36">
        <f>'[1]250m3 обр'!C79/('[1]250m3 обр'!D79/100)/$AD$5*3600</f>
        <v>34878.497758439975</v>
      </c>
      <c r="AK33" s="34">
        <f>'[1]250m3 обр'!W31</f>
        <v>191.53049741673581</v>
      </c>
      <c r="AL33" s="35">
        <f>'[1]250m3 обр'!C52/('[1]250m3 обр'!D52/100)/$AD$5*3600</f>
        <v>31922.562007208286</v>
      </c>
      <c r="AM33" s="35">
        <f>'[1]250m3 обр'!V42</f>
        <v>214.14173816844234</v>
      </c>
      <c r="AN33" s="36">
        <f>'[1]250m3 обр'!C97/('[1]250m3 обр'!D97/100)/$AD$5*3600</f>
        <v>34878.497758439975</v>
      </c>
      <c r="AO33" s="34">
        <f>'[1]250m3 обр'!V31</f>
        <v>208.97235463391814</v>
      </c>
      <c r="AP33" s="35">
        <f>'[1]250m3 обр'!C43/('[1]250m3 обр'!D43/100)/$AD$5*3600</f>
        <v>34067.462929395551</v>
      </c>
      <c r="AQ33" s="35">
        <f>'[1]250m3 обр'!W42</f>
        <v>214.66872453483253</v>
      </c>
      <c r="AR33" s="36">
        <f>'[1]250m3 обр'!C106/('[1]250m3 обр'!D106/100)/$AD$5*3600</f>
        <v>34878.497758439975</v>
      </c>
      <c r="AS33" s="37"/>
      <c r="AT33" s="37" t="s">
        <v>76</v>
      </c>
      <c r="AU33" s="37">
        <f>(($E28*(Q28-$I28)))</f>
        <v>2711.8823957099694</v>
      </c>
      <c r="AV33" s="37">
        <f>($D28*(S28-$K28))</f>
        <v>-283.43485291469381</v>
      </c>
      <c r="AW33" s="37"/>
      <c r="AX33" s="26">
        <f t="shared" si="6"/>
        <v>-2.791030654858889</v>
      </c>
      <c r="AY33" s="27">
        <f t="shared" si="7"/>
        <v>-0.43470366589978165</v>
      </c>
      <c r="AZ33" s="27">
        <f t="shared" si="8"/>
        <v>2.4907195466266216</v>
      </c>
      <c r="BA33" s="27">
        <f t="shared" si="9"/>
        <v>-3.0479943915832259</v>
      </c>
      <c r="BB33" s="27">
        <f t="shared" si="10"/>
        <v>2.6231486466953098</v>
      </c>
      <c r="BC33" s="26">
        <f t="shared" si="11"/>
        <v>1.8141786013414765</v>
      </c>
      <c r="BD33" s="27">
        <f t="shared" si="12"/>
        <v>-1.3313735974709338</v>
      </c>
      <c r="BE33" s="27">
        <f t="shared" si="13"/>
        <v>-5.2167493502079942</v>
      </c>
      <c r="BF33" s="27">
        <f t="shared" si="14"/>
        <v>1.9146901173629196</v>
      </c>
      <c r="BG33" s="27">
        <f t="shared" si="15"/>
        <v>-5.2685490702110487</v>
      </c>
      <c r="BH33" s="26">
        <f t="shared" si="16"/>
        <v>-3.0252068694973482</v>
      </c>
      <c r="BI33" s="27">
        <f t="shared" si="17"/>
        <v>-0.43355359365903862</v>
      </c>
      <c r="BJ33" s="27">
        <f t="shared" si="18"/>
        <v>2.7836959642613905</v>
      </c>
      <c r="BK33" s="27">
        <f t="shared" si="19"/>
        <v>-3.3037410563951766</v>
      </c>
      <c r="BL33" s="28">
        <f t="shared" si="20"/>
        <v>2.927241634087999</v>
      </c>
      <c r="BM33" s="26">
        <f t="shared" si="21"/>
        <v>2.1068973389001338</v>
      </c>
      <c r="BN33" s="27">
        <f t="shared" si="22"/>
        <v>-1.5434936159536954</v>
      </c>
      <c r="BO33" s="27">
        <f t="shared" si="23"/>
        <v>-6.0556974668852828</v>
      </c>
      <c r="BP33" s="27">
        <f t="shared" si="24"/>
        <v>2.2632131087522422</v>
      </c>
      <c r="BQ33" s="27">
        <f t="shared" si="25"/>
        <v>-6.1362565254977675</v>
      </c>
      <c r="BR33" s="26">
        <f t="shared" si="26"/>
        <v>-6.8725312357810111</v>
      </c>
      <c r="BS33" s="27">
        <f t="shared" si="27"/>
        <v>-1.3888737607801493</v>
      </c>
      <c r="BT33" s="27">
        <f t="shared" si="28"/>
        <v>5.4160284317669793</v>
      </c>
      <c r="BU33" s="27">
        <f t="shared" si="29"/>
        <v>-7.4320085457948011</v>
      </c>
      <c r="BV33" s="27">
        <f t="shared" si="30"/>
        <v>5.7043612433086297</v>
      </c>
      <c r="BW33" s="26">
        <f t="shared" si="31"/>
        <v>2.6964848252627172</v>
      </c>
      <c r="BX33" s="27">
        <f t="shared" si="32"/>
        <v>-3.6033522057979717</v>
      </c>
      <c r="BY33" s="27">
        <f t="shared" si="33"/>
        <v>-11.397547348287002</v>
      </c>
      <c r="BZ33" s="27">
        <f t="shared" si="34"/>
        <v>3.0521539291467437</v>
      </c>
      <c r="CA33" s="27">
        <f t="shared" si="35"/>
        <v>-11.580845349592638</v>
      </c>
      <c r="CB33" s="26">
        <f t="shared" si="36"/>
        <v>-7.5262648199936759</v>
      </c>
      <c r="CC33" s="27">
        <f t="shared" si="37"/>
        <v>-1.2166982304363181</v>
      </c>
      <c r="CD33" s="27">
        <f t="shared" si="38"/>
        <v>6.6025904406227891</v>
      </c>
      <c r="CE33" s="27">
        <f t="shared" si="39"/>
        <v>-8.041715819175133</v>
      </c>
      <c r="CF33" s="27">
        <f t="shared" si="40"/>
        <v>6.8682338065749837</v>
      </c>
      <c r="CG33" s="26">
        <f t="shared" si="41"/>
        <v>2.7969130274944578</v>
      </c>
      <c r="CH33" s="27">
        <f t="shared" si="42"/>
        <v>-4.2175588501524128</v>
      </c>
      <c r="CI33" s="27">
        <f t="shared" si="43"/>
        <v>-12.903183312558085</v>
      </c>
      <c r="CJ33" s="27">
        <f t="shared" si="44"/>
        <v>3.2817023321374954</v>
      </c>
      <c r="CK33" s="28">
        <f t="shared" si="45"/>
        <v>-13.153024835549614</v>
      </c>
      <c r="CL33" s="14"/>
      <c r="CM33" s="14"/>
      <c r="CN33" s="14"/>
      <c r="CO33" s="14"/>
      <c r="CP33" s="14"/>
    </row>
    <row r="34" spans="1:94" x14ac:dyDescent="0.25">
      <c r="A34">
        <v>0</v>
      </c>
      <c r="B34" s="32">
        <f t="shared" si="0"/>
        <v>1791.2</v>
      </c>
      <c r="C34" s="32">
        <f t="shared" si="1"/>
        <v>1541.2</v>
      </c>
      <c r="D34" s="32">
        <f t="shared" si="2"/>
        <v>1291.2</v>
      </c>
      <c r="E34" s="33">
        <f t="shared" si="3"/>
        <v>1049.75</v>
      </c>
      <c r="F34" s="33">
        <f t="shared" si="4"/>
        <v>849.75</v>
      </c>
      <c r="G34" s="33">
        <f t="shared" si="5"/>
        <v>599.75</v>
      </c>
      <c r="I34" s="24">
        <f>'140m3 обр'!X9</f>
        <v>198.74522934198831</v>
      </c>
      <c r="J34" s="14">
        <f>'140m3 обр'!C8/('140m3 обр'!D8/100)/$AD$5*3600</f>
        <v>32508.854546855771</v>
      </c>
      <c r="K34" s="14">
        <f>'140m3 обр'!X21</f>
        <v>214.16991956676239</v>
      </c>
      <c r="L34" s="25">
        <f>'140m3 обр'!C62/('140m3 обр'!D62/100)/$AD$5*3600</f>
        <v>34642.965297644078</v>
      </c>
      <c r="M34" s="34">
        <f>'140m3 обр'!W9</f>
        <v>195.46819448144603</v>
      </c>
      <c r="N34" s="35">
        <f>'140m3 обр'!C26/('140m3 обр'!D26/100)/$AD$5*3600</f>
        <v>32129.826709197343</v>
      </c>
      <c r="O34" s="35">
        <f>'140m3 обр'!V21</f>
        <v>214.03055393833068</v>
      </c>
      <c r="P34" s="36">
        <f>'140m3 обр'!C71/('140m3 обр'!D71/100)/$AD$5*3600</f>
        <v>34642.965297644078</v>
      </c>
      <c r="Q34" s="34">
        <f>'140m3 обр'!V9</f>
        <v>202.96336149539607</v>
      </c>
      <c r="R34" s="35">
        <f>'140m3 обр'!C17/('140m3 обр'!D17/100)/$AD$5*3600</f>
        <v>33030.778292027811</v>
      </c>
      <c r="S34" s="35">
        <f>'140m3 обр'!W21</f>
        <v>214.27982973574694</v>
      </c>
      <c r="T34" s="36">
        <f>'140m3 обр'!C80/('140m3 обр'!D80/100)/$AD$5*3600</f>
        <v>34642.965297644078</v>
      </c>
      <c r="U34" s="34">
        <f>'140m3 обр'!W32</f>
        <v>195.3487485104306</v>
      </c>
      <c r="V34" s="35">
        <f>'140m3 обр'!C53/('140m3 обр'!D53/100)/$AD$5*3600</f>
        <v>32115.624557568502</v>
      </c>
      <c r="W34" s="35">
        <f>'140m3 обр'!V43</f>
        <v>214.02340237759702</v>
      </c>
      <c r="X34" s="36">
        <f>'140m3 обр'!C98/('140m3 обр'!D98/100)/$AD$5*3600</f>
        <v>34642.965297644078</v>
      </c>
      <c r="Y34" s="34">
        <f>'140m3 обр'!V32</f>
        <v>203.26684378238173</v>
      </c>
      <c r="Z34" s="35">
        <f>'140m3 обр'!C44/('140m3 обр'!D44/100)/$AD$5*3600</f>
        <v>33068.796912570353</v>
      </c>
      <c r="AA34" s="35">
        <f>'140m3 обр'!W43</f>
        <v>214.28446808290272</v>
      </c>
      <c r="AB34" s="36">
        <f>'140m3 обр'!C107/('140m3 обр'!D107/100)/$AD$5*3600</f>
        <v>34642.965297644078</v>
      </c>
      <c r="AC34" s="34">
        <f>'[1]250m3 обр'!W9</f>
        <v>190.90514251236573</v>
      </c>
      <c r="AD34" s="35">
        <f>'[1]250m3 обр'!C26/('[1]250m3 обр'!D26/100)/$AD$5*3600</f>
        <v>31623.705899548851</v>
      </c>
      <c r="AE34" s="35">
        <f>'[1]250m3 обр'!V21</f>
        <v>213.88619119687402</v>
      </c>
      <c r="AF34" s="36">
        <f>'[1]250m3 обр'!C71/('[1]250m3 обр'!D71/100)/$AD$5*3600</f>
        <v>34642.965297644078</v>
      </c>
      <c r="AG34" s="34">
        <f>'[1]250m3 обр'!V9</f>
        <v>207.30382832143539</v>
      </c>
      <c r="AH34" s="35">
        <f>'[1]250m3 обр'!C17/('[1]250m3 обр'!D17/100)/$AD$5*3600</f>
        <v>33615.445318650476</v>
      </c>
      <c r="AI34" s="35">
        <f>'[1]250m3 обр'!W21</f>
        <v>214.45712087775649</v>
      </c>
      <c r="AJ34" s="36">
        <f>'[1]250m3 обр'!C80/('[1]250m3 обр'!D80/100)/$AD$5*3600</f>
        <v>34642.965297644078</v>
      </c>
      <c r="AK34" s="34">
        <f>'[1]250m3 обр'!W32</f>
        <v>190.65547260060603</v>
      </c>
      <c r="AL34" s="35">
        <f>'[1]250m3 обр'!C53/('[1]250m3 обр'!D53/100)/$AD$5*3600</f>
        <v>31596.327935662117</v>
      </c>
      <c r="AM34" s="35">
        <f>'[1]250m3 обр'!V43</f>
        <v>213.90995970200956</v>
      </c>
      <c r="AN34" s="36">
        <f>'[1]250m3 обр'!C98/('[1]250m3 обр'!D98/100)/$AD$5*3600</f>
        <v>34642.965297644078</v>
      </c>
      <c r="AO34" s="34">
        <f>'[1]250m3 обр'!V32</f>
        <v>207.49408552382778</v>
      </c>
      <c r="AP34" s="35">
        <f>'[1]250m3 обр'!C44/('[1]250m3 обр'!D44/100)/$AD$5*3600</f>
        <v>33641.995958288819</v>
      </c>
      <c r="AQ34" s="35">
        <f>'[1]250m3 обр'!W43</f>
        <v>214.46359329849014</v>
      </c>
      <c r="AR34" s="36">
        <f>'[1]250m3 обр'!C107/('[1]250m3 обр'!D107/100)/$AD$5*3600</f>
        <v>34642.965297644078</v>
      </c>
      <c r="AS34" s="37"/>
      <c r="AT34" s="37" t="s">
        <v>77</v>
      </c>
      <c r="AU34" s="37">
        <f>($BD$19*(R28-$J28))</f>
        <v>1846.6277291652075</v>
      </c>
      <c r="AV34" s="37">
        <f>($BD$19*(T28-$L28))</f>
        <v>0</v>
      </c>
      <c r="AW34" s="37"/>
      <c r="AX34" s="26">
        <f t="shared" si="6"/>
        <v>-2.8487994924433413</v>
      </c>
      <c r="AY34" s="27">
        <f t="shared" si="7"/>
        <v>-0.36653723244122716</v>
      </c>
      <c r="AZ34" s="27">
        <f t="shared" si="8"/>
        <v>2.7711319996693407</v>
      </c>
      <c r="BA34" s="27">
        <f t="shared" si="9"/>
        <v>-3.1275307493067506</v>
      </c>
      <c r="BB34" s="27">
        <f t="shared" si="10"/>
        <v>2.9104976281010448</v>
      </c>
      <c r="BC34" s="26">
        <f t="shared" si="11"/>
        <v>2.2632743412308232</v>
      </c>
      <c r="BD34" s="27">
        <f t="shared" si="12"/>
        <v>-1.0013212125108326</v>
      </c>
      <c r="BE34" s="27">
        <f t="shared" si="13"/>
        <v>-5.1095431969340428</v>
      </c>
      <c r="BF34" s="27">
        <f t="shared" si="14"/>
        <v>2.483094679199934</v>
      </c>
      <c r="BG34" s="27">
        <f t="shared" si="15"/>
        <v>-5.2194533659185982</v>
      </c>
      <c r="BH34" s="26">
        <f t="shared" si="16"/>
        <v>-2.951466646086466</v>
      </c>
      <c r="BI34" s="27">
        <f t="shared" si="17"/>
        <v>-0.38079917000566332</v>
      </c>
      <c r="BJ34" s="27">
        <f t="shared" si="18"/>
        <v>2.8691644723866814</v>
      </c>
      <c r="BK34" s="27">
        <f t="shared" si="19"/>
        <v>-3.2445010244171972</v>
      </c>
      <c r="BL34" s="28">
        <f t="shared" si="20"/>
        <v>3.0156816615520472</v>
      </c>
      <c r="BM34" s="26">
        <f t="shared" si="21"/>
        <v>2.3948713563535886</v>
      </c>
      <c r="BN34" s="27">
        <f t="shared" si="22"/>
        <v>-1.107871679820815</v>
      </c>
      <c r="BO34" s="27">
        <f t="shared" si="23"/>
        <v>-5.5149376040739044</v>
      </c>
      <c r="BP34" s="27">
        <f t="shared" si="24"/>
        <v>2.6239683886342515</v>
      </c>
      <c r="BQ34" s="27">
        <f t="shared" si="25"/>
        <v>-5.6294861202142368</v>
      </c>
      <c r="BR34" s="26">
        <f t="shared" si="26"/>
        <v>-7.2232790623542584</v>
      </c>
      <c r="BS34" s="27">
        <f t="shared" si="27"/>
        <v>-1.2349379685445578</v>
      </c>
      <c r="BT34" s="27">
        <f t="shared" si="28"/>
        <v>6.321420491189655</v>
      </c>
      <c r="BU34" s="27">
        <f t="shared" si="29"/>
        <v>-7.7907358021309889</v>
      </c>
      <c r="BV34" s="27">
        <f t="shared" si="30"/>
        <v>6.6051488610780194</v>
      </c>
      <c r="BW34" s="26">
        <f t="shared" si="31"/>
        <v>3.4628318158726614</v>
      </c>
      <c r="BX34" s="27">
        <f t="shared" si="32"/>
        <v>-3.0968460566909024</v>
      </c>
      <c r="BY34" s="27">
        <f t="shared" si="33"/>
        <v>-11.368243725143877</v>
      </c>
      <c r="BZ34" s="27">
        <f t="shared" si="34"/>
        <v>4.0372344378608744</v>
      </c>
      <c r="CA34" s="27">
        <f t="shared" si="35"/>
        <v>-11.655445036137982</v>
      </c>
      <c r="CB34" s="26">
        <f t="shared" si="36"/>
        <v>-7.3087331072508892</v>
      </c>
      <c r="CC34" s="27">
        <f t="shared" si="37"/>
        <v>-1.0968875788978958</v>
      </c>
      <c r="CD34" s="27">
        <f t="shared" si="38"/>
        <v>6.7329092977315463</v>
      </c>
      <c r="CE34" s="27">
        <f t="shared" si="39"/>
        <v>-7.8286528367565493</v>
      </c>
      <c r="CF34" s="27">
        <f t="shared" si="40"/>
        <v>6.9928691624843768</v>
      </c>
      <c r="CG34" s="26">
        <f t="shared" si="41"/>
        <v>3.4803884107231959</v>
      </c>
      <c r="CH34" s="27">
        <f t="shared" si="42"/>
        <v>-3.2250228030206327</v>
      </c>
      <c r="CI34" s="27">
        <f t="shared" si="43"/>
        <v>-11.680205253132355</v>
      </c>
      <c r="CJ34" s="27">
        <f t="shared" si="44"/>
        <v>4.0677358741786973</v>
      </c>
      <c r="CK34" s="28">
        <f t="shared" si="45"/>
        <v>-11.973878984860105</v>
      </c>
      <c r="CL34" s="14"/>
      <c r="CM34" s="14"/>
      <c r="CN34" s="14"/>
      <c r="CO34" s="14"/>
      <c r="CP34" s="14"/>
    </row>
    <row r="35" spans="1:94" x14ac:dyDescent="0.25">
      <c r="A35">
        <v>5</v>
      </c>
      <c r="B35" s="32">
        <f t="shared" si="0"/>
        <v>1817.7275999999999</v>
      </c>
      <c r="C35" s="32">
        <f t="shared" si="1"/>
        <v>1562.27135</v>
      </c>
      <c r="D35" s="32">
        <f>A35^$B$13*$C$13+A35^$B$14*$C$14+A35^$B$15*$C$15+$C$16</f>
        <v>1282.8206735000001</v>
      </c>
      <c r="E35" s="33">
        <f t="shared" si="3"/>
        <v>1063.2810175</v>
      </c>
      <c r="F35" s="33">
        <f t="shared" si="4"/>
        <v>848.70450000000005</v>
      </c>
      <c r="G35" s="33">
        <f t="shared" si="5"/>
        <v>589.69421624999995</v>
      </c>
      <c r="I35" s="24">
        <f>'140m3 обр'!X10</f>
        <v>194.0283950042531</v>
      </c>
      <c r="J35" s="14">
        <f>'140m3 обр'!C9/('140m3 обр'!D9/100)/$AD$5*3600</f>
        <v>31757.042935054851</v>
      </c>
      <c r="K35" s="14">
        <f>'140m3 обр'!X22</f>
        <v>209.09172529135563</v>
      </c>
      <c r="L35" s="25">
        <f>'140m3 обр'!C63/('140m3 обр'!D63/100)/$AD$5*3600</f>
        <v>33871.511253258919</v>
      </c>
      <c r="M35" s="34">
        <f>'140m3 обр'!W10</f>
        <v>191.01391133049444</v>
      </c>
      <c r="N35" s="35">
        <f>'140m3 обр'!C27/('140m3 обр'!D27/100)/$AD$5*3600</f>
        <v>31402.050028306883</v>
      </c>
      <c r="O35" s="35">
        <f>'140m3 обр'!V22</f>
        <v>209.00682510861245</v>
      </c>
      <c r="P35" s="36">
        <f>'140m3 обр'!C72/('140m3 обр'!D72/100)/$AD$5*3600</f>
        <v>33871.511253258919</v>
      </c>
      <c r="Q35" s="34">
        <f>'140m3 обр'!V10</f>
        <v>198.64187191128124</v>
      </c>
      <c r="R35" s="35">
        <f>'140m3 обр'!C18/('140m3 обр'!D18/100)/$AD$5*3600</f>
        <v>32331.643863553902</v>
      </c>
      <c r="S35" s="35">
        <f>'140m3 обр'!W22</f>
        <v>209.20576078822964</v>
      </c>
      <c r="T35" s="36">
        <f>'140m3 обр'!C81/('140m3 обр'!D81/100)/$AD$5*3600</f>
        <v>33871.511253258919</v>
      </c>
      <c r="U35" s="34">
        <f>'140m3 обр'!W33</f>
        <v>191.00100981618289</v>
      </c>
      <c r="V35" s="35">
        <f>'140m3 обр'!C54/('140m3 обр'!D54/100)/$AD$5*3600</f>
        <v>31400.022781167674</v>
      </c>
      <c r="W35" s="35">
        <f>'140m3 обр'!V44</f>
        <v>209.00285659503456</v>
      </c>
      <c r="X35" s="36">
        <f>'140m3 обр'!C99/('140m3 обр'!D99/100)/$AD$5*3600</f>
        <v>33871.511253258919</v>
      </c>
      <c r="Y35" s="34">
        <f>'140m3 обр'!V33</f>
        <v>198.39096988558214</v>
      </c>
      <c r="Z35" s="35">
        <f>'140m3 обр'!C45/('140m3 обр'!D45/100)/$AD$5*3600</f>
        <v>32299.153725537835</v>
      </c>
      <c r="AA35" s="35">
        <f>'140m3 обр'!W44</f>
        <v>209.20565446180754</v>
      </c>
      <c r="AB35" s="36">
        <f>'140m3 обр'!C108/('140m3 обр'!D108/100)/$AD$5*3600</f>
        <v>33871.511253258919</v>
      </c>
      <c r="AC35" s="34">
        <f>'[1]250m3 обр'!W10</f>
        <v>186.55848400231793</v>
      </c>
      <c r="AD35" s="35">
        <f>'[1]250m3 обр'!C27/('[1]250m3 обр'!D27/100)/$AD$5*3600</f>
        <v>30903.386747672856</v>
      </c>
      <c r="AE35" s="35">
        <f>'[1]250m3 обр'!V22</f>
        <v>208.93954138440188</v>
      </c>
      <c r="AF35" s="36">
        <f>'[1]250m3 обр'!C72/('[1]250m3 обр'!D72/100)/$AD$5*3600</f>
        <v>33871.511253258919</v>
      </c>
      <c r="AG35" s="34">
        <f>'[1]250m3 обр'!V10</f>
        <v>202.63307467695907</v>
      </c>
      <c r="AH35" s="35">
        <f>'[1]250m3 обр'!C18/('[1]250m3 обр'!D18/100)/$AD$5*3600</f>
        <v>32877.183104088406</v>
      </c>
      <c r="AI35" s="35">
        <f>'[1]250m3 обр'!W22</f>
        <v>209.32393883097291</v>
      </c>
      <c r="AJ35" s="36">
        <f>'[1]250m3 обр'!C81/('[1]250m3 обр'!D81/100)/$AD$5*3600</f>
        <v>33871.511253258919</v>
      </c>
      <c r="AK35" s="34">
        <f>'[1]250m3 обр'!W33</f>
        <v>186.51675310323233</v>
      </c>
      <c r="AL35" s="35">
        <f>'[1]250m3 обр'!C54/('[1]250m3 обр'!D54/100)/$AD$5*3600</f>
        <v>30899.219711062295</v>
      </c>
      <c r="AM35" s="35">
        <f>'[1]250m3 обр'!V44</f>
        <v>208.93968889229129</v>
      </c>
      <c r="AN35" s="36">
        <f>'[1]250m3 обр'!C99/('[1]250m3 обр'!D99/100)/$AD$5*3600</f>
        <v>33871.511253258919</v>
      </c>
      <c r="AO35" s="34">
        <f>'[1]250m3 обр'!V33</f>
        <v>202.63048659695909</v>
      </c>
      <c r="AP35" s="35">
        <f>'[1]250m3 обр'!C45/('[1]250m3 обр'!D45/100)/$AD$5*3600</f>
        <v>32876.812814207871</v>
      </c>
      <c r="AQ35" s="35">
        <f>'[1]250m3 обр'!W44</f>
        <v>209.32306565097286</v>
      </c>
      <c r="AR35" s="36">
        <f>'[1]250m3 обр'!C108/('[1]250m3 обр'!D108/100)/$AD$5*3600</f>
        <v>33871.511253258919</v>
      </c>
      <c r="AS35" s="37"/>
      <c r="AT35" s="37"/>
      <c r="AU35" s="37"/>
      <c r="AV35" s="37"/>
      <c r="AW35" s="37"/>
      <c r="AX35" s="26">
        <f t="shared" si="6"/>
        <v>-2.3629167743366644</v>
      </c>
      <c r="AY35" s="27">
        <f t="shared" si="7"/>
        <v>0.12953120675606816</v>
      </c>
      <c r="AZ35" s="27">
        <f t="shared" si="8"/>
        <v>3.1659071643244099</v>
      </c>
      <c r="BA35" s="27">
        <f t="shared" si="9"/>
        <v>-2.5445715575784424</v>
      </c>
      <c r="BB35" s="27">
        <f t="shared" si="10"/>
        <v>3.2526602935559632</v>
      </c>
      <c r="BC35" s="26">
        <f t="shared" si="11"/>
        <v>2.5740014015654942</v>
      </c>
      <c r="BD35" s="27">
        <f t="shared" si="12"/>
        <v>-1.258304644555762</v>
      </c>
      <c r="BE35" s="27">
        <f t="shared" si="13"/>
        <v>-5.921532174016205</v>
      </c>
      <c r="BF35" s="27">
        <f t="shared" si="14"/>
        <v>2.817994910144602</v>
      </c>
      <c r="BG35" s="27">
        <f t="shared" si="15"/>
        <v>-6.0380564956094904</v>
      </c>
      <c r="BH35" s="26">
        <f t="shared" si="16"/>
        <v>-2.3759417429994065</v>
      </c>
      <c r="BI35" s="27">
        <f t="shared" si="17"/>
        <v>0.1231436709229605</v>
      </c>
      <c r="BJ35" s="27">
        <f t="shared" si="18"/>
        <v>3.1688310016351346</v>
      </c>
      <c r="BK35" s="27">
        <f t="shared" si="19"/>
        <v>-2.5660876678440712</v>
      </c>
      <c r="BL35" s="28">
        <f t="shared" si="20"/>
        <v>3.2596392572534136</v>
      </c>
      <c r="BM35" s="26">
        <f t="shared" si="21"/>
        <v>2.5033665083255285</v>
      </c>
      <c r="BN35" s="27">
        <f t="shared" si="22"/>
        <v>-1.1137076581252308</v>
      </c>
      <c r="BO35" s="27">
        <f t="shared" si="23"/>
        <v>-5.5170990151028372</v>
      </c>
      <c r="BP35" s="27">
        <f t="shared" si="24"/>
        <v>2.7471325179460342</v>
      </c>
      <c r="BQ35" s="27">
        <f t="shared" si="25"/>
        <v>-5.6335146896998616</v>
      </c>
      <c r="BR35" s="26">
        <f t="shared" si="26"/>
        <v>-6.3551234053040737</v>
      </c>
      <c r="BS35" s="27">
        <f t="shared" si="27"/>
        <v>-0.11376503298589352</v>
      </c>
      <c r="BT35" s="27">
        <f t="shared" si="28"/>
        <v>7.4698647190849989</v>
      </c>
      <c r="BU35" s="27">
        <f t="shared" si="29"/>
        <v>-6.6807403090296464</v>
      </c>
      <c r="BV35" s="27">
        <f t="shared" si="30"/>
        <v>7.6253700398080166</v>
      </c>
      <c r="BW35" s="26">
        <f t="shared" si="31"/>
        <v>3.414469198205587</v>
      </c>
      <c r="BX35" s="27">
        <f t="shared" si="32"/>
        <v>-3.7114106723295235</v>
      </c>
      <c r="BY35" s="27">
        <f t="shared" si="33"/>
        <v>-12.388931166631828</v>
      </c>
      <c r="BZ35" s="27">
        <f t="shared" si="34"/>
        <v>3.9113197212790412</v>
      </c>
      <c r="CA35" s="27">
        <f t="shared" si="35"/>
        <v>-12.62621276675125</v>
      </c>
      <c r="CB35" s="26">
        <f t="shared" si="36"/>
        <v>-6.4039789192130261</v>
      </c>
      <c r="CC35" s="27">
        <f t="shared" si="37"/>
        <v>-0.12663777818518587</v>
      </c>
      <c r="CD35" s="27">
        <f t="shared" si="38"/>
        <v>7.5003776291880087</v>
      </c>
      <c r="CE35" s="27">
        <f t="shared" si="39"/>
        <v>-6.7292802109715675</v>
      </c>
      <c r="CF35" s="27">
        <f t="shared" si="40"/>
        <v>7.6557322226619311</v>
      </c>
      <c r="CG35" s="26">
        <f t="shared" si="41"/>
        <v>3.4103443623527245</v>
      </c>
      <c r="CH35" s="27">
        <f t="shared" si="42"/>
        <v>-3.7142901863756297</v>
      </c>
      <c r="CI35" s="27">
        <f t="shared" si="43"/>
        <v>-12.390021560490823</v>
      </c>
      <c r="CJ35" s="27">
        <f t="shared" si="44"/>
        <v>3.9053266053057643</v>
      </c>
      <c r="CK35" s="28">
        <f t="shared" si="45"/>
        <v>-12.626410923456705</v>
      </c>
      <c r="CL35" s="14"/>
      <c r="CM35" s="14"/>
      <c r="CN35" s="14"/>
      <c r="CO35" s="14"/>
      <c r="CP35" s="14"/>
    </row>
    <row r="36" spans="1:94" ht="15.75" thickBot="1" x14ac:dyDescent="0.3">
      <c r="A36">
        <v>8</v>
      </c>
      <c r="B36" s="32">
        <f t="shared" si="0"/>
        <v>1844.5369056</v>
      </c>
      <c r="C36" s="32">
        <f t="shared" si="1"/>
        <v>1585.8069055999999</v>
      </c>
      <c r="D36" s="32">
        <f>A36^$B$13*$C$13+A36^$B$14*$C$14+A36^$B$15*$C$15+$C$16</f>
        <v>1282.3315266560001</v>
      </c>
      <c r="E36" s="33">
        <f t="shared" si="3"/>
        <v>1079.08262848</v>
      </c>
      <c r="F36" s="33">
        <f t="shared" si="4"/>
        <v>847.76310720000004</v>
      </c>
      <c r="G36" s="33">
        <f t="shared" si="5"/>
        <v>581.92135680000001</v>
      </c>
      <c r="I36" s="44">
        <f>'140m3 обр'!X11</f>
        <v>191.16335301078146</v>
      </c>
      <c r="J36" s="45">
        <f>'140m3 обр'!C10/('140m3 обр'!D10/100)/$AD$5*3600</f>
        <v>31341.084106775124</v>
      </c>
      <c r="K36" s="45">
        <f>'140m3 обр'!X23</f>
        <v>205.95145219961722</v>
      </c>
      <c r="L36" s="46">
        <f>'140m3 обр'!C64/('140m3 обр'!D64/100)/$AD$5*3600</f>
        <v>33424.329104008168</v>
      </c>
      <c r="M36" s="47">
        <f>'140m3 обр'!W11</f>
        <v>187.89917376727271</v>
      </c>
      <c r="N36" s="48">
        <f>'140m3 обр'!C28/('140m3 обр'!D28/100)/$AD$5*3600</f>
        <v>30956.36768412625</v>
      </c>
      <c r="O36" s="48">
        <f>'140m3 обр'!V23</f>
        <v>205.88314243687398</v>
      </c>
      <c r="P36" s="49">
        <f>'140m3 обр'!C73/('140m3 обр'!D73/100)/$AD$5*3600</f>
        <v>33424.329104008168</v>
      </c>
      <c r="Q36" s="47">
        <f>'140m3 обр'!V11</f>
        <v>195.17258330660286</v>
      </c>
      <c r="R36" s="48">
        <f>'140m3 обр'!C19/('140m3 обр'!D19/100)/$AD$5*3600</f>
        <v>31839.326508435013</v>
      </c>
      <c r="S36" s="48">
        <f>'140m3 обр'!W23</f>
        <v>206.05335089006911</v>
      </c>
      <c r="T36" s="49">
        <f>'140m3 обр'!C82/('140m3 обр'!D82/100)/$AD$5*3600</f>
        <v>33424.329104008168</v>
      </c>
      <c r="U36" s="47">
        <f>'140m3 обр'!W34</f>
        <v>187.89565254085062</v>
      </c>
      <c r="V36" s="48">
        <f>'140m3 обр'!C55/('140m3 обр'!D55/100)/$AD$5*3600</f>
        <v>30955.802458453581</v>
      </c>
      <c r="W36" s="48">
        <f>'140m3 обр'!V45</f>
        <v>205.885664956874</v>
      </c>
      <c r="X36" s="49">
        <f>'140m3 обр'!C100/('140m3 обр'!D100/100)/$AD$5*3600</f>
        <v>33424.329104008168</v>
      </c>
      <c r="Y36" s="47">
        <f>'140m3 обр'!V34</f>
        <v>195.17469490880381</v>
      </c>
      <c r="Z36" s="48">
        <f>'140m3 обр'!C46/('140m3 обр'!D46/100)/$AD$5*3600</f>
        <v>31840.177595172452</v>
      </c>
      <c r="AA36" s="48">
        <f>'140m3 обр'!W45</f>
        <v>206.05819258364698</v>
      </c>
      <c r="AB36" s="49">
        <f>'140m3 обр'!C109/('140m3 обр'!D109/100)/$AD$5*3600</f>
        <v>33424.329104008168</v>
      </c>
      <c r="AC36" s="47">
        <f>'[1]250m3 обр'!W11</f>
        <v>183.51218675597025</v>
      </c>
      <c r="AD36" s="48">
        <f>'[1]250m3 обр'!C28/('[1]250m3 обр'!D28/100)/$AD$5*3600</f>
        <v>30465.747306238743</v>
      </c>
      <c r="AE36" s="48">
        <f>'[1]250m3 обр'!V23</f>
        <v>205.84044595413076</v>
      </c>
      <c r="AF36" s="49">
        <f>'[1]250m3 обр'!C73/('[1]250m3 обр'!D73/100)/$AD$5*3600</f>
        <v>33424.329104008168</v>
      </c>
      <c r="AG36" s="47">
        <f>'[1]250m3 обр'!V11</f>
        <v>199.3803393126741</v>
      </c>
      <c r="AH36" s="48">
        <f>'[1]250m3 обр'!C19/('[1]250m3 обр'!D19/100)/$AD$5*3600</f>
        <v>32409.774165227896</v>
      </c>
      <c r="AI36" s="48">
        <f>'[1]250m3 обр'!W23</f>
        <v>206.15174615923445</v>
      </c>
      <c r="AJ36" s="49">
        <f>'[1]250m3 обр'!C82/('[1]250m3 обр'!D82/100)/$AD$5*3600</f>
        <v>33424.329104008168</v>
      </c>
      <c r="AK36" s="47">
        <f>'[1]250m3 обр'!W34</f>
        <v>183.48669427890482</v>
      </c>
      <c r="AL36" s="48">
        <f>'[1]250m3 обр'!C55/('[1]250m3 обр'!D55/100)/$AD$5*3600</f>
        <v>30462.716076360572</v>
      </c>
      <c r="AM36" s="48">
        <f>'[1]250m3 обр'!V45</f>
        <v>205.83676850055286</v>
      </c>
      <c r="AN36" s="49">
        <f>'[1]250m3 обр'!C100/('[1]250m3 обр'!D100/100)/$AD$5*3600</f>
        <v>33424.329104008168</v>
      </c>
      <c r="AO36" s="47">
        <f>'[1]250m3 обр'!V34</f>
        <v>199.36299634771933</v>
      </c>
      <c r="AP36" s="48">
        <f>'[1]250m3 обр'!C46/('[1]250m3 обр'!D46/100)/$AD$5*3600</f>
        <v>32407.417246944584</v>
      </c>
      <c r="AQ36" s="48">
        <f>'[1]250m3 обр'!W45</f>
        <v>206.15425937281231</v>
      </c>
      <c r="AR36" s="49">
        <f>'[1]250m3 обр'!C109/('[1]250m3 обр'!D109/100)/$AD$5*3600</f>
        <v>33424.329104008168</v>
      </c>
      <c r="AS36" s="37"/>
      <c r="AT36" s="37"/>
      <c r="AU36" s="37"/>
      <c r="AV36" s="37"/>
      <c r="AW36" s="37"/>
      <c r="AX36" s="29">
        <f t="shared" si="6"/>
        <v>-2.6338278549611656</v>
      </c>
      <c r="AY36" s="30">
        <f t="shared" si="7"/>
        <v>0.30352434042474224</v>
      </c>
      <c r="AZ36" s="30">
        <f t="shared" si="8"/>
        <v>3.7038496956213636</v>
      </c>
      <c r="BA36" s="30">
        <f t="shared" si="9"/>
        <v>-2.7874443191557181</v>
      </c>
      <c r="BB36" s="30">
        <f t="shared" si="10"/>
        <v>3.7745448352795976</v>
      </c>
      <c r="BC36" s="29">
        <f t="shared" si="11"/>
        <v>2.5382198416177832</v>
      </c>
      <c r="BD36" s="30">
        <f t="shared" si="12"/>
        <v>-1.0477381145097919</v>
      </c>
      <c r="BE36" s="30">
        <f t="shared" si="13"/>
        <v>-5.2055643201788024</v>
      </c>
      <c r="BF36" s="30">
        <f t="shared" si="14"/>
        <v>2.7673718091353914</v>
      </c>
      <c r="BG36" s="30">
        <f t="shared" si="15"/>
        <v>-5.3110213129012722</v>
      </c>
      <c r="BH36" s="29">
        <f t="shared" si="16"/>
        <v>-2.6187426670943248</v>
      </c>
      <c r="BI36" s="30">
        <f t="shared" si="17"/>
        <v>0.32492973278428489</v>
      </c>
      <c r="BJ36" s="30">
        <f t="shared" si="18"/>
        <v>3.7316100503617373</v>
      </c>
      <c r="BK36" s="30">
        <f t="shared" si="19"/>
        <v>-2.766686434038871</v>
      </c>
      <c r="BL36" s="31">
        <f t="shared" si="20"/>
        <v>3.7996945836215574</v>
      </c>
      <c r="BM36" s="29">
        <f t="shared" si="21"/>
        <v>2.546051455344013</v>
      </c>
      <c r="BN36" s="30">
        <f t="shared" si="22"/>
        <v>-1.0359829808514933</v>
      </c>
      <c r="BO36" s="30">
        <f t="shared" si="23"/>
        <v>-5.1910438291038918</v>
      </c>
      <c r="BP36" s="30">
        <f t="shared" si="24"/>
        <v>2.7860915275523368</v>
      </c>
      <c r="BQ36" s="30">
        <f t="shared" si="25"/>
        <v>-5.301511587343974</v>
      </c>
      <c r="BR36" s="29">
        <f t="shared" si="26"/>
        <v>-6.7328009171733827</v>
      </c>
      <c r="BS36" s="30">
        <f t="shared" si="27"/>
        <v>0.21190489435647611</v>
      </c>
      <c r="BT36" s="30">
        <f t="shared" si="28"/>
        <v>8.2330200298993272</v>
      </c>
      <c r="BU36" s="30">
        <f t="shared" si="29"/>
        <v>-6.9824341504088574</v>
      </c>
      <c r="BV36" s="30">
        <f t="shared" si="30"/>
        <v>8.3479026134781797</v>
      </c>
      <c r="BW36" s="29">
        <f t="shared" si="31"/>
        <v>3.699602126699967</v>
      </c>
      <c r="BX36" s="30">
        <f t="shared" si="32"/>
        <v>-3.6602580829923879</v>
      </c>
      <c r="BY36" s="30">
        <f t="shared" si="33"/>
        <v>-12.19064194433717</v>
      </c>
      <c r="BZ36" s="30">
        <f t="shared" si="34"/>
        <v>4.1500274925671565</v>
      </c>
      <c r="CA36" s="30">
        <f t="shared" si="35"/>
        <v>-12.39793016902423</v>
      </c>
      <c r="CB36" s="29">
        <f t="shared" si="36"/>
        <v>-6.7686780754341713</v>
      </c>
      <c r="CC36" s="30">
        <f t="shared" si="37"/>
        <v>0.1951512999873555</v>
      </c>
      <c r="CD36" s="30">
        <f t="shared" si="38"/>
        <v>8.239568424173795</v>
      </c>
      <c r="CE36" s="30">
        <f t="shared" si="39"/>
        <v>-7.0265812453988792</v>
      </c>
      <c r="CF36" s="30">
        <f t="shared" si="40"/>
        <v>8.358256878009481</v>
      </c>
      <c r="CG36" s="29">
        <f t="shared" si="41"/>
        <v>3.7099622389698164</v>
      </c>
      <c r="CH36" s="30">
        <f t="shared" si="42"/>
        <v>-3.6308001115472663</v>
      </c>
      <c r="CI36" s="30">
        <f t="shared" si="43"/>
        <v>-12.140141061253248</v>
      </c>
      <c r="CJ36" s="30">
        <f t="shared" si="44"/>
        <v>4.1660393736046286</v>
      </c>
      <c r="CK36" s="31">
        <f t="shared" si="45"/>
        <v>-12.350030260936302</v>
      </c>
      <c r="CL36" s="14"/>
      <c r="CM36" s="14"/>
      <c r="CN36" s="14"/>
      <c r="CO36" s="14"/>
      <c r="CP36" s="14"/>
    </row>
    <row r="37" spans="1:94" x14ac:dyDescent="0.25">
      <c r="I37" s="50"/>
      <c r="J37" s="50"/>
      <c r="K37" s="50"/>
      <c r="L37" s="50"/>
      <c r="M37" s="51"/>
      <c r="N37" s="50"/>
      <c r="O37" s="50"/>
      <c r="P37" s="50"/>
      <c r="Q37" s="50"/>
      <c r="R37" s="50"/>
      <c r="S37" s="50"/>
      <c r="T37" s="50"/>
      <c r="U37" s="50"/>
      <c r="V37" s="50"/>
      <c r="W37" s="52"/>
      <c r="X37" s="50"/>
      <c r="Y37" s="50"/>
      <c r="Z37" s="50"/>
      <c r="AA37" s="50"/>
      <c r="AB37" s="50"/>
      <c r="AC37" s="51"/>
      <c r="AD37" s="51"/>
      <c r="AE37" s="51"/>
      <c r="AF37" s="51"/>
      <c r="AG37" s="51"/>
      <c r="AH37" s="51"/>
      <c r="AI37" s="51"/>
      <c r="AJ37" s="51"/>
      <c r="AK37" s="53"/>
      <c r="AL37" s="53"/>
      <c r="AM37" s="53"/>
      <c r="AN37" s="53"/>
      <c r="AO37" s="53"/>
      <c r="AP37" s="53"/>
      <c r="AQ37" s="53"/>
      <c r="AR37" s="53"/>
      <c r="AS37" s="16"/>
      <c r="AT37" s="54"/>
      <c r="AU37" s="16"/>
      <c r="AV37" s="54"/>
      <c r="AW37" s="16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</row>
    <row r="38" spans="1:94" x14ac:dyDescent="0.25">
      <c r="M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16"/>
      <c r="AT38" s="16"/>
      <c r="AU38" s="16"/>
      <c r="AV38" s="54"/>
      <c r="AW38" s="16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</row>
    <row r="39" spans="1:94" x14ac:dyDescent="0.25"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16"/>
      <c r="AT39" s="16"/>
      <c r="AU39" s="16"/>
      <c r="AV39" s="16"/>
      <c r="AW39" s="16"/>
      <c r="AX39" s="16"/>
      <c r="AY39" s="16"/>
      <c r="AZ39" s="16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</row>
    <row r="40" spans="1:94" x14ac:dyDescent="0.25"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16"/>
      <c r="AT40" s="16"/>
      <c r="AU40" s="16"/>
      <c r="AV40" s="16"/>
      <c r="AW40" s="16"/>
      <c r="AX40" s="16"/>
      <c r="AY40" s="16"/>
      <c r="AZ40" s="16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</row>
    <row r="41" spans="1:94" x14ac:dyDescent="0.25"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</row>
    <row r="42" spans="1:94" x14ac:dyDescent="0.25"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</row>
    <row r="43" spans="1:94" x14ac:dyDescent="0.25"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</row>
    <row r="44" spans="1:94" x14ac:dyDescent="0.25"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</row>
    <row r="45" spans="1:94" x14ac:dyDescent="0.25"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</row>
    <row r="46" spans="1:94" x14ac:dyDescent="0.25">
      <c r="E46" s="12"/>
      <c r="F46" s="12"/>
      <c r="G46" s="12"/>
      <c r="H46" s="12"/>
      <c r="I46" s="12"/>
      <c r="J46" s="12"/>
      <c r="K46" s="12"/>
      <c r="L46" s="12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</row>
    <row r="47" spans="1:94" x14ac:dyDescent="0.25">
      <c r="E47" s="12"/>
      <c r="F47" s="12"/>
      <c r="G47" s="12"/>
      <c r="H47" s="12"/>
      <c r="I47" s="12"/>
      <c r="J47" s="12"/>
      <c r="K47" s="12"/>
      <c r="L47" s="12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</row>
    <row r="48" spans="1:94" x14ac:dyDescent="0.25">
      <c r="E48" s="12"/>
      <c r="F48" s="12"/>
      <c r="G48" s="12"/>
      <c r="H48" s="12"/>
      <c r="I48" s="12"/>
      <c r="J48" s="12"/>
      <c r="K48" s="12"/>
      <c r="L48" s="12"/>
    </row>
    <row r="52" spans="39:95" x14ac:dyDescent="0.25"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4"/>
    </row>
    <row r="53" spans="39:95" x14ac:dyDescent="0.25"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4"/>
    </row>
    <row r="54" spans="39:95" x14ac:dyDescent="0.25">
      <c r="AM54" s="12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</row>
    <row r="55" spans="39:95" x14ac:dyDescent="0.25"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</row>
    <row r="56" spans="39:95" x14ac:dyDescent="0.25"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</row>
    <row r="57" spans="39:95" x14ac:dyDescent="0.25">
      <c r="BC57" s="15"/>
      <c r="BD57" s="14"/>
      <c r="BE57" s="15"/>
      <c r="BF57" s="14"/>
      <c r="BG57" s="14"/>
      <c r="BH57" s="15"/>
      <c r="BI57" s="14"/>
      <c r="BJ57" s="15"/>
      <c r="BK57" s="14"/>
      <c r="BL57" s="14"/>
      <c r="BM57" s="15"/>
      <c r="BN57" s="14"/>
      <c r="BO57" s="15"/>
      <c r="BP57" s="14"/>
      <c r="BQ57" s="14"/>
      <c r="BR57" s="15"/>
      <c r="BS57" s="14"/>
      <c r="BT57" s="15"/>
      <c r="BU57" s="14"/>
      <c r="BV57" s="14"/>
      <c r="BW57" s="15"/>
      <c r="BX57" s="14"/>
      <c r="BY57" s="15"/>
      <c r="BZ57" s="14"/>
      <c r="CA57" s="14"/>
      <c r="CB57" s="15"/>
      <c r="CC57" s="14"/>
      <c r="CD57" s="15"/>
      <c r="CE57" s="14"/>
      <c r="CF57" s="14"/>
      <c r="CG57" s="15"/>
      <c r="CH57" s="14"/>
      <c r="CI57" s="15"/>
      <c r="CJ57" s="14"/>
      <c r="CK57" s="14"/>
      <c r="CL57" s="15"/>
      <c r="CM57" s="14"/>
      <c r="CN57" s="15"/>
      <c r="CO57" s="14"/>
      <c r="CP57" s="14"/>
      <c r="CQ57" s="14"/>
    </row>
    <row r="58" spans="39:95" x14ac:dyDescent="0.25"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</row>
    <row r="59" spans="39:95" x14ac:dyDescent="0.25"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</row>
    <row r="60" spans="39:95" x14ac:dyDescent="0.25"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</row>
    <row r="61" spans="39:95" x14ac:dyDescent="0.25"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4"/>
    </row>
    <row r="62" spans="39:95" x14ac:dyDescent="0.25">
      <c r="AM62" s="12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</row>
    <row r="63" spans="39:95" x14ac:dyDescent="0.25"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</row>
    <row r="64" spans="39:95" x14ac:dyDescent="0.25"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</row>
    <row r="65" spans="39:95" x14ac:dyDescent="0.25"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</row>
    <row r="66" spans="39:95" x14ac:dyDescent="0.25"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</row>
    <row r="70" spans="39:95" x14ac:dyDescent="0.25">
      <c r="AM70" s="12"/>
    </row>
  </sheetData>
  <mergeCells count="25">
    <mergeCell ref="M24:T24"/>
    <mergeCell ref="U24:AB24"/>
    <mergeCell ref="AC24:AJ24"/>
    <mergeCell ref="AK24:AR24"/>
    <mergeCell ref="I25:L25"/>
    <mergeCell ref="M25:P25"/>
    <mergeCell ref="Q25:T25"/>
    <mergeCell ref="U25:X25"/>
    <mergeCell ref="Y25:AB25"/>
    <mergeCell ref="AC25:AF25"/>
    <mergeCell ref="AG25:AJ25"/>
    <mergeCell ref="AK25:AN25"/>
    <mergeCell ref="AO25:AR25"/>
    <mergeCell ref="AX25:BG25"/>
    <mergeCell ref="BH25:BQ25"/>
    <mergeCell ref="CB25:CK25"/>
    <mergeCell ref="AX26:BB26"/>
    <mergeCell ref="BC26:BG26"/>
    <mergeCell ref="BH26:BL26"/>
    <mergeCell ref="BM26:BQ26"/>
    <mergeCell ref="BR26:BV26"/>
    <mergeCell ref="BW26:CA26"/>
    <mergeCell ref="CB26:CF26"/>
    <mergeCell ref="CG26:CK26"/>
    <mergeCell ref="BR25:C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140m3 NEW</vt:lpstr>
      <vt:lpstr>250m3 New</vt:lpstr>
      <vt:lpstr>140m3 обр</vt:lpstr>
      <vt:lpstr>250m3  обр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Максимов Игорь Александрович</cp:lastModifiedBy>
  <dcterms:created xsi:type="dcterms:W3CDTF">2015-06-05T18:17:20Z</dcterms:created>
  <dcterms:modified xsi:type="dcterms:W3CDTF">2022-12-21T14:03:15Z</dcterms:modified>
</cp:coreProperties>
</file>