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1A1ACDB-2821-4DE2-ACE7-CEB30AB552F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K9" i="1"/>
  <c r="L5" i="1"/>
  <c r="P34" i="1"/>
  <c r="B3" i="1" l="1"/>
  <c r="F17" i="1" s="1"/>
  <c r="B4" i="1" l="1"/>
  <c r="W29" i="1"/>
  <c r="W17" i="1" s="1"/>
  <c r="I17" i="1"/>
  <c r="B14" i="1"/>
  <c r="I12" i="1" s="1"/>
  <c r="B13" i="1"/>
  <c r="B12" i="1"/>
  <c r="B11" i="1"/>
  <c r="F4" i="1"/>
  <c r="Z29" i="1"/>
  <c r="Z31" i="1"/>
  <c r="Z30" i="1"/>
  <c r="Z17" i="1" l="1"/>
  <c r="F12" i="1"/>
  <c r="I5" i="1"/>
  <c r="I19" i="1"/>
  <c r="W30" i="1"/>
  <c r="I18" i="1"/>
  <c r="F5" i="1" l="1"/>
  <c r="W31" i="1"/>
  <c r="W28" i="1"/>
  <c r="F18" i="1"/>
  <c r="F7" i="1"/>
  <c r="F19" i="1" l="1"/>
  <c r="F6" i="1"/>
  <c r="F16" i="1"/>
  <c r="I6" i="1"/>
  <c r="I7" i="1" l="1"/>
  <c r="B16" i="1" s="1"/>
  <c r="I11" i="1"/>
  <c r="I13" i="1"/>
  <c r="F13" i="1" l="1"/>
  <c r="L4" i="1"/>
  <c r="I4" i="1"/>
  <c r="F11" i="1"/>
  <c r="M4" i="1"/>
  <c r="B15" i="1" l="1"/>
  <c r="K5" i="1"/>
  <c r="L6" i="1" l="1"/>
  <c r="K6" i="1" s="1"/>
  <c r="M5" i="1"/>
  <c r="L7" i="1" l="1"/>
  <c r="K7" i="1" s="1"/>
  <c r="M6" i="1"/>
  <c r="L8" i="1" l="1"/>
  <c r="K8" i="1" s="1"/>
  <c r="M7" i="1"/>
  <c r="L9" i="1" l="1"/>
  <c r="M8" i="1"/>
  <c r="L10" i="1" l="1"/>
  <c r="K10" i="1" s="1"/>
  <c r="M9" i="1"/>
  <c r="M10" i="1"/>
  <c r="L11" i="1" l="1"/>
  <c r="K11" i="1" s="1"/>
  <c r="M11" i="1"/>
  <c r="L12" i="1" l="1"/>
  <c r="K12" i="1" s="1"/>
  <c r="L13" i="1" l="1"/>
  <c r="K13" i="1" s="1"/>
  <c r="M12" i="1"/>
  <c r="L14" i="1" l="1"/>
  <c r="K14" i="1" s="1"/>
  <c r="M13" i="1"/>
  <c r="L15" i="1" l="1"/>
  <c r="K15" i="1" s="1"/>
  <c r="M14" i="1"/>
  <c r="L16" i="1" l="1"/>
  <c r="K16" i="1" s="1"/>
  <c r="M15" i="1"/>
  <c r="L17" i="1" l="1"/>
  <c r="K17" i="1" s="1"/>
  <c r="M16" i="1"/>
  <c r="L18" i="1" l="1"/>
  <c r="K18" i="1" s="1"/>
  <c r="M17" i="1"/>
  <c r="L19" i="1" l="1"/>
  <c r="K19" i="1" s="1"/>
  <c r="M18" i="1"/>
  <c r="L20" i="1" l="1"/>
  <c r="K20" i="1" s="1"/>
  <c r="M19" i="1"/>
  <c r="L21" i="1" l="1"/>
  <c r="K21" i="1" s="1"/>
  <c r="M20" i="1"/>
  <c r="L22" i="1" l="1"/>
  <c r="K22" i="1" s="1"/>
  <c r="M21" i="1"/>
  <c r="L23" i="1" l="1"/>
  <c r="K23" i="1" s="1"/>
  <c r="M22" i="1"/>
  <c r="L24" i="1" l="1"/>
  <c r="K24" i="1" s="1"/>
  <c r="M23" i="1"/>
  <c r="M24" i="1"/>
  <c r="L25" i="1" l="1"/>
  <c r="K25" i="1" s="1"/>
  <c r="M25" i="1"/>
  <c r="L26" i="1" l="1"/>
  <c r="K26" i="1" s="1"/>
  <c r="M26" i="1"/>
  <c r="L27" i="1" l="1"/>
  <c r="K27" i="1" s="1"/>
  <c r="M27" i="1"/>
  <c r="L28" i="1" l="1"/>
  <c r="K28" i="1" s="1"/>
  <c r="M28" i="1"/>
  <c r="L29" i="1" l="1"/>
  <c r="K29" i="1" s="1"/>
  <c r="M29" i="1"/>
  <c r="L30" i="1" l="1"/>
  <c r="K30" i="1" s="1"/>
  <c r="M30" i="1"/>
  <c r="L31" i="1" l="1"/>
  <c r="K31" i="1" s="1"/>
  <c r="M31" i="1"/>
  <c r="L32" i="1" l="1"/>
  <c r="K32" i="1" s="1"/>
  <c r="M32" i="1"/>
  <c r="L33" i="1" l="1"/>
  <c r="K33" i="1" s="1"/>
  <c r="M33" i="1"/>
  <c r="L34" i="1" l="1"/>
  <c r="K34" i="1" s="1"/>
  <c r="O4" i="1" s="1"/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R4" i="1"/>
  <c r="R34" i="1"/>
  <c r="M34" i="1"/>
  <c r="S4" i="1"/>
  <c r="S34" i="1"/>
  <c r="O33" i="1" l="1"/>
  <c r="P33" i="1" s="1"/>
  <c r="R11" i="1"/>
  <c r="R9" i="1"/>
  <c r="R12" i="1"/>
  <c r="R5" i="1"/>
  <c r="R10" i="1"/>
  <c r="R8" i="1"/>
  <c r="R6" i="1"/>
  <c r="R7" i="1"/>
  <c r="T34" i="1"/>
  <c r="R21" i="1"/>
  <c r="R23" i="1"/>
  <c r="R20" i="1"/>
  <c r="R24" i="1"/>
  <c r="R22" i="1"/>
  <c r="R31" i="1"/>
  <c r="R17" i="1"/>
  <c r="R18" i="1"/>
  <c r="R32" i="1"/>
  <c r="R19" i="1"/>
  <c r="R30" i="1"/>
  <c r="R29" i="1"/>
  <c r="R28" i="1"/>
  <c r="R16" i="1"/>
  <c r="R27" i="1"/>
  <c r="R15" i="1"/>
  <c r="R26" i="1"/>
  <c r="R14" i="1"/>
  <c r="R25" i="1"/>
  <c r="R13" i="1"/>
  <c r="S14" i="1"/>
  <c r="S23" i="1"/>
  <c r="S7" i="1"/>
  <c r="S27" i="1"/>
  <c r="S22" i="1"/>
  <c r="S20" i="1"/>
  <c r="S21" i="1"/>
  <c r="Q33" i="1"/>
  <c r="S25" i="1"/>
  <c r="S10" i="1"/>
  <c r="S13" i="1"/>
  <c r="S18" i="1"/>
  <c r="S9" i="1"/>
  <c r="S15" i="1"/>
  <c r="S12" i="1"/>
  <c r="S26" i="1"/>
  <c r="S5" i="1"/>
  <c r="S30" i="1"/>
  <c r="S11" i="1"/>
  <c r="S31" i="1"/>
  <c r="S16" i="1"/>
  <c r="S24" i="1"/>
  <c r="S17" i="1"/>
  <c r="S8" i="1"/>
  <c r="S6" i="1"/>
  <c r="S28" i="1"/>
  <c r="S32" i="1"/>
  <c r="S29" i="1"/>
  <c r="S19" i="1"/>
  <c r="P32" i="1" l="1"/>
  <c r="P31" i="1" s="1"/>
  <c r="R33" i="1"/>
  <c r="Q31" i="1"/>
  <c r="S33" i="1"/>
  <c r="T33" i="1" l="1"/>
  <c r="T31" i="1"/>
  <c r="P30" i="1"/>
  <c r="Q32" i="1"/>
  <c r="Q30" i="1"/>
  <c r="T32" i="1" l="1"/>
  <c r="T30" i="1"/>
  <c r="P29" i="1"/>
  <c r="Q29" i="1"/>
  <c r="T29" i="1" l="1"/>
  <c r="P28" i="1"/>
  <c r="Q28" i="1"/>
  <c r="T28" i="1" l="1"/>
  <c r="P27" i="1"/>
  <c r="Q27" i="1"/>
  <c r="T27" i="1" l="1"/>
  <c r="P26" i="1"/>
  <c r="Q26" i="1"/>
  <c r="T26" i="1" l="1"/>
  <c r="P25" i="1"/>
  <c r="Q25" i="1"/>
  <c r="T25" i="1" l="1"/>
  <c r="P24" i="1"/>
  <c r="Q24" i="1"/>
  <c r="T24" i="1" l="1"/>
  <c r="P23" i="1"/>
  <c r="Q23" i="1"/>
  <c r="T23" i="1" l="1"/>
  <c r="P22" i="1"/>
  <c r="Q22" i="1"/>
  <c r="T22" i="1" l="1"/>
  <c r="P21" i="1"/>
  <c r="Q21" i="1"/>
  <c r="T21" i="1" l="1"/>
  <c r="P20" i="1"/>
  <c r="Q20" i="1"/>
  <c r="T20" i="1" l="1"/>
  <c r="P19" i="1"/>
  <c r="Q19" i="1"/>
  <c r="T19" i="1" l="1"/>
  <c r="P18" i="1"/>
  <c r="Q18" i="1"/>
  <c r="T18" i="1" l="1"/>
  <c r="P17" i="1"/>
  <c r="Q17" i="1"/>
  <c r="T17" i="1" l="1"/>
  <c r="P16" i="1"/>
  <c r="Q16" i="1"/>
  <c r="T16" i="1" l="1"/>
  <c r="P15" i="1"/>
  <c r="Q15" i="1"/>
  <c r="T15" i="1" l="1"/>
  <c r="P14" i="1"/>
  <c r="Q14" i="1"/>
  <c r="T14" i="1" l="1"/>
  <c r="P13" i="1"/>
  <c r="Q13" i="1"/>
  <c r="T13" i="1" l="1"/>
  <c r="P12" i="1"/>
  <c r="Q12" i="1"/>
  <c r="T12" i="1" l="1"/>
  <c r="P11" i="1"/>
  <c r="Q11" i="1"/>
  <c r="T11" i="1" l="1"/>
  <c r="P10" i="1"/>
  <c r="Q10" i="1"/>
  <c r="T10" i="1" l="1"/>
  <c r="P9" i="1"/>
  <c r="Q9" i="1"/>
  <c r="T9" i="1" l="1"/>
  <c r="P8" i="1"/>
  <c r="Q8" i="1"/>
  <c r="T8" i="1" l="1"/>
  <c r="P7" i="1"/>
  <c r="Q7" i="1"/>
  <c r="T7" i="1" l="1"/>
  <c r="P6" i="1"/>
  <c r="Q6" i="1"/>
  <c r="T6" i="1" l="1"/>
  <c r="P5" i="1"/>
  <c r="P4" i="1" s="1"/>
  <c r="W18" i="1" s="1"/>
  <c r="W20" i="1"/>
  <c r="W19" i="1"/>
  <c r="Q5" i="1"/>
  <c r="Q4" i="1"/>
  <c r="Z18" i="1"/>
  <c r="Z19" i="1" l="1"/>
  <c r="W16" i="1"/>
  <c r="T4" i="1"/>
  <c r="T2" i="1" s="1"/>
  <c r="T5" i="1"/>
  <c r="B17" i="1" l="1"/>
  <c r="B18" i="1" s="1"/>
  <c r="B19" i="1" s="1"/>
  <c r="A36" i="1" s="1"/>
  <c r="Z16" i="1"/>
  <c r="Z20" i="1"/>
</calcChain>
</file>

<file path=xl/sharedStrings.xml><?xml version="1.0" encoding="utf-8"?>
<sst xmlns="http://schemas.openxmlformats.org/spreadsheetml/2006/main" count="68" uniqueCount="34">
  <si>
    <t>X</t>
  </si>
  <si>
    <t>P0</t>
  </si>
  <si>
    <t>Pk</t>
  </si>
  <si>
    <t>T</t>
  </si>
  <si>
    <t>KPD_P</t>
  </si>
  <si>
    <t>P</t>
  </si>
  <si>
    <t>KPD_T</t>
  </si>
  <si>
    <t>H</t>
  </si>
  <si>
    <t>Ht</t>
  </si>
  <si>
    <t>T0</t>
  </si>
  <si>
    <t>S</t>
  </si>
  <si>
    <t>dT_reg</t>
  </si>
  <si>
    <t>dPall</t>
  </si>
  <si>
    <t>dPreg2</t>
  </si>
  <si>
    <t>dPreg1</t>
  </si>
  <si>
    <t>dPheat</t>
  </si>
  <si>
    <t>dPcool</t>
  </si>
  <si>
    <t>KPD</t>
  </si>
  <si>
    <t>P0/Pk</t>
  </si>
  <si>
    <t>REFPROP::CO2</t>
  </si>
  <si>
    <t>KPD p</t>
  </si>
  <si>
    <t>KPD t</t>
  </si>
  <si>
    <t>N CO2</t>
  </si>
  <si>
    <t>N ORC</t>
  </si>
  <si>
    <t>Q</t>
  </si>
  <si>
    <t>Nsumm</t>
  </si>
  <si>
    <t>G</t>
  </si>
  <si>
    <t>q</t>
  </si>
  <si>
    <t>h</t>
  </si>
  <si>
    <t>t</t>
  </si>
  <si>
    <t>Q%</t>
  </si>
  <si>
    <t>dT</t>
  </si>
  <si>
    <t>rev q</t>
  </si>
  <si>
    <t>R236ea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</si>
</sst>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Лист1!$K$4:$K$34</c:f>
              <c:numCache>
                <c:formatCode>General</c:formatCode>
                <c:ptCount val="31"/>
                <c:pt idx="0">
                  <c:v>0</c:v>
                </c:pt>
                <c:pt idx="1">
                  <c:v>13.206417323090136</c:v>
                </c:pt>
                <c:pt idx="2">
                  <c:v>26.412834646180272</c:v>
                </c:pt>
                <c:pt idx="3">
                  <c:v>39.619251969270408</c:v>
                </c:pt>
                <c:pt idx="4">
                  <c:v>52.825669292360544</c:v>
                </c:pt>
                <c:pt idx="5">
                  <c:v>66.03208661545068</c:v>
                </c:pt>
                <c:pt idx="6">
                  <c:v>79.238503938540816</c:v>
                </c:pt>
                <c:pt idx="7">
                  <c:v>92.444921261630952</c:v>
                </c:pt>
                <c:pt idx="8">
                  <c:v>105.65133858472109</c:v>
                </c:pt>
                <c:pt idx="9">
                  <c:v>118.85775590781122</c:v>
                </c:pt>
                <c:pt idx="10">
                  <c:v>132.06417323090136</c:v>
                </c:pt>
                <c:pt idx="11">
                  <c:v>145.2705905539915</c:v>
                </c:pt>
                <c:pt idx="12">
                  <c:v>158.47700787708163</c:v>
                </c:pt>
                <c:pt idx="13">
                  <c:v>171.68342520017177</c:v>
                </c:pt>
                <c:pt idx="14">
                  <c:v>184.8898425232619</c:v>
                </c:pt>
                <c:pt idx="15">
                  <c:v>198.0962598463521</c:v>
                </c:pt>
                <c:pt idx="16">
                  <c:v>211.30267716944229</c:v>
                </c:pt>
                <c:pt idx="17">
                  <c:v>224.50909449253248</c:v>
                </c:pt>
                <c:pt idx="18">
                  <c:v>237.71551181562268</c:v>
                </c:pt>
                <c:pt idx="19">
                  <c:v>250.92192913871287</c:v>
                </c:pt>
                <c:pt idx="20">
                  <c:v>264.12834646180306</c:v>
                </c:pt>
                <c:pt idx="21">
                  <c:v>277.33476378489325</c:v>
                </c:pt>
                <c:pt idx="22">
                  <c:v>290.54118110798345</c:v>
                </c:pt>
                <c:pt idx="23">
                  <c:v>303.74759843107364</c:v>
                </c:pt>
                <c:pt idx="24">
                  <c:v>316.95401575416383</c:v>
                </c:pt>
                <c:pt idx="25">
                  <c:v>330.16043307725403</c:v>
                </c:pt>
                <c:pt idx="26">
                  <c:v>343.36685040034422</c:v>
                </c:pt>
                <c:pt idx="27">
                  <c:v>356.57326772343441</c:v>
                </c:pt>
                <c:pt idx="28">
                  <c:v>369.77968504652461</c:v>
                </c:pt>
                <c:pt idx="29">
                  <c:v>382.9861023696148</c:v>
                </c:pt>
                <c:pt idx="30">
                  <c:v>396.19251969270499</c:v>
                </c:pt>
              </c:numCache>
            </c:numRef>
          </c:xVal>
          <c:yVal>
            <c:numRef>
              <c:f>Лист1!$M$4:$M$34</c:f>
              <c:numCache>
                <c:formatCode>General</c:formatCode>
                <c:ptCount val="31"/>
                <c:pt idx="0">
                  <c:v>251.08976867088916</c:v>
                </c:pt>
                <c:pt idx="1">
                  <c:v>239.36237815709342</c:v>
                </c:pt>
                <c:pt idx="2">
                  <c:v>227.6390853164076</c:v>
                </c:pt>
                <c:pt idx="3">
                  <c:v>215.92927095010151</c:v>
                </c:pt>
                <c:pt idx="4">
                  <c:v>204.24432267914409</c:v>
                </c:pt>
                <c:pt idx="5">
                  <c:v>192.598045993727</c:v>
                </c:pt>
                <c:pt idx="6">
                  <c:v>181.00715762015426</c:v>
                </c:pt>
                <c:pt idx="7">
                  <c:v>169.49187405268754</c:v>
                </c:pt>
                <c:pt idx="8">
                  <c:v>158.07660735445626</c:v>
                </c:pt>
                <c:pt idx="9">
                  <c:v>146.79077743041364</c:v>
                </c:pt>
                <c:pt idx="10">
                  <c:v>135.66974357925204</c:v>
                </c:pt>
                <c:pt idx="11">
                  <c:v>124.75584634065609</c:v>
                </c:pt>
                <c:pt idx="12">
                  <c:v>114.09953069598464</c:v>
                </c:pt>
                <c:pt idx="13">
                  <c:v>103.76048895828666</c:v>
                </c:pt>
                <c:pt idx="14">
                  <c:v>93.808707871431977</c:v>
                </c:pt>
                <c:pt idx="15">
                  <c:v>84.325222558363919</c:v>
                </c:pt>
                <c:pt idx="16">
                  <c:v>75.402301340308668</c:v>
                </c:pt>
                <c:pt idx="17">
                  <c:v>67.142728512446297</c:v>
                </c:pt>
                <c:pt idx="18">
                  <c:v>59.65727213834009</c:v>
                </c:pt>
                <c:pt idx="19">
                  <c:v>53.057662105342786</c:v>
                </c:pt>
                <c:pt idx="20">
                  <c:v>47.442554257344455</c:v>
                </c:pt>
                <c:pt idx="21">
                  <c:v>42.878725576547538</c:v>
                </c:pt>
                <c:pt idx="22">
                  <c:v>39.381182028014166</c:v>
                </c:pt>
                <c:pt idx="23">
                  <c:v>36.893876580474057</c:v>
                </c:pt>
                <c:pt idx="24">
                  <c:v>35.279033474950722</c:v>
                </c:pt>
                <c:pt idx="25">
                  <c:v>34.329757018481757</c:v>
                </c:pt>
                <c:pt idx="26">
                  <c:v>33.815036932529893</c:v>
                </c:pt>
                <c:pt idx="27">
                  <c:v>33.52687760139753</c:v>
                </c:pt>
                <c:pt idx="28">
                  <c:v>33.27800909763306</c:v>
                </c:pt>
                <c:pt idx="29">
                  <c:v>32.877982072616248</c:v>
                </c:pt>
                <c:pt idx="30">
                  <c:v>31.999999998209262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B4-46C5-87A5-DACBF66428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Лист1!$R$4:$R$34</c:f>
              <c:numCache>
                <c:formatCode>General</c:formatCode>
                <c:ptCount val="31"/>
                <c:pt idx="0">
                  <c:v>0</c:v>
                </c:pt>
                <c:pt idx="1">
                  <c:v>7.9238503938541101</c:v>
                </c:pt>
                <c:pt idx="2">
                  <c:v>15.84770078770822</c:v>
                </c:pt>
                <c:pt idx="3">
                  <c:v>23.77155118156233</c:v>
                </c:pt>
                <c:pt idx="4">
                  <c:v>31.69540157541644</c:v>
                </c:pt>
                <c:pt idx="5">
                  <c:v>39.61925196927055</c:v>
                </c:pt>
                <c:pt idx="6">
                  <c:v>47.54310236312466</c:v>
                </c:pt>
                <c:pt idx="7">
                  <c:v>55.46695275697877</c:v>
                </c:pt>
                <c:pt idx="8">
                  <c:v>63.39080315083288</c:v>
                </c:pt>
                <c:pt idx="9">
                  <c:v>71.31465354468699</c:v>
                </c:pt>
                <c:pt idx="10">
                  <c:v>79.238503938541101</c:v>
                </c:pt>
                <c:pt idx="11">
                  <c:v>87.162354332395211</c:v>
                </c:pt>
                <c:pt idx="12">
                  <c:v>95.086204726249321</c:v>
                </c:pt>
                <c:pt idx="13">
                  <c:v>103.01005512010343</c:v>
                </c:pt>
                <c:pt idx="14">
                  <c:v>110.93390551395753</c:v>
                </c:pt>
                <c:pt idx="15">
                  <c:v>118.85775590781162</c:v>
                </c:pt>
                <c:pt idx="16">
                  <c:v>126.78160630166572</c:v>
                </c:pt>
                <c:pt idx="17">
                  <c:v>134.70545669551981</c:v>
                </c:pt>
                <c:pt idx="18">
                  <c:v>142.62930708937392</c:v>
                </c:pt>
                <c:pt idx="19">
                  <c:v>150.55315748322801</c:v>
                </c:pt>
                <c:pt idx="20">
                  <c:v>158.47700787708209</c:v>
                </c:pt>
                <c:pt idx="21">
                  <c:v>166.4008582709362</c:v>
                </c:pt>
                <c:pt idx="22">
                  <c:v>174.32470866479031</c:v>
                </c:pt>
                <c:pt idx="23">
                  <c:v>182.24855905864439</c:v>
                </c:pt>
                <c:pt idx="24">
                  <c:v>190.17240945249847</c:v>
                </c:pt>
                <c:pt idx="25">
                  <c:v>198.09625984635258</c:v>
                </c:pt>
                <c:pt idx="26">
                  <c:v>206.02011024020669</c:v>
                </c:pt>
                <c:pt idx="27">
                  <c:v>213.94396063406077</c:v>
                </c:pt>
                <c:pt idx="28">
                  <c:v>221.86781102791488</c:v>
                </c:pt>
                <c:pt idx="29">
                  <c:v>229.79166142176899</c:v>
                </c:pt>
                <c:pt idx="30">
                  <c:v>237.71551181562299</c:v>
                </c:pt>
              </c:numCache>
            </c:numRef>
          </c:xVal>
          <c:yVal>
            <c:numRef>
              <c:f>Лист1!$Q$4:$Q$34</c:f>
              <c:numCache>
                <c:formatCode>General</c:formatCode>
                <c:ptCount val="31"/>
                <c:pt idx="0">
                  <c:v>226.60102202648881</c:v>
                </c:pt>
                <c:pt idx="1">
                  <c:v>216.38825114320014</c:v>
                </c:pt>
                <c:pt idx="2">
                  <c:v>206.1040978381759</c:v>
                </c:pt>
                <c:pt idx="3">
                  <c:v>195.74758249690382</c:v>
                </c:pt>
                <c:pt idx="4">
                  <c:v>185.31843494152395</c:v>
                </c:pt>
                <c:pt idx="5">
                  <c:v>174.81740049239187</c:v>
                </c:pt>
                <c:pt idx="6">
                  <c:v>164.24666606069087</c:v>
                </c:pt>
                <c:pt idx="7">
                  <c:v>153.61046215654267</c:v>
                </c:pt>
                <c:pt idx="8">
                  <c:v>142.91593715503149</c:v>
                </c:pt>
                <c:pt idx="9">
                  <c:v>132.17449053825345</c:v>
                </c:pt>
                <c:pt idx="10">
                  <c:v>121.40395759288117</c:v>
                </c:pt>
                <c:pt idx="11">
                  <c:v>110.63244416120295</c:v>
                </c:pt>
                <c:pt idx="12">
                  <c:v>99.905100652836666</c:v>
                </c:pt>
                <c:pt idx="13">
                  <c:v>89.294766383751551</c:v>
                </c:pt>
                <c:pt idx="14">
                  <c:v>79.917047675636866</c:v>
                </c:pt>
                <c:pt idx="15">
                  <c:v>79.917047675636866</c:v>
                </c:pt>
                <c:pt idx="16">
                  <c:v>79.917047675636866</c:v>
                </c:pt>
                <c:pt idx="17">
                  <c:v>79.917047675636866</c:v>
                </c:pt>
                <c:pt idx="18">
                  <c:v>79.917047675636866</c:v>
                </c:pt>
                <c:pt idx="19">
                  <c:v>79.917047675636866</c:v>
                </c:pt>
                <c:pt idx="20">
                  <c:v>79.917047675636866</c:v>
                </c:pt>
                <c:pt idx="21">
                  <c:v>79.917047675636866</c:v>
                </c:pt>
                <c:pt idx="22">
                  <c:v>79.917047675636866</c:v>
                </c:pt>
                <c:pt idx="23">
                  <c:v>79.917047675636866</c:v>
                </c:pt>
                <c:pt idx="24">
                  <c:v>79.917047675636866</c:v>
                </c:pt>
                <c:pt idx="25">
                  <c:v>74.32526613210706</c:v>
                </c:pt>
                <c:pt idx="26">
                  <c:v>65.864588153241527</c:v>
                </c:pt>
                <c:pt idx="27">
                  <c:v>57.213813837192788</c:v>
                </c:pt>
                <c:pt idx="28">
                  <c:v>48.39764302094045</c:v>
                </c:pt>
                <c:pt idx="29">
                  <c:v>39.435538465312447</c:v>
                </c:pt>
                <c:pt idx="30">
                  <c:v>30.344398463151606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B4-46C5-87A5-DACBF664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58176"/>
        <c:axId val="207074736"/>
      </c:scatterChart>
      <c:valAx>
        <c:axId val="1968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074736"/>
        <c:crosses val="autoZero"/>
        <c:crossBetween val="midCat"/>
      </c:valAx>
      <c:valAx>
        <c:axId val="2070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5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Лист1!$K$4:$K$34</c:f>
              <c:numCache>
                <c:formatCode>General</c:formatCode>
                <c:ptCount val="31"/>
                <c:pt idx="0">
                  <c:v>0</c:v>
                </c:pt>
                <c:pt idx="1">
                  <c:v>13.206417323090136</c:v>
                </c:pt>
                <c:pt idx="2">
                  <c:v>26.412834646180272</c:v>
                </c:pt>
                <c:pt idx="3">
                  <c:v>39.619251969270408</c:v>
                </c:pt>
                <c:pt idx="4">
                  <c:v>52.825669292360544</c:v>
                </c:pt>
                <c:pt idx="5">
                  <c:v>66.03208661545068</c:v>
                </c:pt>
                <c:pt idx="6">
                  <c:v>79.238503938540816</c:v>
                </c:pt>
                <c:pt idx="7">
                  <c:v>92.444921261630952</c:v>
                </c:pt>
                <c:pt idx="8">
                  <c:v>105.65133858472109</c:v>
                </c:pt>
                <c:pt idx="9">
                  <c:v>118.85775590781122</c:v>
                </c:pt>
                <c:pt idx="10">
                  <c:v>132.06417323090136</c:v>
                </c:pt>
                <c:pt idx="11">
                  <c:v>145.2705905539915</c:v>
                </c:pt>
                <c:pt idx="12">
                  <c:v>158.47700787708163</c:v>
                </c:pt>
                <c:pt idx="13">
                  <c:v>171.68342520017177</c:v>
                </c:pt>
                <c:pt idx="14">
                  <c:v>184.8898425232619</c:v>
                </c:pt>
                <c:pt idx="15">
                  <c:v>198.0962598463521</c:v>
                </c:pt>
                <c:pt idx="16">
                  <c:v>211.30267716944229</c:v>
                </c:pt>
                <c:pt idx="17">
                  <c:v>224.50909449253248</c:v>
                </c:pt>
                <c:pt idx="18">
                  <c:v>237.71551181562268</c:v>
                </c:pt>
                <c:pt idx="19">
                  <c:v>250.92192913871287</c:v>
                </c:pt>
                <c:pt idx="20">
                  <c:v>264.12834646180306</c:v>
                </c:pt>
                <c:pt idx="21">
                  <c:v>277.33476378489325</c:v>
                </c:pt>
                <c:pt idx="22">
                  <c:v>290.54118110798345</c:v>
                </c:pt>
                <c:pt idx="23">
                  <c:v>303.74759843107364</c:v>
                </c:pt>
                <c:pt idx="24">
                  <c:v>316.95401575416383</c:v>
                </c:pt>
                <c:pt idx="25">
                  <c:v>330.16043307725403</c:v>
                </c:pt>
                <c:pt idx="26">
                  <c:v>343.36685040034422</c:v>
                </c:pt>
                <c:pt idx="27">
                  <c:v>356.57326772343441</c:v>
                </c:pt>
                <c:pt idx="28">
                  <c:v>369.77968504652461</c:v>
                </c:pt>
                <c:pt idx="29">
                  <c:v>382.9861023696148</c:v>
                </c:pt>
                <c:pt idx="30">
                  <c:v>396.19251969270499</c:v>
                </c:pt>
              </c:numCache>
            </c:numRef>
          </c:xVal>
          <c:yVal>
            <c:numRef>
              <c:f>Лист1!$M$4:$M$34</c:f>
              <c:numCache>
                <c:formatCode>General</c:formatCode>
                <c:ptCount val="31"/>
                <c:pt idx="0">
                  <c:v>251.08976867088916</c:v>
                </c:pt>
                <c:pt idx="1">
                  <c:v>239.36237815709342</c:v>
                </c:pt>
                <c:pt idx="2">
                  <c:v>227.6390853164076</c:v>
                </c:pt>
                <c:pt idx="3">
                  <c:v>215.92927095010151</c:v>
                </c:pt>
                <c:pt idx="4">
                  <c:v>204.24432267914409</c:v>
                </c:pt>
                <c:pt idx="5">
                  <c:v>192.598045993727</c:v>
                </c:pt>
                <c:pt idx="6">
                  <c:v>181.00715762015426</c:v>
                </c:pt>
                <c:pt idx="7">
                  <c:v>169.49187405268754</c:v>
                </c:pt>
                <c:pt idx="8">
                  <c:v>158.07660735445626</c:v>
                </c:pt>
                <c:pt idx="9">
                  <c:v>146.79077743041364</c:v>
                </c:pt>
                <c:pt idx="10">
                  <c:v>135.66974357925204</c:v>
                </c:pt>
                <c:pt idx="11">
                  <c:v>124.75584634065609</c:v>
                </c:pt>
                <c:pt idx="12">
                  <c:v>114.09953069598464</c:v>
                </c:pt>
                <c:pt idx="13">
                  <c:v>103.76048895828666</c:v>
                </c:pt>
                <c:pt idx="14">
                  <c:v>93.808707871431977</c:v>
                </c:pt>
                <c:pt idx="15">
                  <c:v>84.325222558363919</c:v>
                </c:pt>
                <c:pt idx="16">
                  <c:v>75.402301340308668</c:v>
                </c:pt>
                <c:pt idx="17">
                  <c:v>67.142728512446297</c:v>
                </c:pt>
                <c:pt idx="18">
                  <c:v>59.65727213834009</c:v>
                </c:pt>
                <c:pt idx="19">
                  <c:v>53.057662105342786</c:v>
                </c:pt>
                <c:pt idx="20">
                  <c:v>47.442554257344455</c:v>
                </c:pt>
                <c:pt idx="21">
                  <c:v>42.878725576547538</c:v>
                </c:pt>
                <c:pt idx="22">
                  <c:v>39.381182028014166</c:v>
                </c:pt>
                <c:pt idx="23">
                  <c:v>36.893876580474057</c:v>
                </c:pt>
                <c:pt idx="24">
                  <c:v>35.279033474950722</c:v>
                </c:pt>
                <c:pt idx="25">
                  <c:v>34.329757018481757</c:v>
                </c:pt>
                <c:pt idx="26">
                  <c:v>33.815036932529893</c:v>
                </c:pt>
                <c:pt idx="27">
                  <c:v>33.52687760139753</c:v>
                </c:pt>
                <c:pt idx="28">
                  <c:v>33.27800909763306</c:v>
                </c:pt>
                <c:pt idx="29">
                  <c:v>32.877982072616248</c:v>
                </c:pt>
                <c:pt idx="30">
                  <c:v>31.999999998209262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8-4DFE-A4F1-8FBFF853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01327"/>
        <c:axId val="1500524175"/>
      </c:scatterChart>
      <c:valAx>
        <c:axId val="147720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524175"/>
        <c:crosses val="autoZero"/>
        <c:crossBetween val="midCat"/>
      </c:valAx>
      <c:valAx>
        <c:axId val="15005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20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517072</xdr:colOff>
      <xdr:row>1</xdr:row>
      <xdr:rowOff>149680</xdr:rowOff>
    </xdr:from>
    <xdr:to>
      <xdr:col>34</xdr:col>
      <xdr:colOff>408214</xdr:colOff>
      <xdr:row>25</xdr:row>
      <xdr:rowOff>76201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8C93666-3D16-4358-BB26-BA7ED3924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13</xdr:row>
      <xdr:rowOff>14287</xdr:rowOff>
    </xdr:from>
    <xdr:to>
      <xdr:col>10</xdr:col>
      <xdr:colOff>381000</xdr:colOff>
      <xdr:row>27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EAAA6B-F209-4FCA-AAA5-AD8905DDA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imovIA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"/>
  <sheetViews>
    <sheetView tabSelected="1" topLeftCell="B1" zoomScaleNormal="100" workbookViewId="0">
      <selection activeCell="N19" sqref="N19"/>
    </sheetView>
  </sheetViews>
  <sheetFormatPr defaultRowHeight="15" x14ac:dyDescent="0.25"/>
  <sheetData>
    <row r="1" spans="1:26" x14ac:dyDescent="0.25">
      <c r="K1" t="s">
        <v>26</v>
      </c>
      <c r="O1" t="s">
        <v>30</v>
      </c>
      <c r="P1" t="s">
        <v>26</v>
      </c>
    </row>
    <row r="2" spans="1:26" x14ac:dyDescent="0.25">
      <c r="A2" t="s">
        <v>0</v>
      </c>
      <c r="B2" t="s">
        <v>19</v>
      </c>
      <c r="K2">
        <v>1</v>
      </c>
      <c r="O2" s="1">
        <v>0.6</v>
      </c>
      <c r="P2">
        <v>0.68510162894702775</v>
      </c>
      <c r="T2">
        <f>MIN(T4:T34)</f>
        <v>9.9999564262565173</v>
      </c>
    </row>
    <row r="3" spans="1:26" x14ac:dyDescent="0.25">
      <c r="A3" t="s">
        <v>1</v>
      </c>
      <c r="B3">
        <f>B5*B4</f>
        <v>15.6</v>
      </c>
      <c r="K3" t="s">
        <v>27</v>
      </c>
      <c r="L3" t="s">
        <v>28</v>
      </c>
      <c r="M3" t="s">
        <v>29</v>
      </c>
      <c r="O3" t="s">
        <v>27</v>
      </c>
      <c r="P3" t="s">
        <v>28</v>
      </c>
      <c r="Q3" t="s">
        <v>29</v>
      </c>
      <c r="R3" t="s">
        <v>32</v>
      </c>
      <c r="T3" t="s">
        <v>31</v>
      </c>
    </row>
    <row r="4" spans="1:26" x14ac:dyDescent="0.25">
      <c r="A4" t="s">
        <v>18</v>
      </c>
      <c r="B4">
        <f>2</f>
        <v>2</v>
      </c>
      <c r="E4" t="s">
        <v>3</v>
      </c>
      <c r="F4">
        <f>B8</f>
        <v>600</v>
      </c>
      <c r="H4" t="s">
        <v>3</v>
      </c>
      <c r="I4">
        <f>[1]!PropsSI("T","P",I5*1000000,"H",I7*1000,B2)-273.15</f>
        <v>513.59467149019895</v>
      </c>
      <c r="K4">
        <v>0</v>
      </c>
      <c r="L4">
        <f>I13</f>
        <v>698.02324438552353</v>
      </c>
      <c r="M4">
        <f>[1]!PropsSI("T","H",L4*1000,"P",$I$12*1000000,$B$2)-273.15</f>
        <v>251.08976867088916</v>
      </c>
      <c r="O4">
        <f>K34*O2</f>
        <v>237.71551181562299</v>
      </c>
      <c r="P4">
        <f>P5+(O4-O5)/$P$2</f>
        <v>584.96924346451306</v>
      </c>
      <c r="Q4">
        <f>[1]!PropsSI("T","H",P4*1000,"P",$W$29*1000000,$B$21)-273.15</f>
        <v>226.60102202648881</v>
      </c>
      <c r="R4">
        <f t="shared" ref="R4:R34" si="0">$O$4-O4</f>
        <v>0</v>
      </c>
      <c r="S4">
        <f>[1]!PropsSI("T","H",($L$4-R4)*1000,"P",$I$12*1000000,$B$2)-273.15</f>
        <v>251.08976867088916</v>
      </c>
      <c r="T4">
        <f>S4-Q4</f>
        <v>24.488746644400351</v>
      </c>
    </row>
    <row r="5" spans="1:26" x14ac:dyDescent="0.25">
      <c r="A5" t="s">
        <v>2</v>
      </c>
      <c r="B5">
        <v>7.8</v>
      </c>
      <c r="E5" t="s">
        <v>5</v>
      </c>
      <c r="F5">
        <f>F12-B13</f>
        <v>15.6</v>
      </c>
      <c r="H5" t="s">
        <v>5</v>
      </c>
      <c r="I5">
        <f>I12+B12</f>
        <v>7.8</v>
      </c>
      <c r="K5">
        <f>K4+$K$2*(L4-L5)</f>
        <v>13.206417323090136</v>
      </c>
      <c r="L5">
        <f>L4-($I$13-$I$18)/30</f>
        <v>684.81682706243339</v>
      </c>
      <c r="M5">
        <f>[1]!PropsSI("T","H",L5*1000,"P",$I$12*1000000,$B$2)-273.15</f>
        <v>239.36237815709342</v>
      </c>
      <c r="O5">
        <f>O4-($O$4-$O$34)/30</f>
        <v>229.79166142176888</v>
      </c>
      <c r="P5">
        <f>P6+(O5-O6)/$P$2</f>
        <v>573.40329461976614</v>
      </c>
      <c r="Q5">
        <f>[1]!PropsSI("T","H",P5*1000,"P",$W$29*1000000,$B$21)-273.15</f>
        <v>216.38825114320014</v>
      </c>
      <c r="R5">
        <f t="shared" si="0"/>
        <v>7.9238503938541101</v>
      </c>
      <c r="S5">
        <f>[1]!PropsSI("T","H",($L$4-R5)*1000,"P",$I$12*1000000,$B$2)-273.15</f>
        <v>244.05330871229921</v>
      </c>
      <c r="T5">
        <f t="shared" ref="T5:T34" si="1">S5-Q5</f>
        <v>27.665057569099076</v>
      </c>
    </row>
    <row r="6" spans="1:26" x14ac:dyDescent="0.25">
      <c r="A6" t="s">
        <v>4</v>
      </c>
      <c r="B6">
        <v>0.9</v>
      </c>
      <c r="E6" t="s">
        <v>7</v>
      </c>
      <c r="F6">
        <f>[1]!PropsSI("H","P",F5*1000000,"T",F4+273.15,B2)/1000</f>
        <v>1100.0493039288572</v>
      </c>
      <c r="H6" t="s">
        <v>8</v>
      </c>
      <c r="I6">
        <f>[1]!PropsSI("H","P",I5*1000000,"S",F7*1000,B2)/1000</f>
        <v>990.24816945174746</v>
      </c>
      <c r="K6">
        <f t="shared" ref="K6:K34" si="2">K5+$K$2*(L5-L6)</f>
        <v>26.412834646180272</v>
      </c>
      <c r="L6">
        <f t="shared" ref="L5:L34" si="3">L5-($I$13-$I$18)/30</f>
        <v>671.61040973934325</v>
      </c>
      <c r="M6">
        <f>[1]!PropsSI("T","H",L6*1000,"P",$I$12*1000000,$B$2)-273.15</f>
        <v>227.6390853164076</v>
      </c>
      <c r="O6">
        <f t="shared" ref="O6:O32" si="4">O5-($O$4-$O$34)/30</f>
        <v>221.86781102791477</v>
      </c>
      <c r="P6">
        <f>P7+(O6-O7)/$P$2</f>
        <v>561.83734577501923</v>
      </c>
      <c r="Q6">
        <f>[1]!PropsSI("T","H",P6*1000,"P",$W$29*1000000,$B$21)-273.15</f>
        <v>206.1040978381759</v>
      </c>
      <c r="R6">
        <f t="shared" si="0"/>
        <v>15.84770078770822</v>
      </c>
      <c r="S6">
        <f>[1]!PropsSI("T","H",($L$4-R6)*1000,"P",$I$12*1000000,$B$2)-273.15</f>
        <v>237.01711754915965</v>
      </c>
      <c r="T6">
        <f t="shared" si="1"/>
        <v>30.913019710983747</v>
      </c>
    </row>
    <row r="7" spans="1:26" x14ac:dyDescent="0.25">
      <c r="A7" t="s">
        <v>6</v>
      </c>
      <c r="B7">
        <v>0.9</v>
      </c>
      <c r="E7" t="s">
        <v>10</v>
      </c>
      <c r="F7">
        <f>[1]!PropsSI("S","T",F4+273.15,"P",F5*1000000,B2)/1000</f>
        <v>2.8660265457581908</v>
      </c>
      <c r="H7" t="s">
        <v>7</v>
      </c>
      <c r="I7">
        <f>F6-(F6-I6)*B7</f>
        <v>1001.2282828994585</v>
      </c>
      <c r="K7">
        <f t="shared" si="2"/>
        <v>39.619251969270408</v>
      </c>
      <c r="L7">
        <f t="shared" si="3"/>
        <v>658.40399241625312</v>
      </c>
      <c r="M7">
        <f>[1]!PropsSI("T","H",L7*1000,"P",$I$12*1000000,$B$2)-273.15</f>
        <v>215.92927095010151</v>
      </c>
      <c r="O7">
        <f t="shared" si="4"/>
        <v>213.94396063406066</v>
      </c>
      <c r="P7">
        <f t="shared" ref="P7:P32" si="5">P8+(O7-O8)/$P$2</f>
        <v>550.27139693027232</v>
      </c>
      <c r="Q7">
        <f>[1]!PropsSI("T","H",P7*1000,"P",$W$29*1000000,$B$21)-273.15</f>
        <v>195.74758249690382</v>
      </c>
      <c r="R7">
        <f t="shared" si="0"/>
        <v>23.77155118156233</v>
      </c>
      <c r="S7">
        <f>[1]!PropsSI("T","H",($L$4-R7)*1000,"P",$I$12*1000000,$B$2)-273.15</f>
        <v>229.9829923384678</v>
      </c>
      <c r="T7">
        <f t="shared" si="1"/>
        <v>34.235409841563978</v>
      </c>
    </row>
    <row r="8" spans="1:26" x14ac:dyDescent="0.25">
      <c r="A8" t="s">
        <v>9</v>
      </c>
      <c r="B8">
        <v>600</v>
      </c>
      <c r="K8">
        <f t="shared" si="2"/>
        <v>52.825669292360544</v>
      </c>
      <c r="L8">
        <f t="shared" si="3"/>
        <v>645.19757509316298</v>
      </c>
      <c r="M8">
        <f>[1]!PropsSI("T","H",L8*1000,"P",$I$12*1000000,$B$2)-273.15</f>
        <v>204.24432267914409</v>
      </c>
      <c r="O8">
        <f t="shared" si="4"/>
        <v>206.02011024020655</v>
      </c>
      <c r="P8">
        <f>P9+(O8-O9)/$P$2</f>
        <v>538.7054480855254</v>
      </c>
      <c r="Q8">
        <f>[1]!PropsSI("T","H",P8*1000,"P",$W$29*1000000,$B$21)-273.15</f>
        <v>185.31843494152395</v>
      </c>
      <c r="R8">
        <f t="shared" si="0"/>
        <v>31.69540157541644</v>
      </c>
      <c r="S8">
        <f>[1]!PropsSI("T","H",($L$4-R8)*1000,"P",$I$12*1000000,$B$2)-273.15</f>
        <v>222.95295346555849</v>
      </c>
      <c r="T8">
        <f t="shared" si="1"/>
        <v>37.634518524034547</v>
      </c>
    </row>
    <row r="9" spans="1:26" x14ac:dyDescent="0.25">
      <c r="A9" t="s">
        <v>11</v>
      </c>
      <c r="B9">
        <v>200</v>
      </c>
      <c r="K9">
        <f>K8+$K$2*(L8-L9)</f>
        <v>66.03208661545068</v>
      </c>
      <c r="L9">
        <f t="shared" si="3"/>
        <v>631.99115777007285</v>
      </c>
      <c r="M9">
        <f>[1]!PropsSI("T","H",L9*1000,"P",$I$12*1000000,$B$2)-273.15</f>
        <v>192.598045993727</v>
      </c>
      <c r="O9">
        <f t="shared" si="4"/>
        <v>198.09625984635244</v>
      </c>
      <c r="P9">
        <f>P10+(O9-O10)/$P$2</f>
        <v>527.13949924077849</v>
      </c>
      <c r="Q9">
        <f>[1]!PropsSI("T","H",P9*1000,"P",$W$29*1000000,$B$21)-273.15</f>
        <v>174.81740049239187</v>
      </c>
      <c r="R9">
        <f t="shared" si="0"/>
        <v>39.61925196927055</v>
      </c>
      <c r="S9">
        <f>[1]!PropsSI("T","H",($L$4-R9)*1000,"P",$I$12*1000000,$B$2)-273.15</f>
        <v>215.92927095010162</v>
      </c>
      <c r="T9">
        <f t="shared" si="1"/>
        <v>41.111870457709756</v>
      </c>
    </row>
    <row r="10" spans="1:26" x14ac:dyDescent="0.25">
      <c r="A10" t="s">
        <v>12</v>
      </c>
      <c r="B10">
        <v>0</v>
      </c>
      <c r="K10">
        <f t="shared" si="2"/>
        <v>79.238503938540816</v>
      </c>
      <c r="L10">
        <f t="shared" si="3"/>
        <v>618.78474044698271</v>
      </c>
      <c r="M10">
        <f>[1]!PropsSI("T","H",L10*1000,"P",$I$12*1000000,$B$2)-273.15</f>
        <v>181.00715762015426</v>
      </c>
      <c r="O10">
        <f t="shared" si="4"/>
        <v>190.17240945249833</v>
      </c>
      <c r="P10">
        <f>P11+(O10-O11)/$P$2</f>
        <v>515.57355039603158</v>
      </c>
      <c r="Q10">
        <f>[1]!PropsSI("T","H",P10*1000,"P",$W$29*1000000,$B$21)-273.15</f>
        <v>164.24666606069087</v>
      </c>
      <c r="R10">
        <f t="shared" si="0"/>
        <v>47.54310236312466</v>
      </c>
      <c r="S10">
        <f>[1]!PropsSI("T","H",($L$4-R10)*1000,"P",$I$12*1000000,$B$2)-273.15</f>
        <v>208.91449399743288</v>
      </c>
      <c r="T10">
        <f t="shared" si="1"/>
        <v>44.667827936742015</v>
      </c>
    </row>
    <row r="11" spans="1:26" x14ac:dyDescent="0.25">
      <c r="A11" t="s">
        <v>13</v>
      </c>
      <c r="B11">
        <f>B10</f>
        <v>0</v>
      </c>
      <c r="F11">
        <f>[1]!PropsSI("T","P",F12*1000000,"H",F13*1000,B2)-273.15</f>
        <v>204.23563721248132</v>
      </c>
      <c r="I11">
        <f>F16+B9</f>
        <v>251.08976859757212</v>
      </c>
      <c r="K11">
        <f t="shared" si="2"/>
        <v>92.444921261630952</v>
      </c>
      <c r="L11">
        <f t="shared" si="3"/>
        <v>605.57832312389257</v>
      </c>
      <c r="M11">
        <f>[1]!PropsSI("T","H",L11*1000,"P",$I$12*1000000,$B$2)-273.15</f>
        <v>169.49187405268754</v>
      </c>
      <c r="O11">
        <f t="shared" si="4"/>
        <v>182.24855905864422</v>
      </c>
      <c r="P11">
        <f>P12+(O11-O12)/$P$2</f>
        <v>504.00760155128467</v>
      </c>
      <c r="Q11">
        <f>[1]!PropsSI("T","H",P11*1000,"P",$W$29*1000000,$B$21)-273.15</f>
        <v>153.61046215654267</v>
      </c>
      <c r="R11">
        <f t="shared" si="0"/>
        <v>55.46695275697877</v>
      </c>
      <c r="S11">
        <f>[1]!PropsSI("T","H",($L$4-R11)*1000,"P",$I$12*1000000,$B$2)-273.15</f>
        <v>201.91148403200179</v>
      </c>
      <c r="T11">
        <f t="shared" si="1"/>
        <v>48.301021875459128</v>
      </c>
    </row>
    <row r="12" spans="1:26" x14ac:dyDescent="0.25">
      <c r="A12" t="s">
        <v>14</v>
      </c>
      <c r="B12">
        <f>B10</f>
        <v>0</v>
      </c>
      <c r="F12">
        <f>F17-B11</f>
        <v>15.6</v>
      </c>
      <c r="I12">
        <f>I17+B14</f>
        <v>7.8</v>
      </c>
      <c r="K12">
        <f t="shared" si="2"/>
        <v>105.65133858472109</v>
      </c>
      <c r="L12">
        <f t="shared" si="3"/>
        <v>592.37190580080244</v>
      </c>
      <c r="M12">
        <f>[1]!PropsSI("T","H",L12*1000,"P",$I$12*1000000,$B$2)-273.15</f>
        <v>158.07660735445626</v>
      </c>
      <c r="O12">
        <f t="shared" si="4"/>
        <v>174.32470866479011</v>
      </c>
      <c r="P12">
        <f t="shared" si="5"/>
        <v>492.44165270653775</v>
      </c>
      <c r="Q12">
        <f>[1]!PropsSI("T","H",P12*1000,"P",$W$29*1000000,$B$21)-273.15</f>
        <v>142.91593715503149</v>
      </c>
      <c r="R12">
        <f t="shared" si="0"/>
        <v>63.39080315083288</v>
      </c>
      <c r="S12">
        <f>[1]!PropsSI("T","H",($L$4-R12)*1000,"P",$I$12*1000000,$B$2)-273.15</f>
        <v>194.923451566957</v>
      </c>
      <c r="T12">
        <f t="shared" si="1"/>
        <v>52.007514411925513</v>
      </c>
    </row>
    <row r="13" spans="1:26" x14ac:dyDescent="0.25">
      <c r="A13" t="s">
        <v>15</v>
      </c>
      <c r="B13">
        <f>B10</f>
        <v>0</v>
      </c>
      <c r="F13">
        <f>F19+I7-I13</f>
        <v>617.9332191321522</v>
      </c>
      <c r="I13">
        <f>[1]!PropsSI("H","P",I12*1000000,"T",I11+273.15,B2)/1000</f>
        <v>698.02324438552353</v>
      </c>
      <c r="K13">
        <f t="shared" si="2"/>
        <v>118.85775590781122</v>
      </c>
      <c r="L13">
        <f t="shared" si="3"/>
        <v>579.1654884777123</v>
      </c>
      <c r="M13">
        <f>[1]!PropsSI("T","H",L13*1000,"P",$I$12*1000000,$B$2)-273.15</f>
        <v>146.79077743041364</v>
      </c>
      <c r="O13">
        <f t="shared" si="4"/>
        <v>166.400858270936</v>
      </c>
      <c r="P13">
        <f t="shared" si="5"/>
        <v>480.87570386179084</v>
      </c>
      <c r="Q13">
        <f>[1]!PropsSI("T","H",P13*1000,"P",$W$29*1000000,$B$21)-273.15</f>
        <v>132.17449053825345</v>
      </c>
      <c r="R13">
        <f t="shared" si="0"/>
        <v>71.31465354468699</v>
      </c>
      <c r="S13">
        <f>[1]!PropsSI("T","H",($L$4-R13)*1000,"P",$I$12*1000000,$B$2)-273.15</f>
        <v>187.95399727430242</v>
      </c>
      <c r="T13">
        <f t="shared" si="1"/>
        <v>55.779506736048972</v>
      </c>
    </row>
    <row r="14" spans="1:26" x14ac:dyDescent="0.25">
      <c r="A14" t="s">
        <v>16</v>
      </c>
      <c r="B14">
        <f>B10</f>
        <v>0</v>
      </c>
      <c r="K14">
        <f t="shared" si="2"/>
        <v>132.06417323090136</v>
      </c>
      <c r="L14">
        <f t="shared" si="3"/>
        <v>565.95907115462217</v>
      </c>
      <c r="M14">
        <f>[1]!PropsSI("T","H",L14*1000,"P",$I$12*1000000,$B$2)-273.15</f>
        <v>135.66974357925204</v>
      </c>
      <c r="O14">
        <f t="shared" si="4"/>
        <v>158.47700787708189</v>
      </c>
      <c r="P14">
        <f t="shared" si="5"/>
        <v>469.30975501704393</v>
      </c>
      <c r="Q14">
        <f>[1]!PropsSI("T","H",P14*1000,"P",$W$29*1000000,$B$21)-273.15</f>
        <v>121.40395759288117</v>
      </c>
      <c r="R14">
        <f t="shared" si="0"/>
        <v>79.238503938541101</v>
      </c>
      <c r="S14">
        <f>[1]!PropsSI("T","H",($L$4-R14)*1000,"P",$I$12*1000000,$B$2)-273.15</f>
        <v>181.00715762015386</v>
      </c>
      <c r="T14">
        <f t="shared" si="1"/>
        <v>59.603200027272692</v>
      </c>
    </row>
    <row r="15" spans="1:26" x14ac:dyDescent="0.25">
      <c r="A15" t="s">
        <v>24</v>
      </c>
      <c r="B15">
        <f>(F6-F13)</f>
        <v>482.11608479670497</v>
      </c>
      <c r="K15">
        <f t="shared" si="2"/>
        <v>145.2705905539915</v>
      </c>
      <c r="L15">
        <f t="shared" si="3"/>
        <v>552.75265383153203</v>
      </c>
      <c r="M15">
        <f>[1]!PropsSI("T","H",L15*1000,"P",$I$12*1000000,$B$2)-273.15</f>
        <v>124.75584634065609</v>
      </c>
      <c r="O15">
        <f t="shared" si="4"/>
        <v>150.55315748322778</v>
      </c>
      <c r="P15">
        <f t="shared" si="5"/>
        <v>457.74380617229701</v>
      </c>
      <c r="Q15">
        <f>[1]!PropsSI("T","H",P15*1000,"P",$W$29*1000000,$B$21)-273.15</f>
        <v>110.63244416120295</v>
      </c>
      <c r="R15">
        <f t="shared" si="0"/>
        <v>87.162354332395211</v>
      </c>
      <c r="S15">
        <f>[1]!PropsSI("T","H",($L$4-R15)*1000,"P",$I$12*1000000,$B$2)-273.15</f>
        <v>174.08745541479777</v>
      </c>
      <c r="T15">
        <f t="shared" si="1"/>
        <v>63.455011253594819</v>
      </c>
    </row>
    <row r="16" spans="1:26" x14ac:dyDescent="0.25">
      <c r="A16" t="s">
        <v>22</v>
      </c>
      <c r="B16">
        <f>((F6-I7)*0.99*0.99-((F19-I18)/(0.99*0.99)))</f>
        <v>83.695156187703049</v>
      </c>
      <c r="E16" t="s">
        <v>3</v>
      </c>
      <c r="F16">
        <f>[1]!PropsSI("T","P",F17*1000000,"H",F19*1000,B2)-273.15</f>
        <v>51.089768597572117</v>
      </c>
      <c r="H16" t="s">
        <v>3</v>
      </c>
      <c r="I16">
        <v>32</v>
      </c>
      <c r="K16">
        <f t="shared" si="2"/>
        <v>158.47700787708163</v>
      </c>
      <c r="L16">
        <f t="shared" si="3"/>
        <v>539.54623650844189</v>
      </c>
      <c r="M16">
        <f>[1]!PropsSI("T","H",L16*1000,"P",$I$12*1000000,$B$2)-273.15</f>
        <v>114.09953069598464</v>
      </c>
      <c r="O16">
        <f t="shared" si="4"/>
        <v>142.62930708937367</v>
      </c>
      <c r="P16">
        <f t="shared" si="5"/>
        <v>446.1778573275501</v>
      </c>
      <c r="Q16">
        <f>[1]!PropsSI("T","H",P16*1000,"P",$W$29*1000000,$B$21)-273.15</f>
        <v>99.905100652836666</v>
      </c>
      <c r="R16">
        <f t="shared" si="0"/>
        <v>95.086204726249321</v>
      </c>
      <c r="S16">
        <f>[1]!PropsSI("T","H",($L$4-R16)*1000,"P",$I$12*1000000,$B$2)-273.15</f>
        <v>167.19995559169581</v>
      </c>
      <c r="T16">
        <f t="shared" si="1"/>
        <v>67.294854938859146</v>
      </c>
      <c r="V16" t="s">
        <v>3</v>
      </c>
      <c r="W16">
        <f>Q4</f>
        <v>226.60102202648881</v>
      </c>
      <c r="Y16" t="s">
        <v>3</v>
      </c>
      <c r="Z16">
        <f>[1]!PropsSI("T","P",Z17*1000000,"H",Z19*1000,B21)-273.15</f>
        <v>193.36760312089905</v>
      </c>
    </row>
    <row r="17" spans="1:26" x14ac:dyDescent="0.25">
      <c r="A17" t="s">
        <v>23</v>
      </c>
      <c r="B17">
        <f>((W18-Z19)*0.99*0.99*P2-P2*((W31-Z30)/(0.99*0.99)))</f>
        <v>21.319553529209102</v>
      </c>
      <c r="E17" t="s">
        <v>5</v>
      </c>
      <c r="F17">
        <f>B3</f>
        <v>15.6</v>
      </c>
      <c r="H17" t="s">
        <v>5</v>
      </c>
      <c r="I17">
        <f>B5</f>
        <v>7.8</v>
      </c>
      <c r="K17">
        <f t="shared" si="2"/>
        <v>171.68342520017177</v>
      </c>
      <c r="L17">
        <f t="shared" si="3"/>
        <v>526.33981918535176</v>
      </c>
      <c r="M17">
        <f>[1]!PropsSI("T","H",L17*1000,"P",$I$12*1000000,$B$2)-273.15</f>
        <v>103.76048895828666</v>
      </c>
      <c r="O17">
        <f t="shared" si="4"/>
        <v>134.70545669551956</v>
      </c>
      <c r="P17">
        <f t="shared" si="5"/>
        <v>434.61190848280319</v>
      </c>
      <c r="Q17">
        <f>[1]!PropsSI("T","H",P17*1000,"P",$W$29*1000000,$B$21)-273.15</f>
        <v>89.294766383751551</v>
      </c>
      <c r="R17">
        <f t="shared" si="0"/>
        <v>103.01005512010343</v>
      </c>
      <c r="S17">
        <f>[1]!PropsSI("T","H",($L$4-R17)*1000,"P",$I$12*1000000,$B$2)-273.15</f>
        <v>160.35032646593856</v>
      </c>
      <c r="T17">
        <f t="shared" si="1"/>
        <v>71.055560082187014</v>
      </c>
      <c r="V17" t="s">
        <v>5</v>
      </c>
      <c r="W17">
        <f>W29</f>
        <v>1</v>
      </c>
      <c r="Y17" t="s">
        <v>5</v>
      </c>
      <c r="Z17">
        <f>Z29</f>
        <v>0.244313382422956</v>
      </c>
    </row>
    <row r="18" spans="1:26" x14ac:dyDescent="0.25">
      <c r="A18" t="s">
        <v>25</v>
      </c>
      <c r="B18">
        <f>B16+B17</f>
        <v>105.01470971691215</v>
      </c>
      <c r="E18" t="s">
        <v>8</v>
      </c>
      <c r="F18">
        <f>[1]!PropsSI("H","P",F17*1000000,"S",I19*1000,B2)/1000</f>
        <v>313.43843502567728</v>
      </c>
      <c r="H18" t="s">
        <v>7</v>
      </c>
      <c r="I18">
        <f>[1]!PropsSI("H","P",I17*1000000,"T",I16+273.15,B2)/1000</f>
        <v>301.83072469281842</v>
      </c>
      <c r="K18">
        <f t="shared" si="2"/>
        <v>184.8898425232619</v>
      </c>
      <c r="L18">
        <f t="shared" si="3"/>
        <v>513.13340186226162</v>
      </c>
      <c r="M18">
        <f>[1]!PropsSI("T","H",L18*1000,"P",$I$12*1000000,$B$2)-273.15</f>
        <v>93.808707871431977</v>
      </c>
      <c r="O18">
        <f t="shared" si="4"/>
        <v>126.78160630166546</v>
      </c>
      <c r="P18">
        <f t="shared" si="5"/>
        <v>423.04595963805627</v>
      </c>
      <c r="Q18">
        <f>[1]!PropsSI("T","H",P18*1000,"P",$W$29*1000000,$B$21)-273.15</f>
        <v>79.917047675636866</v>
      </c>
      <c r="R18">
        <f t="shared" si="0"/>
        <v>110.93390551395753</v>
      </c>
      <c r="S18">
        <f>[1]!PropsSI("T","H",($L$4-R18)*1000,"P",$I$12*1000000,$B$2)-273.15</f>
        <v>153.54490662185356</v>
      </c>
      <c r="T18">
        <f t="shared" si="1"/>
        <v>73.627858946216691</v>
      </c>
      <c r="V18" t="s">
        <v>7</v>
      </c>
      <c r="W18">
        <f>P4</f>
        <v>584.96924346451306</v>
      </c>
      <c r="Y18" t="s">
        <v>8</v>
      </c>
      <c r="Z18">
        <f>[1]!PropsSI("H","P",Z17*1000000,"S",W19*1000,B21)/1000</f>
        <v>549.00258104223326</v>
      </c>
    </row>
    <row r="19" spans="1:26" x14ac:dyDescent="0.25">
      <c r="A19" t="s">
        <v>17</v>
      </c>
      <c r="B19">
        <f>B18/B15*100</f>
        <v>21.782038191319412</v>
      </c>
      <c r="E19" t="s">
        <v>7</v>
      </c>
      <c r="F19">
        <f>I18+(F18-I18)/B6</f>
        <v>314.72818061821715</v>
      </c>
      <c r="H19" t="s">
        <v>10</v>
      </c>
      <c r="I19">
        <f>[1]!PropsSI("S","P",I17*1000000,"T",I16+273.15,B2)/1000</f>
        <v>1.3313449088496199</v>
      </c>
      <c r="K19">
        <f t="shared" si="2"/>
        <v>198.0962598463521</v>
      </c>
      <c r="L19">
        <f t="shared" si="3"/>
        <v>499.92698453917143</v>
      </c>
      <c r="M19">
        <f>[1]!PropsSI("T","H",L19*1000,"P",$I$12*1000000,$B$2)-273.15</f>
        <v>84.325222558363919</v>
      </c>
      <c r="O19">
        <f t="shared" si="4"/>
        <v>118.85775590781137</v>
      </c>
      <c r="P19">
        <f t="shared" si="5"/>
        <v>411.48001079330936</v>
      </c>
      <c r="Q19">
        <f>[1]!PropsSI("T","H",P19*1000,"P",$W$29*1000000,$B$21)-273.15</f>
        <v>79.917047675636866</v>
      </c>
      <c r="R19">
        <f t="shared" si="0"/>
        <v>118.85775590781162</v>
      </c>
      <c r="S19">
        <f>[1]!PropsSI("T","H",($L$4-R19)*1000,"P",$I$12*1000000,$B$2)-273.15</f>
        <v>146.79077743041336</v>
      </c>
      <c r="T19">
        <f t="shared" si="1"/>
        <v>66.873729754776491</v>
      </c>
      <c r="V19" t="s">
        <v>10</v>
      </c>
      <c r="W19">
        <f>[1]!PropsSI("S","H",W18*1000,"P",W17*1000000,B21)/1000</f>
        <v>2.0516145694449461</v>
      </c>
      <c r="Y19" t="s">
        <v>7</v>
      </c>
      <c r="Z19">
        <f>W18-(W18-Z18)*B25</f>
        <v>552.59924728446128</v>
      </c>
    </row>
    <row r="20" spans="1:26" x14ac:dyDescent="0.25">
      <c r="K20">
        <f t="shared" si="2"/>
        <v>211.30267716944229</v>
      </c>
      <c r="L20">
        <f t="shared" si="3"/>
        <v>486.72056721608124</v>
      </c>
      <c r="M20">
        <f>[1]!PropsSI("T","H",L20*1000,"P",$I$12*1000000,$B$2)-273.15</f>
        <v>75.402301340308668</v>
      </c>
      <c r="O20">
        <f t="shared" si="4"/>
        <v>110.93390551395727</v>
      </c>
      <c r="P20">
        <f t="shared" si="5"/>
        <v>399.91406194856245</v>
      </c>
      <c r="Q20">
        <f>[1]!PropsSI("T","H",P20*1000,"P",$W$29*1000000,$B$21)-273.15</f>
        <v>79.917047675636866</v>
      </c>
      <c r="R20">
        <f t="shared" si="0"/>
        <v>126.78160630166572</v>
      </c>
      <c r="S20">
        <f>[1]!PropsSI("T","H",($L$4-R20)*1000,"P",$I$12*1000000,$B$2)-273.15</f>
        <v>140.09584098616517</v>
      </c>
      <c r="T20">
        <f t="shared" si="1"/>
        <v>60.178793310528306</v>
      </c>
      <c r="V20" t="s">
        <v>24</v>
      </c>
      <c r="W20">
        <f>[1]!PropsSI("Q","P",W17*1000000,"H",W18*1000,B21)</f>
        <v>-1</v>
      </c>
      <c r="Y20" t="s">
        <v>24</v>
      </c>
      <c r="Z20">
        <f>[1]!PropsSI("Q","P",Z17*1000000,"H",Z19*1000,B21)</f>
        <v>-1</v>
      </c>
    </row>
    <row r="21" spans="1:26" x14ac:dyDescent="0.25">
      <c r="B21" t="s">
        <v>33</v>
      </c>
      <c r="K21">
        <f t="shared" si="2"/>
        <v>224.50909449253248</v>
      </c>
      <c r="L21">
        <f t="shared" si="3"/>
        <v>473.51414989299104</v>
      </c>
      <c r="M21">
        <f>[1]!PropsSI("T","H",L21*1000,"P",$I$12*1000000,$B$2)-273.15</f>
        <v>67.142728512446297</v>
      </c>
      <c r="O21">
        <f t="shared" si="4"/>
        <v>103.01005512010317</v>
      </c>
      <c r="P21">
        <f t="shared" si="5"/>
        <v>388.34811310381554</v>
      </c>
      <c r="Q21">
        <f>[1]!PropsSI("T","H",P21*1000,"P",$W$29*1000000,$B$21)-273.15</f>
        <v>79.917047675636866</v>
      </c>
      <c r="R21">
        <f t="shared" si="0"/>
        <v>134.70545669551981</v>
      </c>
      <c r="S21">
        <f>[1]!PropsSI("T","H",($L$4-R21)*1000,"P",$I$12*1000000,$B$2)-273.15</f>
        <v>133.46890296370486</v>
      </c>
      <c r="T21">
        <f t="shared" si="1"/>
        <v>53.551855288067998</v>
      </c>
    </row>
    <row r="22" spans="1:26" x14ac:dyDescent="0.25">
      <c r="A22" t="s">
        <v>1</v>
      </c>
      <c r="B22">
        <v>1</v>
      </c>
      <c r="K22">
        <f t="shared" si="2"/>
        <v>237.71551181562268</v>
      </c>
      <c r="L22">
        <f t="shared" si="3"/>
        <v>460.30773256990085</v>
      </c>
      <c r="M22">
        <f>[1]!PropsSI("T","H",L22*1000,"P",$I$12*1000000,$B$2)-273.15</f>
        <v>59.65727213834009</v>
      </c>
      <c r="O22">
        <f t="shared" si="4"/>
        <v>95.086204726249079</v>
      </c>
      <c r="P22">
        <f t="shared" si="5"/>
        <v>376.78216425906862</v>
      </c>
      <c r="Q22">
        <f>[1]!PropsSI("T","H",P22*1000,"P",$W$29*1000000,$B$21)-273.15</f>
        <v>79.917047675636866</v>
      </c>
      <c r="R22">
        <f t="shared" si="0"/>
        <v>142.62930708937392</v>
      </c>
      <c r="S22">
        <f>[1]!PropsSI("T","H",($L$4-R22)*1000,"P",$I$12*1000000,$B$2)-273.15</f>
        <v>126.91975950360046</v>
      </c>
      <c r="T22">
        <f t="shared" si="1"/>
        <v>47.002711827963594</v>
      </c>
    </row>
    <row r="23" spans="1:26" x14ac:dyDescent="0.25">
      <c r="A23" t="s">
        <v>20</v>
      </c>
      <c r="B23">
        <v>0.9</v>
      </c>
      <c r="K23">
        <f t="shared" si="2"/>
        <v>250.92192913871287</v>
      </c>
      <c r="L23">
        <f t="shared" si="3"/>
        <v>447.10131524681066</v>
      </c>
      <c r="M23">
        <f>[1]!PropsSI("T","H",L23*1000,"P",$I$12*1000000,$B$2)-273.15</f>
        <v>53.057662105342786</v>
      </c>
      <c r="O23">
        <f t="shared" si="4"/>
        <v>87.162354332394983</v>
      </c>
      <c r="P23">
        <f t="shared" si="5"/>
        <v>365.21621541432171</v>
      </c>
      <c r="Q23">
        <f>[1]!PropsSI("T","H",P23*1000,"P",$W$29*1000000,$B$21)-273.15</f>
        <v>79.917047675636866</v>
      </c>
      <c r="R23">
        <f t="shared" si="0"/>
        <v>150.55315748322801</v>
      </c>
      <c r="S23">
        <f>[1]!PropsSI("T","H",($L$4-R23)*1000,"P",$I$12*1000000,$B$2)-273.15</f>
        <v>120.45928671651325</v>
      </c>
      <c r="T23">
        <f t="shared" si="1"/>
        <v>40.542239040876382</v>
      </c>
    </row>
    <row r="24" spans="1:26" x14ac:dyDescent="0.25">
      <c r="K24">
        <f t="shared" si="2"/>
        <v>264.12834646180306</v>
      </c>
      <c r="L24">
        <f t="shared" si="3"/>
        <v>433.89489792372046</v>
      </c>
      <c r="M24">
        <f>[1]!PropsSI("T","H",L24*1000,"P",$I$12*1000000,$B$2)-273.15</f>
        <v>47.442554257344455</v>
      </c>
      <c r="O24">
        <f t="shared" si="4"/>
        <v>79.238503938540887</v>
      </c>
      <c r="P24">
        <f t="shared" si="5"/>
        <v>353.6502665695748</v>
      </c>
      <c r="Q24">
        <f>[1]!PropsSI("T","H",P24*1000,"P",$W$29*1000000,$B$21)-273.15</f>
        <v>79.917047675636866</v>
      </c>
      <c r="R24">
        <f t="shared" si="0"/>
        <v>158.47700787708209</v>
      </c>
      <c r="S24">
        <f>[1]!PropsSI("T","H",($L$4-R24)*1000,"P",$I$12*1000000,$B$2)-273.15</f>
        <v>114.09953069598424</v>
      </c>
      <c r="T24">
        <f t="shared" si="1"/>
        <v>34.182483020347377</v>
      </c>
    </row>
    <row r="25" spans="1:26" x14ac:dyDescent="0.25">
      <c r="A25" t="s">
        <v>21</v>
      </c>
      <c r="B25">
        <v>0.9</v>
      </c>
      <c r="K25">
        <f t="shared" si="2"/>
        <v>277.33476378489325</v>
      </c>
      <c r="L25">
        <f t="shared" si="3"/>
        <v>420.68848060063027</v>
      </c>
      <c r="M25">
        <f>[1]!PropsSI("T","H",L25*1000,"P",$I$12*1000000,$B$2)-273.15</f>
        <v>42.878725576547538</v>
      </c>
      <c r="O25">
        <f t="shared" si="4"/>
        <v>71.314653544686792</v>
      </c>
      <c r="P25">
        <f t="shared" si="5"/>
        <v>342.08431772482788</v>
      </c>
      <c r="Q25">
        <f>[1]!PropsSI("T","H",P25*1000,"P",$W$29*1000000,$B$21)-273.15</f>
        <v>79.917047675636866</v>
      </c>
      <c r="R25">
        <f t="shared" si="0"/>
        <v>166.4008582709362</v>
      </c>
      <c r="S25">
        <f>[1]!PropsSI("T","H",($L$4-R25)*1000,"P",$I$12*1000000,$B$2)-273.15</f>
        <v>107.85379498182596</v>
      </c>
      <c r="T25">
        <f t="shared" si="1"/>
        <v>27.936747306189091</v>
      </c>
    </row>
    <row r="26" spans="1:26" x14ac:dyDescent="0.25">
      <c r="K26">
        <f t="shared" si="2"/>
        <v>290.54118110798345</v>
      </c>
      <c r="L26">
        <f t="shared" si="3"/>
        <v>407.48206327754008</v>
      </c>
      <c r="M26">
        <f>[1]!PropsSI("T","H",L26*1000,"P",$I$12*1000000,$B$2)-273.15</f>
        <v>39.381182028014166</v>
      </c>
      <c r="O26">
        <f t="shared" si="4"/>
        <v>63.390803150832696</v>
      </c>
      <c r="P26">
        <f t="shared" si="5"/>
        <v>330.51836888008097</v>
      </c>
      <c r="Q26">
        <f>[1]!PropsSI("T","H",P26*1000,"P",$W$29*1000000,$B$21)-273.15</f>
        <v>79.917047675636866</v>
      </c>
      <c r="R26">
        <f t="shared" si="0"/>
        <v>174.32470866479031</v>
      </c>
      <c r="S26">
        <f>[1]!PropsSI("T","H",($L$4-R26)*1000,"P",$I$12*1000000,$B$2)-273.15</f>
        <v>101.73672112162632</v>
      </c>
      <c r="T26">
        <f t="shared" si="1"/>
        <v>21.819673445989451</v>
      </c>
    </row>
    <row r="27" spans="1:26" x14ac:dyDescent="0.25">
      <c r="K27">
        <f t="shared" si="2"/>
        <v>303.74759843107364</v>
      </c>
      <c r="L27">
        <f t="shared" si="3"/>
        <v>394.27564595444989</v>
      </c>
      <c r="M27">
        <f>[1]!PropsSI("T","H",L27*1000,"P",$I$12*1000000,$B$2)-273.15</f>
        <v>36.893876580474057</v>
      </c>
      <c r="O27">
        <f t="shared" si="4"/>
        <v>55.4669527569786</v>
      </c>
      <c r="P27">
        <f t="shared" si="5"/>
        <v>318.95242003533406</v>
      </c>
      <c r="Q27">
        <f>[1]!PropsSI("T","H",P27*1000,"P",$W$29*1000000,$B$21)-273.15</f>
        <v>79.917047675636866</v>
      </c>
      <c r="R27">
        <f t="shared" si="0"/>
        <v>182.24855905864439</v>
      </c>
      <c r="S27">
        <f>[1]!PropsSI("T","H",($L$4-R27)*1000,"P",$I$12*1000000,$B$2)-273.15</f>
        <v>95.764356300688689</v>
      </c>
      <c r="T27">
        <f t="shared" si="1"/>
        <v>15.847308625051824</v>
      </c>
    </row>
    <row r="28" spans="1:26" x14ac:dyDescent="0.25">
      <c r="K28">
        <f t="shared" si="2"/>
        <v>316.95401575416383</v>
      </c>
      <c r="L28">
        <f t="shared" si="3"/>
        <v>381.06922863135969</v>
      </c>
      <c r="M28">
        <f>[1]!PropsSI("T","H",L28*1000,"P",$I$12*1000000,$B$2)-273.15</f>
        <v>35.279033474950722</v>
      </c>
      <c r="O28">
        <f t="shared" si="4"/>
        <v>47.543102363124504</v>
      </c>
      <c r="P28">
        <f t="shared" si="5"/>
        <v>307.38647119058714</v>
      </c>
      <c r="Q28">
        <f>[1]!PropsSI("T","H",P28*1000,"P",$W$29*1000000,$B$21)-273.15</f>
        <v>79.917047675636866</v>
      </c>
      <c r="R28">
        <f t="shared" si="0"/>
        <v>190.17240945249847</v>
      </c>
      <c r="S28">
        <f>[1]!PropsSI("T","H",($L$4-R28)*1000,"P",$I$12*1000000,$B$2)-273.15</f>
        <v>89.954200234708537</v>
      </c>
      <c r="T28">
        <f t="shared" si="1"/>
        <v>10.037152559071671</v>
      </c>
      <c r="V28" t="s">
        <v>3</v>
      </c>
      <c r="W28">
        <f>[1]!PropsSI("T","P",W29*1000000,"H",W31*1000,B21)-273.15</f>
        <v>30.344398463151606</v>
      </c>
      <c r="Y28" t="s">
        <v>3</v>
      </c>
      <c r="Z28">
        <v>30</v>
      </c>
    </row>
    <row r="29" spans="1:26" x14ac:dyDescent="0.25">
      <c r="K29">
        <f t="shared" si="2"/>
        <v>330.16043307725403</v>
      </c>
      <c r="L29">
        <f t="shared" si="3"/>
        <v>367.8628113082695</v>
      </c>
      <c r="M29">
        <f>[1]!PropsSI("T","H",L29*1000,"P",$I$12*1000000,$B$2)-273.15</f>
        <v>34.329757018481757</v>
      </c>
      <c r="O29">
        <f t="shared" si="4"/>
        <v>39.619251969270408</v>
      </c>
      <c r="P29">
        <f t="shared" si="5"/>
        <v>295.82052234584023</v>
      </c>
      <c r="Q29">
        <f>[1]!PropsSI("T","H",P29*1000,"P",$W$29*1000000,$B$21)-273.15</f>
        <v>74.32526613210706</v>
      </c>
      <c r="R29">
        <f t="shared" si="0"/>
        <v>198.09625984635258</v>
      </c>
      <c r="S29">
        <f>[1]!PropsSI("T","H",($L$4-R29)*1000,"P",$I$12*1000000,$B$2)-273.15</f>
        <v>84.325222558363578</v>
      </c>
      <c r="T29">
        <f t="shared" si="1"/>
        <v>9.9999564262565173</v>
      </c>
      <c r="V29" t="s">
        <v>5</v>
      </c>
      <c r="W29">
        <f>B22</f>
        <v>1</v>
      </c>
      <c r="Y29" t="s">
        <v>5</v>
      </c>
      <c r="Z29">
        <f>[1]!PropsSI("P","T",Z28+273.15,"Q",0,B21)/1000000</f>
        <v>0.244313382422956</v>
      </c>
    </row>
    <row r="30" spans="1:26" x14ac:dyDescent="0.25">
      <c r="K30">
        <f t="shared" si="2"/>
        <v>343.36685040034422</v>
      </c>
      <c r="L30">
        <f t="shared" si="3"/>
        <v>354.65639398517931</v>
      </c>
      <c r="M30">
        <f>[1]!PropsSI("T","H",L30*1000,"P",$I$12*1000000,$B$2)-273.15</f>
        <v>33.815036932529893</v>
      </c>
      <c r="O30">
        <f t="shared" si="4"/>
        <v>31.695401575416309</v>
      </c>
      <c r="P30">
        <f t="shared" si="5"/>
        <v>284.25457350109332</v>
      </c>
      <c r="Q30">
        <f>[1]!PropsSI("T","H",P30*1000,"P",$W$29*1000000,$B$21)-273.15</f>
        <v>65.864588153241527</v>
      </c>
      <c r="R30">
        <f t="shared" si="0"/>
        <v>206.02011024020669</v>
      </c>
      <c r="S30">
        <f>[1]!PropsSI("T","H",($L$4-R30)*1000,"P",$I$12*1000000,$B$2)-273.15</f>
        <v>78.897842631681954</v>
      </c>
      <c r="T30">
        <f t="shared" si="1"/>
        <v>13.033254478440426</v>
      </c>
      <c r="V30" t="s">
        <v>8</v>
      </c>
      <c r="W30">
        <f>[1]!PropsSI("H","P",W29*1000000,"S",Z31*1000,B21)/1000</f>
        <v>237.93128464648549</v>
      </c>
      <c r="Y30" t="s">
        <v>7</v>
      </c>
      <c r="Z30">
        <f>[1]!PropsSI("H","T",Z28+273.15,"Q",0,B21)/1000</f>
        <v>237.39584336590227</v>
      </c>
    </row>
    <row r="31" spans="1:26" x14ac:dyDescent="0.25">
      <c r="K31">
        <f t="shared" si="2"/>
        <v>356.57326772343441</v>
      </c>
      <c r="L31">
        <f t="shared" si="3"/>
        <v>341.44997666208911</v>
      </c>
      <c r="M31">
        <f>[1]!PropsSI("T","H",L31*1000,"P",$I$12*1000000,$B$2)-273.15</f>
        <v>33.52687760139753</v>
      </c>
      <c r="O31">
        <f t="shared" si="4"/>
        <v>23.771551181562209</v>
      </c>
      <c r="P31">
        <f t="shared" si="5"/>
        <v>272.68862465634641</v>
      </c>
      <c r="Q31">
        <f>[1]!PropsSI("T","H",P31*1000,"P",$W$29*1000000,$B$21)-273.15</f>
        <v>57.213813837192788</v>
      </c>
      <c r="R31">
        <f t="shared" si="0"/>
        <v>213.94396063406077</v>
      </c>
      <c r="S31">
        <f>[1]!PropsSI("T","H",($L$4-R31)*1000,"P",$I$12*1000000,$B$2)-273.15</f>
        <v>73.693863174069747</v>
      </c>
      <c r="T31">
        <f t="shared" si="1"/>
        <v>16.480049336876959</v>
      </c>
      <c r="V31" t="s">
        <v>7</v>
      </c>
      <c r="W31">
        <f>Z30+(W30-Z30)/B23</f>
        <v>237.99077812210587</v>
      </c>
      <c r="Y31" t="s">
        <v>10</v>
      </c>
      <c r="Z31">
        <f>[1]!PropsSI("S","T",Z28+273.15,"Q",0,B21)/1000</f>
        <v>1.1294658796876249</v>
      </c>
    </row>
    <row r="32" spans="1:26" x14ac:dyDescent="0.25">
      <c r="K32">
        <f t="shared" si="2"/>
        <v>369.77968504652461</v>
      </c>
      <c r="L32">
        <f t="shared" si="3"/>
        <v>328.24355933899892</v>
      </c>
      <c r="M32">
        <f>[1]!PropsSI("T","H",L32*1000,"P",$I$12*1000000,$B$2)-273.15</f>
        <v>33.27800909763306</v>
      </c>
      <c r="O32">
        <f t="shared" si="4"/>
        <v>15.84770078770811</v>
      </c>
      <c r="P32">
        <f t="shared" si="5"/>
        <v>261.12267581159949</v>
      </c>
      <c r="Q32">
        <f>[1]!PropsSI("T","H",P32*1000,"P",$W$29*1000000,$B$21)-273.15</f>
        <v>48.39764302094045</v>
      </c>
      <c r="R32">
        <f t="shared" si="0"/>
        <v>221.86781102791488</v>
      </c>
      <c r="S32">
        <f>[1]!PropsSI("T","H",($L$4-R32)*1000,"P",$I$12*1000000,$B$2)-273.15</f>
        <v>68.736336073345626</v>
      </c>
      <c r="T32">
        <f t="shared" si="1"/>
        <v>20.338693052405176</v>
      </c>
    </row>
    <row r="33" spans="1:31" x14ac:dyDescent="0.25">
      <c r="K33">
        <f t="shared" si="2"/>
        <v>382.9861023696148</v>
      </c>
      <c r="L33">
        <f t="shared" si="3"/>
        <v>315.03714201590873</v>
      </c>
      <c r="M33">
        <f>[1]!PropsSI("T","H",L33*1000,"P",$I$12*1000000,$B$2)-273.15</f>
        <v>32.877982072616248</v>
      </c>
      <c r="O33">
        <f>O32-($O$4-$O$34)/30</f>
        <v>7.9238503938540106</v>
      </c>
      <c r="P33">
        <f>P34+(O33-O34)/$P$2</f>
        <v>249.55672696685261</v>
      </c>
      <c r="Q33">
        <f>[1]!PropsSI("T","H",P33*1000,"P",$W$29*1000000,$B$21)-273.15</f>
        <v>39.435538465312447</v>
      </c>
      <c r="R33">
        <f t="shared" si="0"/>
        <v>229.79166142176899</v>
      </c>
      <c r="S33">
        <f>[1]!PropsSI("T","H",($L$4-R33)*1000,"P",$I$12*1000000,$B$2)-273.15</f>
        <v>64.049299399738402</v>
      </c>
      <c r="T33">
        <f t="shared" si="1"/>
        <v>24.613760934425954</v>
      </c>
    </row>
    <row r="34" spans="1:31" x14ac:dyDescent="0.25">
      <c r="K34">
        <f t="shared" si="2"/>
        <v>396.19251969270499</v>
      </c>
      <c r="L34">
        <f t="shared" si="3"/>
        <v>301.83072469281854</v>
      </c>
      <c r="M34">
        <f>[1]!PropsSI("T","H",L34*1000,"P",$I$12*1000000,$B$2)-273.15</f>
        <v>31.999999998209262</v>
      </c>
      <c r="O34">
        <v>0</v>
      </c>
      <c r="P34">
        <f>[1]!PropsSI("H","T",Q34+273.15,"P",$W$29*1000000,$B$21)/1000</f>
        <v>237.99077812210584</v>
      </c>
      <c r="Q34">
        <f>W28</f>
        <v>30.344398463151606</v>
      </c>
      <c r="R34">
        <f t="shared" si="0"/>
        <v>237.71551181562299</v>
      </c>
      <c r="S34">
        <f>[1]!PropsSI("T","H",($L$4-R34)*1000,"P",$I$12*1000000,$B$2)-273.15</f>
        <v>59.65727213833992</v>
      </c>
      <c r="T34">
        <f t="shared" si="1"/>
        <v>29.312873675188314</v>
      </c>
    </row>
    <row r="36" spans="1:31" x14ac:dyDescent="0.25">
      <c r="A36">
        <f>B19</f>
        <v>21.782038191319412</v>
      </c>
      <c r="B36">
        <v>0.25</v>
      </c>
      <c r="C36">
        <v>0.5</v>
      </c>
      <c r="D36">
        <v>0.75</v>
      </c>
      <c r="E36">
        <v>1</v>
      </c>
      <c r="F36">
        <v>1.25</v>
      </c>
      <c r="G36">
        <v>1.5</v>
      </c>
      <c r="H36">
        <v>1.75</v>
      </c>
      <c r="I36">
        <v>2</v>
      </c>
      <c r="J36">
        <v>2.25</v>
      </c>
      <c r="K36">
        <v>2.5</v>
      </c>
      <c r="L36">
        <v>2.75</v>
      </c>
      <c r="M36">
        <v>3</v>
      </c>
      <c r="N36">
        <v>3.25</v>
      </c>
      <c r="O36">
        <v>3.5</v>
      </c>
      <c r="P36">
        <v>3.75</v>
      </c>
      <c r="Q36">
        <v>4</v>
      </c>
      <c r="R36">
        <v>4.25</v>
      </c>
      <c r="S36">
        <v>4.5</v>
      </c>
      <c r="T36">
        <v>4.75</v>
      </c>
      <c r="U36">
        <v>5</v>
      </c>
      <c r="V36">
        <v>5.25</v>
      </c>
      <c r="W36">
        <v>5.5</v>
      </c>
      <c r="X36">
        <v>5.75</v>
      </c>
      <c r="Y36">
        <v>6</v>
      </c>
      <c r="Z36">
        <v>6.25</v>
      </c>
      <c r="AA36">
        <v>6.5</v>
      </c>
      <c r="AB36">
        <v>6.75</v>
      </c>
      <c r="AC36">
        <v>7</v>
      </c>
      <c r="AD36">
        <v>7.25</v>
      </c>
      <c r="AE36">
        <v>7.5</v>
      </c>
    </row>
    <row r="37" spans="1:31" x14ac:dyDescent="0.25">
      <c r="A37" s="1">
        <v>0.34</v>
      </c>
    </row>
    <row r="38" spans="1:31" x14ac:dyDescent="0.25">
      <c r="A38" s="1"/>
    </row>
    <row r="39" spans="1:31" x14ac:dyDescent="0.25">
      <c r="A39" s="1"/>
    </row>
    <row r="40" spans="1:31" x14ac:dyDescent="0.25">
      <c r="A40" s="1"/>
    </row>
    <row r="41" spans="1:31" x14ac:dyDescent="0.25">
      <c r="A41" s="1"/>
    </row>
    <row r="42" spans="1:31" x14ac:dyDescent="0.25">
      <c r="A42" s="1"/>
    </row>
    <row r="43" spans="1:31" x14ac:dyDescent="0.25">
      <c r="A43" s="1"/>
    </row>
    <row r="44" spans="1:31" x14ac:dyDescent="0.25">
      <c r="A44" s="1"/>
    </row>
    <row r="45" spans="1:31" x14ac:dyDescent="0.25">
      <c r="A45" s="1"/>
    </row>
    <row r="46" spans="1:31" x14ac:dyDescent="0.25">
      <c r="A46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</sheetData>
  <conditionalFormatting sqref="B70:BS8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2024-03-20T07:06:56Z</dcterms:modified>
</cp:coreProperties>
</file>