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\GIP\"/>
    </mc:Choice>
  </mc:AlternateContent>
  <bookViews>
    <workbookView xWindow="0" yWindow="0" windowWidth="20490" windowHeight="7530"/>
  </bookViews>
  <sheets>
    <sheet name="profit" sheetId="1" r:id="rId1"/>
    <sheet name="team" sheetId="2" r:id="rId2"/>
    <sheet name="techsupport" sheetId="3" r:id="rId3"/>
    <sheet name="revenue&amp;graphs" sheetId="4" r:id="rId4"/>
    <sheet name="comission plan" sheetId="5" r:id="rId5"/>
    <sheet name="investor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4" l="1"/>
  <c r="N45" i="4"/>
  <c r="K36" i="4"/>
  <c r="K34" i="4"/>
  <c r="S45" i="4"/>
  <c r="T7" i="4"/>
  <c r="H9" i="5" l="1"/>
  <c r="H8" i="5"/>
  <c r="H10" i="5" s="1"/>
  <c r="U10" i="4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U6" i="4" l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T54" i="4" l="1"/>
  <c r="U54" i="4" s="1"/>
  <c r="V54" i="4" s="1"/>
  <c r="W54" i="4" s="1"/>
  <c r="X54" i="4" l="1"/>
  <c r="T44" i="4"/>
  <c r="M43" i="4"/>
  <c r="W7" i="4" l="1"/>
  <c r="U7" i="4"/>
  <c r="AE7" i="4"/>
  <c r="Y7" i="4"/>
  <c r="AD7" i="4"/>
  <c r="AA7" i="4"/>
  <c r="AC7" i="4"/>
  <c r="X7" i="4"/>
  <c r="V7" i="4"/>
  <c r="AB7" i="4"/>
  <c r="Z7" i="4"/>
  <c r="P54" i="4"/>
  <c r="X55" i="4" s="1"/>
  <c r="O47" i="4"/>
  <c r="P49" i="4" s="1"/>
  <c r="T45" i="4"/>
  <c r="Y54" i="4"/>
  <c r="U44" i="4"/>
  <c r="T46" i="4" l="1"/>
  <c r="P55" i="4"/>
  <c r="X56" i="4" s="1"/>
  <c r="T8" i="4"/>
  <c r="AC11" i="4"/>
  <c r="Y11" i="4"/>
  <c r="U11" i="4"/>
  <c r="X11" i="4"/>
  <c r="T11" i="4"/>
  <c r="AD11" i="4"/>
  <c r="Z11" i="4"/>
  <c r="AB11" i="4"/>
  <c r="AE11" i="4"/>
  <c r="AA11" i="4"/>
  <c r="W11" i="4"/>
  <c r="V11" i="4"/>
  <c r="S46" i="4"/>
  <c r="T55" i="4"/>
  <c r="S55" i="4"/>
  <c r="W55" i="4"/>
  <c r="U55" i="4"/>
  <c r="V55" i="4"/>
  <c r="V56" i="4" s="1"/>
  <c r="Z54" i="4"/>
  <c r="Y55" i="4"/>
  <c r="V44" i="4"/>
  <c r="U45" i="4"/>
  <c r="U46" i="4" s="1"/>
  <c r="T56" i="4" l="1"/>
  <c r="Y56" i="4"/>
  <c r="U56" i="4"/>
  <c r="W56" i="4"/>
  <c r="S56" i="4"/>
  <c r="T12" i="4"/>
  <c r="T9" i="4"/>
  <c r="U8" i="4"/>
  <c r="Z55" i="4"/>
  <c r="Z56" i="4" s="1"/>
  <c r="Z57" i="4" s="1"/>
  <c r="AA54" i="4"/>
  <c r="AB54" i="4" s="1"/>
  <c r="AC54" i="4" s="1"/>
  <c r="AD54" i="4" s="1"/>
  <c r="W44" i="4"/>
  <c r="V45" i="4"/>
  <c r="V46" i="4" s="1"/>
  <c r="V47" i="4" s="1"/>
  <c r="V57" i="4" l="1"/>
  <c r="V59" i="4"/>
  <c r="V61" i="4" s="1"/>
  <c r="V8" i="4"/>
  <c r="U12" i="4"/>
  <c r="U9" i="4"/>
  <c r="AA55" i="4"/>
  <c r="AA56" i="4" s="1"/>
  <c r="X44" i="4"/>
  <c r="W45" i="4"/>
  <c r="W46" i="4" s="1"/>
  <c r="F10" i="1" l="1"/>
  <c r="W8" i="4"/>
  <c r="V12" i="4"/>
  <c r="V9" i="4"/>
  <c r="AB55" i="4"/>
  <c r="AB56" i="4" s="1"/>
  <c r="Y44" i="4"/>
  <c r="X45" i="4"/>
  <c r="X46" i="4" s="1"/>
  <c r="X8" i="4" l="1"/>
  <c r="W12" i="4"/>
  <c r="W9" i="4"/>
  <c r="W14" i="4"/>
  <c r="AH7" i="4" s="1"/>
  <c r="AD55" i="4"/>
  <c r="AD56" i="4" s="1"/>
  <c r="AC55" i="4"/>
  <c r="AC56" i="4" s="1"/>
  <c r="Y45" i="4"/>
  <c r="Y46" i="4" s="1"/>
  <c r="Z44" i="4"/>
  <c r="Y8" i="4" l="1"/>
  <c r="X12" i="4"/>
  <c r="X9" i="4"/>
  <c r="AD57" i="4"/>
  <c r="AA44" i="4"/>
  <c r="Z45" i="4"/>
  <c r="Z46" i="4" s="1"/>
  <c r="Z47" i="4" s="1"/>
  <c r="Z59" i="4" s="1"/>
  <c r="Z8" i="4" l="1"/>
  <c r="Y12" i="4"/>
  <c r="Y9" i="4"/>
  <c r="Z61" i="4"/>
  <c r="K10" i="1"/>
  <c r="AB44" i="4"/>
  <c r="AA45" i="4"/>
  <c r="AA46" i="4" s="1"/>
  <c r="AA8" i="4" l="1"/>
  <c r="Z12" i="4"/>
  <c r="Z9" i="4"/>
  <c r="AC44" i="4"/>
  <c r="AB45" i="4"/>
  <c r="AB46" i="4" s="1"/>
  <c r="AB8" i="4" l="1"/>
  <c r="AA12" i="4"/>
  <c r="AA9" i="4"/>
  <c r="AA14" i="4" s="1"/>
  <c r="AH8" i="4" s="1"/>
  <c r="AD44" i="4"/>
  <c r="AD45" i="4" s="1"/>
  <c r="AD46" i="4" s="1"/>
  <c r="AC45" i="4"/>
  <c r="AC46" i="4" s="1"/>
  <c r="AC8" i="4" l="1"/>
  <c r="AB12" i="4"/>
  <c r="AB9" i="4"/>
  <c r="AD47" i="4"/>
  <c r="AD59" i="4" s="1"/>
  <c r="AD61" i="4" s="1"/>
  <c r="P10" i="1" l="1"/>
  <c r="AD8" i="4"/>
  <c r="AC12" i="4"/>
  <c r="AC9" i="4"/>
  <c r="AE8" i="4" l="1"/>
  <c r="AD12" i="4"/>
  <c r="AD9" i="4"/>
  <c r="AE14" i="4" l="1"/>
  <c r="AH9" i="4" s="1"/>
  <c r="AE12" i="4"/>
  <c r="AE9" i="4"/>
  <c r="AH13" i="4" l="1"/>
  <c r="AH10" i="4"/>
</calcChain>
</file>

<file path=xl/sharedStrings.xml><?xml version="1.0" encoding="utf-8"?>
<sst xmlns="http://schemas.openxmlformats.org/spreadsheetml/2006/main" count="128" uniqueCount="103">
  <si>
    <t>Profit</t>
  </si>
  <si>
    <t>Investments</t>
  </si>
  <si>
    <t>1 year</t>
  </si>
  <si>
    <t>2 year</t>
  </si>
  <si>
    <t>3 year</t>
  </si>
  <si>
    <t>BASE RATES</t>
  </si>
  <si>
    <t>CATEGORY</t>
  </si>
  <si>
    <t>NEW SUBSCRIBER</t>
  </si>
  <si>
    <t>EXISTING SUBSCRIBER</t>
  </si>
  <si>
    <t>REFERRAL WINDOW (DAYS)</t>
  </si>
  <si>
    <t>Default Rate</t>
  </si>
  <si>
    <t>Local</t>
  </si>
  <si>
    <t>Automotive</t>
  </si>
  <si>
    <t>Beauty &amp; Spas</t>
  </si>
  <si>
    <t>Food &amp; Drink</t>
  </si>
  <si>
    <t>Health &amp; Fitness</t>
  </si>
  <si>
    <t>Home Services</t>
  </si>
  <si>
    <t>Local Services</t>
  </si>
  <si>
    <t>Shopping</t>
  </si>
  <si>
    <t>Things To Do</t>
  </si>
  <si>
    <t>Getaways</t>
  </si>
  <si>
    <t>Accommodation</t>
  </si>
  <si>
    <t>Bed &amp; Breakfast</t>
  </si>
  <si>
    <t>Cabin</t>
  </si>
  <si>
    <t>Cruise</t>
  </si>
  <si>
    <t>Hotels</t>
  </si>
  <si>
    <t>Resort</t>
  </si>
  <si>
    <t>Tour</t>
  </si>
  <si>
    <t>Vacation Rental</t>
  </si>
  <si>
    <t>Goods</t>
  </si>
  <si>
    <t>Auto &amp; Home Improvement</t>
  </si>
  <si>
    <t>Baby, Kids &amp; Toys</t>
  </si>
  <si>
    <t>Collectibles</t>
  </si>
  <si>
    <t>Electronics</t>
  </si>
  <si>
    <t>Entertainment</t>
  </si>
  <si>
    <t>Health &amp; Beauty</t>
  </si>
  <si>
    <t>Home &amp; Garden</t>
  </si>
  <si>
    <t>Jewelry &amp; Watches</t>
  </si>
  <si>
    <t>Men's Fashion</t>
  </si>
  <si>
    <t>Sports &amp; Outdoors</t>
  </si>
  <si>
    <t>Women's Fashion</t>
  </si>
  <si>
    <t>Charity &amp; Promotional</t>
  </si>
  <si>
    <t>http://www.statista.com/statistics/273245/cumulative-active-customers-of-groupon/</t>
  </si>
  <si>
    <t>Ratio customers to appusers</t>
  </si>
  <si>
    <t>Ratio of north america</t>
  </si>
  <si>
    <t>USD</t>
  </si>
  <si>
    <t>annual</t>
  </si>
  <si>
    <t>av. Annual per customer</t>
  </si>
  <si>
    <t>potentian basis</t>
  </si>
  <si>
    <t>real basis</t>
  </si>
  <si>
    <t>1 year 1Q</t>
  </si>
  <si>
    <t>2Q</t>
  </si>
  <si>
    <t>3Q</t>
  </si>
  <si>
    <t>4Q</t>
  </si>
  <si>
    <t>2 year 1Q</t>
  </si>
  <si>
    <t>3 year 1Q</t>
  </si>
  <si>
    <t>Growth rate</t>
  </si>
  <si>
    <t>Current cust</t>
  </si>
  <si>
    <t>%of curcust</t>
  </si>
  <si>
    <t>Revenue CC</t>
  </si>
  <si>
    <t>comission per Q</t>
  </si>
  <si>
    <t>annual rev CC</t>
  </si>
  <si>
    <t>GoDaddy</t>
  </si>
  <si>
    <t>month</t>
  </si>
  <si>
    <t>usd</t>
  </si>
  <si>
    <t>%of potcust</t>
  </si>
  <si>
    <t>Potent cust</t>
  </si>
  <si>
    <t>Revenue PP</t>
  </si>
  <si>
    <t>annual rev PP</t>
  </si>
  <si>
    <t>Annual Total Revenue</t>
  </si>
  <si>
    <t>ROI</t>
  </si>
  <si>
    <t>Potential Customers</t>
  </si>
  <si>
    <t>Revenue</t>
  </si>
  <si>
    <t>1 year 2Q</t>
  </si>
  <si>
    <t>1 year 3Q</t>
  </si>
  <si>
    <t>1 year 4Q</t>
  </si>
  <si>
    <t>2 year 2Q</t>
  </si>
  <si>
    <t>2 year 3Q</t>
  </si>
  <si>
    <t>2 year 4Q</t>
  </si>
  <si>
    <t>3 year 2Q</t>
  </si>
  <si>
    <t>3 year 3Q</t>
  </si>
  <si>
    <t>3 year 4Q</t>
  </si>
  <si>
    <t>% of current customers</t>
  </si>
  <si>
    <t>Number of current customers</t>
  </si>
  <si>
    <t>Revenue from Current customers</t>
  </si>
  <si>
    <t>Annual total revenue in USD</t>
  </si>
  <si>
    <t>% of potential customers</t>
  </si>
  <si>
    <t>Number of potential customers</t>
  </si>
  <si>
    <t>Revenue from Potential customers</t>
  </si>
  <si>
    <t xml:space="preserve"> 1 YEAR</t>
  </si>
  <si>
    <t xml:space="preserve"> 2 YEAR</t>
  </si>
  <si>
    <t xml:space="preserve"> 3 YEAR</t>
  </si>
  <si>
    <t>AAGR</t>
  </si>
  <si>
    <t>[Growth rate = (Ending Value - Beginning Value) / Beginning Value]</t>
  </si>
  <si>
    <t xml:space="preserve">Annual revenue </t>
  </si>
  <si>
    <t>142.87 m</t>
  </si>
  <si>
    <t>3119.52 m</t>
  </si>
  <si>
    <t>Global Revenue of Groupon</t>
  </si>
  <si>
    <t>Table 1. Revenue per project in 3 years period of time</t>
  </si>
  <si>
    <t>Avarege comission per purchase</t>
  </si>
  <si>
    <t>Customers in North America</t>
  </si>
  <si>
    <t>Number of Grupon subscribers (quaterly)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</si>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</sst>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82B54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9" fontId="6" fillId="3" borderId="0" xfId="0" applyNumberFormat="1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10" fontId="6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left" vertical="center" wrapText="1"/>
    </xf>
    <xf numFmtId="9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1" fillId="0" borderId="0" xfId="0" applyFont="1"/>
    <xf numFmtId="10" fontId="7" fillId="3" borderId="0" xfId="0" applyNumberFormat="1" applyFont="1" applyFill="1" applyAlignment="1">
      <alignment horizontal="right" vertical="center" wrapText="1"/>
    </xf>
    <xf numFmtId="0" fontId="0" fillId="4" borderId="0" xfId="0" applyFill="1"/>
    <xf numFmtId="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0" fontId="1" fillId="0" borderId="2" xfId="0" applyFont="1" applyFill="1" applyBorder="1"/>
    <xf numFmtId="0" fontId="1" fillId="0" borderId="3" xfId="0" applyFont="1" applyBorder="1"/>
    <xf numFmtId="4" fontId="1" fillId="0" borderId="4" xfId="0" applyNumberFormat="1" applyFont="1" applyBorder="1"/>
    <xf numFmtId="0" fontId="1" fillId="0" borderId="2" xfId="0" applyFont="1" applyBorder="1"/>
    <xf numFmtId="4" fontId="1" fillId="0" borderId="2" xfId="0" applyNumberFormat="1" applyFont="1" applyBorder="1"/>
    <xf numFmtId="10" fontId="0" fillId="0" borderId="1" xfId="0" applyNumberFormat="1" applyBorder="1"/>
    <xf numFmtId="0" fontId="8" fillId="0" borderId="0" xfId="0" applyFont="1"/>
    <xf numFmtId="0" fontId="0" fillId="0" borderId="0" xfId="0" applyAlignment="1">
      <alignment horizontal="right"/>
    </xf>
    <xf numFmtId="4" fontId="9" fillId="0" borderId="0" xfId="0" applyNumberFormat="1" applyFo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'revenue&amp;graphs'!$S$7</c:f>
              <c:strCache>
                <c:ptCount val="1"/>
                <c:pt idx="0">
                  <c:v>Number of current customers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'revenue&amp;graphs'!$T$7:$AE$7</c:f>
              <c:numCache>
                <c:formatCode>#,##0</c:formatCode>
                <c:ptCount val="12"/>
                <c:pt idx="0">
                  <c:v>315076.92307692306</c:v>
                </c:pt>
                <c:pt idx="1">
                  <c:v>945230.76923076925</c:v>
                </c:pt>
                <c:pt idx="2">
                  <c:v>1575384.6153846155</c:v>
                </c:pt>
                <c:pt idx="3">
                  <c:v>2205538.461538462</c:v>
                </c:pt>
                <c:pt idx="4">
                  <c:v>3465846.1538461545</c:v>
                </c:pt>
                <c:pt idx="5">
                  <c:v>4726153.8461538469</c:v>
                </c:pt>
                <c:pt idx="6">
                  <c:v>5986461.5384615399</c:v>
                </c:pt>
                <c:pt idx="7">
                  <c:v>9137230.7692307699</c:v>
                </c:pt>
                <c:pt idx="8">
                  <c:v>12288000</c:v>
                </c:pt>
                <c:pt idx="9">
                  <c:v>15438769.23076923</c:v>
                </c:pt>
                <c:pt idx="10">
                  <c:v>18589538.46153846</c:v>
                </c:pt>
                <c:pt idx="11">
                  <c:v>21740307.692307692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F-4AC5-9F78-8C8C93F1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0760"/>
        <c:axId val="283292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'revenue&amp;graphs'!$S$6</c15:sqref>
                        </c15:formulaRef>
                      </c:ext>
                    </c:extLst>
                    <c:strCache>
                      <c:ptCount val="1"/>
                      <c:pt idx="0">
                        <c:v>% of current customers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'revenue&amp;graphs'!$T$5:$AE$5</c15:sqref>
                        </c15:formulaRef>
                      </c:ext>
                    </c:extLst>
                    <c:strCache>
                      <c:ptCount val="12"/>
                      <c:pt idx="0">
                        <c:v>1 year 1Q</c:v>
                      </c:pt>
                      <c:pt idx="1">
                        <c:v>1 year 2Q</c:v>
                      </c:pt>
                      <c:pt idx="2">
                        <c:v>1 year 3Q</c:v>
                      </c:pt>
                      <c:pt idx="3">
                        <c:v>1 year 4Q</c:v>
                      </c:pt>
                      <c:pt idx="4">
                        <c:v>2 year 1Q</c:v>
                      </c:pt>
                      <c:pt idx="5">
                        <c:v>2 year 2Q</c:v>
                      </c:pt>
                      <c:pt idx="6">
                        <c:v>2 year 3Q</c:v>
                      </c:pt>
                      <c:pt idx="7">
                        <c:v>2 year 4Q</c:v>
                      </c:pt>
                      <c:pt idx="8">
                        <c:v>3 year 1Q</c:v>
                      </c:pt>
                      <c:pt idx="9">
                        <c:v>3 year 2Q</c:v>
                      </c:pt>
                      <c:pt idx="10">
                        <c:v>3 year 3Q</c:v>
                      </c:pt>
                      <c:pt idx="11">
                        <c:v>3 year 4Q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'revenue&amp;graphs'!$T$6:$AE$6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0.01</c:v>
                      </c:pt>
                      <c:pt idx="1">
                        <c:v>0.03</c:v>
                      </c:pt>
                      <c:pt idx="2">
                        <c:v>0.05</c:v>
                      </c:pt>
                      <c:pt idx="3">
                        <c:v>7.0000000000000007E-2</c:v>
                      </c:pt>
                      <c:pt idx="4">
                        <c:v>0.11000000000000001</c:v>
                      </c:pt>
                      <c:pt idx="5">
                        <c:v>0.15000000000000002</c:v>
                      </c:pt>
                      <c:pt idx="6">
                        <c:v>0.19000000000000003</c:v>
                      </c:pt>
                      <c:pt idx="7">
                        <c:v>0.29000000000000004</c:v>
                      </c:pt>
                      <c:pt idx="8">
                        <c:v>0.39</c:v>
                      </c:pt>
                      <c:pt idx="9">
                        <c:v>0.49</c:v>
                      </c:pt>
                      <c:pt idx="10">
                        <c:v>0.59</c:v>
                      </c:pt>
                      <c:pt idx="11">
                        <c:v>0.69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AF-4AC5-9F78-8C8C93F1F675}"/>
                  </c:ext>
                </c:extLst>
              </c15:ser>
            </c15:filteredBarSeries>
          </c:ext>
        </c:extLst>
      </c:barChart>
      <c:catAx>
        <c:axId val="2832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2720"/>
        <c:crosses val="autoZero"/>
        <c:auto val="1"/>
        <c:lblAlgn val="ctr"/>
        <c:lblOffset val="100"/>
        <c:noMultiLvlLbl val="0"/>
      </c:catAx>
      <c:valAx>
        <c:axId val="283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'revenue&amp;graphs'!$S$9</c:f>
              <c:strCache>
                <c:ptCount val="1"/>
                <c:pt idx="0">
                  <c:v>Revenue from Current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'revenue&amp;graphs'!$T$9:$AE$9</c:f>
              <c:numCache>
                <c:formatCode>#,##0.00</c:formatCode>
                <c:ptCount val="12"/>
                <c:pt idx="0">
                  <c:v>259413.33333333328</c:v>
                </c:pt>
                <c:pt idx="1">
                  <c:v>778239.99999999988</c:v>
                </c:pt>
                <c:pt idx="2">
                  <c:v>1297066.6666666665</c:v>
                </c:pt>
                <c:pt idx="3">
                  <c:v>1815893.3333333335</c:v>
                </c:pt>
                <c:pt idx="4">
                  <c:v>2853546.666666667</c:v>
                </c:pt>
                <c:pt idx="5">
                  <c:v>3891200.0000000005</c:v>
                </c:pt>
                <c:pt idx="6">
                  <c:v>4928853.333333334</c:v>
                </c:pt>
                <c:pt idx="7">
                  <c:v>7522986.666666666</c:v>
                </c:pt>
                <c:pt idx="8">
                  <c:v>10117119.999999998</c:v>
                </c:pt>
                <c:pt idx="9">
                  <c:v>12711253.333333332</c:v>
                </c:pt>
                <c:pt idx="10">
                  <c:v>15305386.666666664</c:v>
                </c:pt>
                <c:pt idx="11">
                  <c:v>17899519.999999996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9-4B90-ADEE-57146281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3896"/>
        <c:axId val="283295072"/>
      </c:barChart>
      <c:catAx>
        <c:axId val="28329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5072"/>
        <c:crosses val="autoZero"/>
        <c:auto val="1"/>
        <c:lblAlgn val="ctr"/>
        <c:lblOffset val="100"/>
        <c:noMultiLvlLbl val="0"/>
      </c:catAx>
      <c:valAx>
        <c:axId val="2832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'revenue&amp;graphs'!$S$13</c:f>
              <c:strCache>
                <c:ptCount val="1"/>
                <c:pt idx="0">
                  <c:v>Revenue from Potential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'revenue&amp;graphs'!$T$13:$AE$13</c:f>
              <c:numCache>
                <c:formatCode>#,##0.00</c:formatCode>
                <c:ptCount val="12"/>
                <c:pt idx="0">
                  <c:v>57520</c:v>
                </c:pt>
                <c:pt idx="1">
                  <c:v>86280.000000000015</c:v>
                </c:pt>
                <c:pt idx="2">
                  <c:v>115040.00000000001</c:v>
                </c:pt>
                <c:pt idx="3">
                  <c:v>143800.00000000003</c:v>
                </c:pt>
                <c:pt idx="4">
                  <c:v>258840</c:v>
                </c:pt>
                <c:pt idx="5">
                  <c:v>373880</c:v>
                </c:pt>
                <c:pt idx="6">
                  <c:v>488920.00000000006</c:v>
                </c:pt>
                <c:pt idx="7">
                  <c:v>603960.00000000012</c:v>
                </c:pt>
                <c:pt idx="8">
                  <c:v>891560.00000000023</c:v>
                </c:pt>
                <c:pt idx="9">
                  <c:v>1179160.0000000002</c:v>
                </c:pt>
                <c:pt idx="10">
                  <c:v>1466760.0000000002</c:v>
                </c:pt>
                <c:pt idx="11">
                  <c:v>1754360.0000000002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9-4B50-A16F-6CA11207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6248"/>
        <c:axId val="283288800"/>
      </c:barChart>
      <c:catAx>
        <c:axId val="28329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88800"/>
        <c:crosses val="autoZero"/>
        <c:auto val="1"/>
        <c:lblAlgn val="ctr"/>
        <c:lblOffset val="100"/>
        <c:noMultiLvlLbl val="0"/>
      </c:catAx>
      <c:valAx>
        <c:axId val="2832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'revenue&amp;graphs'!$AH$6</c:f>
              <c:strCache>
                <c:ptCount val="1"/>
                <c:pt idx="0">
                  <c:v>Annual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'revenue&amp;graphs'!$AG$7:$AG$9</c:f>
              <c:strCache>
                <c:ptCount val="3"/>
                <c:pt idx="0">
                  <c:v> 1 YEAR</c:v>
                </c:pt>
                <c:pt idx="1">
                  <c:v> 2 YEAR</c:v>
                </c:pt>
                <c:pt idx="2">
                  <c:v> 3 YEAR</c:v>
                </c:pt>
              </c:strCache>
            </c:strRef>
          </c:cat>
          <c:val>
            <c:numRef>
              <c:f>'revenue&amp;graphs'!$AH$7:$AH$9</c:f>
              <c:numCache>
                <c:formatCode>#,##0.00</c:formatCode>
                <c:ptCount val="3"/>
                <c:pt idx="0">
                  <c:v>4553253.333333333</c:v>
                </c:pt>
                <c:pt idx="1">
                  <c:v>20922186.666666668</c:v>
                </c:pt>
                <c:pt idx="2">
                  <c:v>61325119.999999985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F-4DE3-89E1-383BFB48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3112"/>
        <c:axId val="283291544"/>
      </c:barChart>
      <c:catAx>
        <c:axId val="2832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1544"/>
        <c:crosses val="autoZero"/>
        <c:auto val="1"/>
        <c:lblAlgn val="ctr"/>
        <c:lblOffset val="100"/>
        <c:noMultiLvlLbl val="0"/>
      </c:catAx>
      <c:valAx>
        <c:axId val="2832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2871809417482"/>
          <c:y val="2.5428331875182269E-2"/>
          <c:w val="0.80286749092105236"/>
          <c:h val="0.65873468941382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'revenue&amp;graphs'!$S$11</c:f>
              <c:strCache>
                <c:ptCount val="1"/>
                <c:pt idx="0">
                  <c:v>Number of potential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'revenue&amp;graphs'!$T$11:$AE$11</c:f>
              <c:numCache>
                <c:formatCode>#,##0</c:formatCode>
                <c:ptCount val="12"/>
                <c:pt idx="0">
                  <c:v>884923.07692307699</c:v>
                </c:pt>
                <c:pt idx="1">
                  <c:v>1327384.6153846155</c:v>
                </c:pt>
                <c:pt idx="2">
                  <c:v>1769846.153846154</c:v>
                </c:pt>
                <c:pt idx="3">
                  <c:v>2212307.6923076925</c:v>
                </c:pt>
                <c:pt idx="4">
                  <c:v>3982153.846153846</c:v>
                </c:pt>
                <c:pt idx="5">
                  <c:v>5752000</c:v>
                </c:pt>
                <c:pt idx="6">
                  <c:v>7521846.1538461549</c:v>
                </c:pt>
                <c:pt idx="7">
                  <c:v>9291692.3076923098</c:v>
                </c:pt>
                <c:pt idx="8">
                  <c:v>13716307.692307696</c:v>
                </c:pt>
                <c:pt idx="9">
                  <c:v>18140923.07692308</c:v>
                </c:pt>
                <c:pt idx="10">
                  <c:v>22565538.461538464</c:v>
                </c:pt>
                <c:pt idx="11">
                  <c:v>26990153.846153848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65D-8CA8-784AA303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2328"/>
        <c:axId val="283293504"/>
      </c:barChart>
      <c:catAx>
        <c:axId val="28329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3504"/>
        <c:crosses val="autoZero"/>
        <c:auto val="1"/>
        <c:lblAlgn val="ctr"/>
        <c:lblOffset val="100"/>
        <c:noMultiLvlLbl val="0"/>
      </c:catAx>
      <c:valAx>
        <c:axId val="283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9</xdr:col>
      <xdr:colOff>323850</xdr:colOff>
      <xdr:row>24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57054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504824</xdr:colOff>
      <xdr:row>3</xdr:row>
      <xdr:rowOff>66675</xdr:rowOff>
    </xdr:from>
    <xdr:to>
      <xdr:col>16</xdr:col>
      <xdr:colOff>647699</xdr:colOff>
      <xdr:row>24</xdr:row>
      <xdr:rowOff>145135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638175"/>
          <a:ext cx="4714875" cy="410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28575</xdr:colOff>
      <xdr:row>63</xdr:row>
      <xdr:rowOff>47625</xdr:rowOff>
    </xdr:to>
    <xdr:pic>
      <xdr:nvPicPr>
        <xdr:cNvPr id="5" name="Picture 4" descr="https://lh3.googleusercontent.com/rM4ZhKGdz_K27CuvrEe9RhlDjrb4GZ0Qke3_W_GDwVBre5l1MIuJaBpyKeZSLjQCg7dB6XQJdSonKWh5LRMikzTYnKvLrhdrKq0AU3hVkcqTas2R-koZ_hn85J3nBRho9e72btt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5514975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567578</xdr:colOff>
      <xdr:row>17</xdr:row>
      <xdr:rowOff>25213</xdr:rowOff>
    </xdr:from>
    <xdr:to>
      <xdr:col>22</xdr:col>
      <xdr:colOff>20170</xdr:colOff>
      <xdr:row>31</xdr:row>
      <xdr:rowOff>101413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</xdr:colOff>
      <xdr:row>23</xdr:row>
      <xdr:rowOff>178174</xdr:rowOff>
    </xdr:from>
    <xdr:to>
      <xdr:col>20</xdr:col>
      <xdr:colOff>172571</xdr:colOff>
      <xdr:row>38</xdr:row>
      <xdr:rowOff>63874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790575</xdr:colOff>
      <xdr:row>16</xdr:row>
      <xdr:rowOff>47625</xdr:rowOff>
    </xdr:from>
    <xdr:to>
      <xdr:col>31</xdr:col>
      <xdr:colOff>19050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304800</xdr:colOff>
      <xdr:row>21</xdr:row>
      <xdr:rowOff>171450</xdr:rowOff>
    </xdr:from>
    <xdr:to>
      <xdr:col>38</xdr:col>
      <xdr:colOff>371475</xdr:colOff>
      <xdr:row>36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709333</xdr:colOff>
      <xdr:row>27</xdr:row>
      <xdr:rowOff>45384</xdr:rowOff>
    </xdr:from>
    <xdr:to>
      <xdr:col>27</xdr:col>
      <xdr:colOff>128307</xdr:colOff>
      <xdr:row>41</xdr:row>
      <xdr:rowOff>121584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F7" sqref="F7"/>
    </sheetView>
  </sheetViews>
  <sheetFormatPr defaultRowHeight="15" x14ac:dyDescent="0.25"/>
  <cols>
    <col min="6" max="6" width="11.7109375" customWidth="1"/>
    <col min="11" max="11" width="12.7109375" bestFit="1" customWidth="1"/>
    <col min="16" max="16" width="12.7109375" bestFit="1" customWidth="1"/>
  </cols>
  <sheetData>
    <row r="1" spans="1:16" x14ac:dyDescent="0.25">
      <c r="A1" s="1"/>
    </row>
    <row r="2" spans="1:16" x14ac:dyDescent="0.25">
      <c r="A2" s="2"/>
    </row>
    <row r="3" spans="1:16" x14ac:dyDescent="0.25">
      <c r="A3" s="1"/>
    </row>
    <row r="4" spans="1:16" x14ac:dyDescent="0.25">
      <c r="F4" t="s">
        <v>2</v>
      </c>
      <c r="K4" t="s">
        <v>3</v>
      </c>
      <c r="P4" t="s">
        <v>4</v>
      </c>
    </row>
    <row r="7" spans="1:16" x14ac:dyDescent="0.25">
      <c r="B7" t="s">
        <v>1</v>
      </c>
      <c r="F7" s="32">
        <v>750000</v>
      </c>
      <c r="G7" s="17"/>
      <c r="H7" s="17"/>
      <c r="I7" s="17"/>
      <c r="J7" s="17"/>
      <c r="K7" s="17">
        <v>750000</v>
      </c>
      <c r="L7" s="17"/>
      <c r="M7" s="17"/>
      <c r="N7" s="17"/>
      <c r="O7" s="17"/>
      <c r="P7" s="17">
        <v>750000</v>
      </c>
    </row>
    <row r="8" spans="1:16" x14ac:dyDescent="0.25"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x14ac:dyDescent="0.25">
      <c r="B10" t="s">
        <v>72</v>
      </c>
      <c r="F10" s="17">
        <f>'revenue&amp;graphs'!V59</f>
        <v>4660624</v>
      </c>
      <c r="G10" s="17"/>
      <c r="H10" s="17"/>
      <c r="I10" s="17"/>
      <c r="J10" s="17"/>
      <c r="K10" s="17">
        <f>'revenue&amp;graphs'!Z59</f>
        <v>21382346.666666668</v>
      </c>
      <c r="L10" s="17"/>
      <c r="M10" s="17"/>
      <c r="N10" s="17"/>
      <c r="O10" s="17"/>
      <c r="P10" s="17">
        <f>'revenue&amp;graphs'!AD59</f>
        <v>62736277.333333321</v>
      </c>
    </row>
    <row r="11" spans="1:16" x14ac:dyDescent="0.25"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B15" t="s">
        <v>102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2:16" x14ac:dyDescent="0.25"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2:16" x14ac:dyDescent="0.25"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2:16" x14ac:dyDescent="0.25"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2:16" x14ac:dyDescent="0.25"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2:16" x14ac:dyDescent="0.25"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2:16" x14ac:dyDescent="0.25"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2:16" x14ac:dyDescent="0.25">
      <c r="B23" t="s"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4" sqref="A4"/>
    </sheetView>
  </sheetViews>
  <sheetFormatPr defaultRowHeight="15" x14ac:dyDescent="0.25"/>
  <sheetData>
    <row r="1" spans="1:4" x14ac:dyDescent="0.25">
      <c r="C1" t="s">
        <v>64</v>
      </c>
    </row>
    <row r="2" spans="1:4" x14ac:dyDescent="0.25">
      <c r="A2" t="s">
        <v>62</v>
      </c>
      <c r="C2">
        <v>2.99</v>
      </c>
      <c r="D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7"/>
  <sheetViews>
    <sheetView topLeftCell="I25" zoomScale="85" zoomScaleNormal="85" workbookViewId="0">
      <selection activeCell="P49" sqref="P49"/>
    </sheetView>
  </sheetViews>
  <sheetFormatPr defaultRowHeight="15" x14ac:dyDescent="0.25"/>
  <cols>
    <col min="12" max="12" width="11" bestFit="1" customWidth="1"/>
    <col min="14" max="14" width="10" bestFit="1" customWidth="1"/>
    <col min="16" max="16" width="11" bestFit="1" customWidth="1"/>
    <col min="17" max="18" width="11" customWidth="1"/>
    <col min="19" max="19" width="49.85546875" bestFit="1" customWidth="1"/>
    <col min="20" max="25" width="12" bestFit="1" customWidth="1"/>
    <col min="26" max="27" width="12.7109375" bestFit="1" customWidth="1"/>
    <col min="28" max="28" width="13.5703125" customWidth="1"/>
    <col min="29" max="29" width="14.42578125" customWidth="1"/>
    <col min="30" max="30" width="14" customWidth="1"/>
    <col min="31" max="31" width="14.42578125" customWidth="1"/>
    <col min="34" max="34" width="12.7109375" bestFit="1" customWidth="1"/>
  </cols>
  <sheetData>
    <row r="2" spans="11:34" x14ac:dyDescent="0.25">
      <c r="K2" t="s">
        <v>42</v>
      </c>
    </row>
    <row r="4" spans="11:34" x14ac:dyDescent="0.25">
      <c r="S4" s="14" t="s">
        <v>98</v>
      </c>
    </row>
    <row r="5" spans="11:34" x14ac:dyDescent="0.25">
      <c r="S5" s="20"/>
      <c r="T5" s="21" t="s">
        <v>50</v>
      </c>
      <c r="U5" s="21" t="s">
        <v>73</v>
      </c>
      <c r="V5" s="21" t="s">
        <v>74</v>
      </c>
      <c r="W5" s="21" t="s">
        <v>75</v>
      </c>
      <c r="X5" s="21" t="s">
        <v>54</v>
      </c>
      <c r="Y5" s="21" t="s">
        <v>76</v>
      </c>
      <c r="Z5" s="21" t="s">
        <v>77</v>
      </c>
      <c r="AA5" s="21" t="s">
        <v>78</v>
      </c>
      <c r="AB5" s="21" t="s">
        <v>55</v>
      </c>
      <c r="AC5" s="21" t="s">
        <v>79</v>
      </c>
      <c r="AD5" s="21" t="s">
        <v>80</v>
      </c>
      <c r="AE5" s="21" t="s">
        <v>81</v>
      </c>
    </row>
    <row r="6" spans="11:34" x14ac:dyDescent="0.25">
      <c r="S6" s="20" t="s">
        <v>82</v>
      </c>
      <c r="T6" s="29">
        <v>0.01</v>
      </c>
      <c r="U6" s="29">
        <f>T6+0.02</f>
        <v>0.03</v>
      </c>
      <c r="V6" s="29">
        <f>U6+$T$40</f>
        <v>0.05</v>
      </c>
      <c r="W6" s="29">
        <f>V6+$T$40</f>
        <v>7.0000000000000007E-2</v>
      </c>
      <c r="X6" s="29">
        <f>W6+$W$40</f>
        <v>0.11000000000000001</v>
      </c>
      <c r="Y6" s="29">
        <f>X6+$W$40</f>
        <v>0.15000000000000002</v>
      </c>
      <c r="Z6" s="29">
        <f t="shared" ref="Z6" si="0">Y6+$W$40</f>
        <v>0.19000000000000003</v>
      </c>
      <c r="AA6" s="29">
        <f t="shared" ref="AA6" si="1">Z6+0.1</f>
        <v>0.29000000000000004</v>
      </c>
      <c r="AB6" s="29">
        <f t="shared" ref="AB6" si="2">AA6+0.1</f>
        <v>0.39</v>
      </c>
      <c r="AC6" s="29">
        <f t="shared" ref="AC6" si="3">AB6+0.1</f>
        <v>0.49</v>
      </c>
      <c r="AD6" s="29">
        <f t="shared" ref="AD6" si="4">AC6+0.1</f>
        <v>0.59</v>
      </c>
      <c r="AE6" s="29">
        <f t="shared" ref="AE6" si="5">AD6+0.1</f>
        <v>0.69</v>
      </c>
      <c r="AH6" t="s">
        <v>94</v>
      </c>
    </row>
    <row r="7" spans="11:34" x14ac:dyDescent="0.25">
      <c r="S7" s="20" t="s">
        <v>83</v>
      </c>
      <c r="T7" s="22">
        <f>$N$45*T6</f>
        <v>315076.92307692306</v>
      </c>
      <c r="U7" s="22">
        <f t="shared" ref="U7:AE7" si="6">$N$45*U6</f>
        <v>945230.76923076925</v>
      </c>
      <c r="V7" s="22">
        <f t="shared" si="6"/>
        <v>1575384.6153846155</v>
      </c>
      <c r="W7" s="22">
        <f t="shared" si="6"/>
        <v>2205538.461538462</v>
      </c>
      <c r="X7" s="22">
        <f t="shared" si="6"/>
        <v>3465846.1538461545</v>
      </c>
      <c r="Y7" s="22">
        <f t="shared" si="6"/>
        <v>4726153.8461538469</v>
      </c>
      <c r="Z7" s="22">
        <f t="shared" si="6"/>
        <v>5986461.5384615399</v>
      </c>
      <c r="AA7" s="22">
        <f t="shared" si="6"/>
        <v>9137230.7692307699</v>
      </c>
      <c r="AB7" s="22">
        <f t="shared" si="6"/>
        <v>12288000</v>
      </c>
      <c r="AC7" s="22">
        <f t="shared" si="6"/>
        <v>15438769.23076923</v>
      </c>
      <c r="AD7" s="22">
        <f t="shared" si="6"/>
        <v>18589538.46153846</v>
      </c>
      <c r="AE7" s="22">
        <f t="shared" si="6"/>
        <v>21740307.692307692</v>
      </c>
      <c r="AG7" t="s">
        <v>89</v>
      </c>
      <c r="AH7" s="17">
        <f>W14</f>
        <v>4553253.333333333</v>
      </c>
    </row>
    <row r="8" spans="11:34" x14ac:dyDescent="0.25">
      <c r="S8" s="20" t="s">
        <v>99</v>
      </c>
      <c r="T8" s="33">
        <f>P49</f>
        <v>0.82333333333333325</v>
      </c>
      <c r="U8" s="33">
        <f>T8</f>
        <v>0.82333333333333325</v>
      </c>
      <c r="V8" s="33">
        <f t="shared" ref="V8:AE8" si="7">U8</f>
        <v>0.82333333333333325</v>
      </c>
      <c r="W8" s="33">
        <f t="shared" si="7"/>
        <v>0.82333333333333325</v>
      </c>
      <c r="X8" s="33">
        <f t="shared" si="7"/>
        <v>0.82333333333333325</v>
      </c>
      <c r="Y8" s="33">
        <f t="shared" si="7"/>
        <v>0.82333333333333325</v>
      </c>
      <c r="Z8" s="33">
        <f t="shared" si="7"/>
        <v>0.82333333333333325</v>
      </c>
      <c r="AA8" s="33">
        <f t="shared" si="7"/>
        <v>0.82333333333333325</v>
      </c>
      <c r="AB8" s="33">
        <f t="shared" si="7"/>
        <v>0.82333333333333325</v>
      </c>
      <c r="AC8" s="33">
        <f t="shared" si="7"/>
        <v>0.82333333333333325</v>
      </c>
      <c r="AD8" s="33">
        <f t="shared" si="7"/>
        <v>0.82333333333333325</v>
      </c>
      <c r="AE8" s="33">
        <f t="shared" si="7"/>
        <v>0.82333333333333325</v>
      </c>
      <c r="AG8" t="s">
        <v>90</v>
      </c>
      <c r="AH8" s="17">
        <f>AA14</f>
        <v>20922186.666666668</v>
      </c>
    </row>
    <row r="9" spans="11:34" x14ac:dyDescent="0.25">
      <c r="S9" s="20" t="s">
        <v>84</v>
      </c>
      <c r="T9" s="23">
        <f>T8*T7</f>
        <v>259413.33333333328</v>
      </c>
      <c r="U9" s="23">
        <f t="shared" ref="U9:AE9" si="8">U8*U7</f>
        <v>778239.99999999988</v>
      </c>
      <c r="V9" s="23">
        <f t="shared" si="8"/>
        <v>1297066.6666666665</v>
      </c>
      <c r="W9" s="23">
        <f t="shared" si="8"/>
        <v>1815893.3333333335</v>
      </c>
      <c r="X9" s="23">
        <f t="shared" si="8"/>
        <v>2853546.666666667</v>
      </c>
      <c r="Y9" s="23">
        <f t="shared" si="8"/>
        <v>3891200.0000000005</v>
      </c>
      <c r="Z9" s="23">
        <f t="shared" si="8"/>
        <v>4928853.333333334</v>
      </c>
      <c r="AA9" s="23">
        <f t="shared" si="8"/>
        <v>7522986.666666666</v>
      </c>
      <c r="AB9" s="23">
        <f t="shared" si="8"/>
        <v>10117119.999999998</v>
      </c>
      <c r="AC9" s="23">
        <f t="shared" si="8"/>
        <v>12711253.333333332</v>
      </c>
      <c r="AD9" s="23">
        <f t="shared" si="8"/>
        <v>15305386.666666664</v>
      </c>
      <c r="AE9" s="23">
        <f t="shared" si="8"/>
        <v>17899519.999999996</v>
      </c>
      <c r="AG9" t="s">
        <v>91</v>
      </c>
      <c r="AH9" s="17">
        <f>AE14</f>
        <v>61325119.999999985</v>
      </c>
    </row>
    <row r="10" spans="11:34" x14ac:dyDescent="0.25">
      <c r="S10" s="20" t="s">
        <v>86</v>
      </c>
      <c r="T10" s="29">
        <v>0.01</v>
      </c>
      <c r="U10" s="29">
        <f>T10+$T$50</f>
        <v>1.4999999999999999E-2</v>
      </c>
      <c r="V10" s="29">
        <f t="shared" ref="V10" si="9">U10+$T$50</f>
        <v>0.02</v>
      </c>
      <c r="W10" s="29">
        <f t="shared" ref="W10" si="10">V10+$T$50</f>
        <v>2.5000000000000001E-2</v>
      </c>
      <c r="X10" s="29">
        <f>W10+$W$50</f>
        <v>4.4999999999999998E-2</v>
      </c>
      <c r="Y10" s="29">
        <f>X10+$W$50</f>
        <v>6.5000000000000002E-2</v>
      </c>
      <c r="Z10" s="29">
        <f t="shared" ref="Z10" si="11">Y10+$W$50</f>
        <v>8.5000000000000006E-2</v>
      </c>
      <c r="AA10" s="29">
        <f t="shared" ref="AA10" si="12">Z10+$W$50</f>
        <v>0.10500000000000001</v>
      </c>
      <c r="AB10" s="29">
        <f>AA10+$AA$50</f>
        <v>0.15500000000000003</v>
      </c>
      <c r="AC10" s="29">
        <f t="shared" ref="AC10:AE10" si="13">AB10+$AA$50</f>
        <v>0.20500000000000002</v>
      </c>
      <c r="AD10" s="29">
        <f t="shared" si="13"/>
        <v>0.255</v>
      </c>
      <c r="AE10" s="29">
        <f t="shared" si="13"/>
        <v>0.30499999999999999</v>
      </c>
      <c r="AH10" s="17">
        <f>SUM(AH7:AH9)</f>
        <v>86800559.999999985</v>
      </c>
    </row>
    <row r="11" spans="11:34" x14ac:dyDescent="0.25">
      <c r="S11" s="20" t="s">
        <v>87</v>
      </c>
      <c r="T11" s="22">
        <f>$P$54*T10</f>
        <v>884923.07692307699</v>
      </c>
      <c r="U11" s="22">
        <f t="shared" ref="U11:AE11" si="14">$P$54*U10</f>
        <v>1327384.6153846155</v>
      </c>
      <c r="V11" s="22">
        <f t="shared" si="14"/>
        <v>1769846.153846154</v>
      </c>
      <c r="W11" s="22">
        <f t="shared" si="14"/>
        <v>2212307.6923076925</v>
      </c>
      <c r="X11" s="22">
        <f t="shared" si="14"/>
        <v>3982153.846153846</v>
      </c>
      <c r="Y11" s="22">
        <f t="shared" si="14"/>
        <v>5752000</v>
      </c>
      <c r="Z11" s="22">
        <f t="shared" si="14"/>
        <v>7521846.1538461549</v>
      </c>
      <c r="AA11" s="22">
        <f t="shared" si="14"/>
        <v>9291692.3076923098</v>
      </c>
      <c r="AB11" s="22">
        <f t="shared" si="14"/>
        <v>13716307.692307696</v>
      </c>
      <c r="AC11" s="22">
        <f t="shared" si="14"/>
        <v>18140923.07692308</v>
      </c>
      <c r="AD11" s="22">
        <f t="shared" si="14"/>
        <v>22565538.461538464</v>
      </c>
      <c r="AE11" s="22">
        <f t="shared" si="14"/>
        <v>26990153.846153848</v>
      </c>
      <c r="AH11" s="17"/>
    </row>
    <row r="12" spans="11:34" ht="15.75" x14ac:dyDescent="0.25">
      <c r="S12" s="20" t="s">
        <v>99</v>
      </c>
      <c r="T12" s="23">
        <f>T8*0.1</f>
        <v>8.2333333333333328E-2</v>
      </c>
      <c r="U12" s="23">
        <f t="shared" ref="U12:AE12" si="15">U8*0.1</f>
        <v>8.2333333333333328E-2</v>
      </c>
      <c r="V12" s="23">
        <f t="shared" si="15"/>
        <v>8.2333333333333328E-2</v>
      </c>
      <c r="W12" s="23">
        <f t="shared" si="15"/>
        <v>8.2333333333333328E-2</v>
      </c>
      <c r="X12" s="23">
        <f t="shared" si="15"/>
        <v>8.2333333333333328E-2</v>
      </c>
      <c r="Y12" s="23">
        <f t="shared" si="15"/>
        <v>8.2333333333333328E-2</v>
      </c>
      <c r="Z12" s="23">
        <f t="shared" si="15"/>
        <v>8.2333333333333328E-2</v>
      </c>
      <c r="AA12" s="23">
        <f t="shared" si="15"/>
        <v>8.2333333333333328E-2</v>
      </c>
      <c r="AB12" s="23">
        <f t="shared" si="15"/>
        <v>8.2333333333333328E-2</v>
      </c>
      <c r="AC12" s="23">
        <f t="shared" si="15"/>
        <v>8.2333333333333328E-2</v>
      </c>
      <c r="AD12" s="23">
        <f t="shared" si="15"/>
        <v>8.2333333333333328E-2</v>
      </c>
      <c r="AE12" s="23">
        <f t="shared" si="15"/>
        <v>8.2333333333333328E-2</v>
      </c>
      <c r="AG12" s="30" t="s">
        <v>93</v>
      </c>
    </row>
    <row r="13" spans="11:34" x14ac:dyDescent="0.25">
      <c r="S13" s="20" t="s">
        <v>88</v>
      </c>
      <c r="T13" s="23">
        <v>57520</v>
      </c>
      <c r="U13" s="23">
        <v>86280.000000000015</v>
      </c>
      <c r="V13" s="23">
        <v>115040.00000000001</v>
      </c>
      <c r="W13" s="23">
        <v>143800.00000000003</v>
      </c>
      <c r="X13" s="23">
        <v>258840</v>
      </c>
      <c r="Y13" s="23">
        <v>373880</v>
      </c>
      <c r="Z13" s="23">
        <v>488920.00000000006</v>
      </c>
      <c r="AA13" s="23">
        <v>603960.00000000012</v>
      </c>
      <c r="AB13" s="23">
        <v>891560.00000000023</v>
      </c>
      <c r="AC13" s="23">
        <v>1179160.0000000002</v>
      </c>
      <c r="AD13" s="23">
        <v>1466760.0000000002</v>
      </c>
      <c r="AE13" s="23">
        <v>1754360.0000000002</v>
      </c>
      <c r="AG13" t="s">
        <v>92</v>
      </c>
      <c r="AH13">
        <f>((AH8-AH7)/AH7+(AH9-AH8)/AH8)/2</f>
        <v>2.7630509961522609</v>
      </c>
    </row>
    <row r="14" spans="11:34" s="14" customFormat="1" ht="15.75" thickBot="1" x14ac:dyDescent="0.3">
      <c r="S14" s="24" t="s">
        <v>85</v>
      </c>
      <c r="T14" s="25"/>
      <c r="U14" s="25"/>
      <c r="V14" s="25"/>
      <c r="W14" s="26">
        <f>SUM(T9:W9,T13:W13)</f>
        <v>4553253.333333333</v>
      </c>
      <c r="X14" s="27"/>
      <c r="Y14" s="27"/>
      <c r="Z14" s="27"/>
      <c r="AA14" s="28">
        <f>SUM(X9:AA9,X13:AA13)</f>
        <v>20922186.666666668</v>
      </c>
      <c r="AB14" s="27"/>
      <c r="AC14" s="27"/>
      <c r="AD14" s="27"/>
      <c r="AE14" s="28">
        <f>SUM(AB9:AE9,AB13:AE13)</f>
        <v>61325119.999999985</v>
      </c>
    </row>
    <row r="15" spans="11:34" ht="15.75" thickTop="1" x14ac:dyDescent="0.25"/>
    <row r="31" spans="4:19" x14ac:dyDescent="0.25">
      <c r="S31">
        <v>0.01</v>
      </c>
    </row>
    <row r="32" spans="4:19" x14ac:dyDescent="0.25">
      <c r="D32">
        <v>48000000</v>
      </c>
      <c r="N32" s="16">
        <v>120000000</v>
      </c>
      <c r="O32" t="s">
        <v>48</v>
      </c>
    </row>
    <row r="34" spans="9:30" x14ac:dyDescent="0.25">
      <c r="I34" t="s">
        <v>43</v>
      </c>
      <c r="K34">
        <f>D32/N32</f>
        <v>0.4</v>
      </c>
    </row>
    <row r="36" spans="9:30" x14ac:dyDescent="0.25">
      <c r="K36">
        <f>N32*K34</f>
        <v>48000000</v>
      </c>
    </row>
    <row r="39" spans="9:30" x14ac:dyDescent="0.25">
      <c r="L39" t="s">
        <v>46</v>
      </c>
    </row>
    <row r="40" spans="9:30" x14ac:dyDescent="0.25">
      <c r="L40">
        <v>3120000000</v>
      </c>
      <c r="S40" t="s">
        <v>56</v>
      </c>
      <c r="T40">
        <v>0.02</v>
      </c>
      <c r="W40">
        <v>0.04</v>
      </c>
      <c r="AA40">
        <v>0.1</v>
      </c>
    </row>
    <row r="41" spans="9:30" x14ac:dyDescent="0.25">
      <c r="L41" s="16">
        <v>2048000000</v>
      </c>
    </row>
    <row r="42" spans="9:30" x14ac:dyDescent="0.25">
      <c r="S42" t="s">
        <v>50</v>
      </c>
      <c r="T42" t="s">
        <v>51</v>
      </c>
      <c r="U42" t="s">
        <v>52</v>
      </c>
      <c r="V42" t="s">
        <v>53</v>
      </c>
      <c r="W42" t="s">
        <v>54</v>
      </c>
      <c r="X42" t="s">
        <v>51</v>
      </c>
      <c r="Y42" t="s">
        <v>52</v>
      </c>
      <c r="Z42" t="s">
        <v>53</v>
      </c>
      <c r="AA42" t="s">
        <v>55</v>
      </c>
      <c r="AB42" t="s">
        <v>51</v>
      </c>
      <c r="AC42" t="s">
        <v>52</v>
      </c>
      <c r="AD42" t="s">
        <v>53</v>
      </c>
    </row>
    <row r="43" spans="9:30" x14ac:dyDescent="0.25">
      <c r="K43" t="s">
        <v>44</v>
      </c>
      <c r="M43">
        <f>L41/L40</f>
        <v>0.65641025641025641</v>
      </c>
    </row>
    <row r="44" spans="9:30" x14ac:dyDescent="0.25">
      <c r="O44" t="s">
        <v>47</v>
      </c>
      <c r="R44" t="s">
        <v>58</v>
      </c>
      <c r="S44">
        <v>0.01</v>
      </c>
      <c r="T44">
        <f>S44+0.02</f>
        <v>0.03</v>
      </c>
      <c r="U44">
        <f>T44+$T$40</f>
        <v>0.05</v>
      </c>
      <c r="V44">
        <f>U44+$T$40</f>
        <v>7.0000000000000007E-2</v>
      </c>
      <c r="W44">
        <f>V44+$W$40</f>
        <v>0.11000000000000001</v>
      </c>
      <c r="X44">
        <f>W44+$W$40</f>
        <v>0.15000000000000002</v>
      </c>
      <c r="Y44">
        <f t="shared" ref="Y44" si="16">X44+$W$40</f>
        <v>0.19000000000000003</v>
      </c>
      <c r="Z44">
        <f t="shared" ref="Z44:AD44" si="17">Y44+0.1</f>
        <v>0.29000000000000004</v>
      </c>
      <c r="AA44">
        <f t="shared" si="17"/>
        <v>0.39</v>
      </c>
      <c r="AB44">
        <f t="shared" si="17"/>
        <v>0.49</v>
      </c>
      <c r="AC44">
        <f t="shared" si="17"/>
        <v>0.59</v>
      </c>
      <c r="AD44">
        <f t="shared" si="17"/>
        <v>0.69</v>
      </c>
    </row>
    <row r="45" spans="9:30" x14ac:dyDescent="0.25">
      <c r="L45" t="s">
        <v>100</v>
      </c>
      <c r="N45" s="16">
        <f>K36*M43</f>
        <v>31507692.307692308</v>
      </c>
      <c r="O45" t="s">
        <v>49</v>
      </c>
      <c r="R45" t="s">
        <v>57</v>
      </c>
      <c r="S45">
        <f>$N$45*S44</f>
        <v>315076.92307692306</v>
      </c>
      <c r="T45">
        <f t="shared" ref="T45:AD45" si="18">$N$45*T44</f>
        <v>945230.76923076925</v>
      </c>
      <c r="U45">
        <f t="shared" si="18"/>
        <v>1575384.6153846155</v>
      </c>
      <c r="V45">
        <f t="shared" si="18"/>
        <v>2205538.461538462</v>
      </c>
      <c r="W45">
        <f t="shared" si="18"/>
        <v>3465846.1538461545</v>
      </c>
      <c r="X45">
        <f t="shared" si="18"/>
        <v>4726153.8461538469</v>
      </c>
      <c r="Y45">
        <f t="shared" si="18"/>
        <v>5986461.5384615399</v>
      </c>
      <c r="Z45">
        <f t="shared" si="18"/>
        <v>9137230.7692307699</v>
      </c>
      <c r="AA45">
        <f t="shared" si="18"/>
        <v>12288000</v>
      </c>
      <c r="AB45">
        <f t="shared" si="18"/>
        <v>15438769.23076923</v>
      </c>
      <c r="AC45">
        <f t="shared" si="18"/>
        <v>18589538.46153846</v>
      </c>
      <c r="AD45">
        <f t="shared" si="18"/>
        <v>21740307.692307692</v>
      </c>
    </row>
    <row r="46" spans="9:30" x14ac:dyDescent="0.25">
      <c r="O46" t="s">
        <v>45</v>
      </c>
      <c r="R46" t="s">
        <v>59</v>
      </c>
      <c r="S46">
        <f>S45*$P$49</f>
        <v>259413.33333333328</v>
      </c>
      <c r="T46">
        <f t="shared" ref="T46:AC46" si="19">T45*$P$49</f>
        <v>778239.99999999988</v>
      </c>
      <c r="U46">
        <f t="shared" si="19"/>
        <v>1297066.6666666665</v>
      </c>
      <c r="V46">
        <f t="shared" si="19"/>
        <v>1815893.3333333335</v>
      </c>
      <c r="W46">
        <f t="shared" si="19"/>
        <v>2853546.666666667</v>
      </c>
      <c r="X46">
        <f t="shared" si="19"/>
        <v>3891200.0000000005</v>
      </c>
      <c r="Y46">
        <f t="shared" si="19"/>
        <v>4928853.333333334</v>
      </c>
      <c r="Z46">
        <f t="shared" si="19"/>
        <v>7522986.666666666</v>
      </c>
      <c r="AA46">
        <f t="shared" si="19"/>
        <v>10117119.999999998</v>
      </c>
      <c r="AB46">
        <f t="shared" si="19"/>
        <v>12711253.333333332</v>
      </c>
      <c r="AC46">
        <f t="shared" si="19"/>
        <v>15305386.666666664</v>
      </c>
      <c r="AD46">
        <f>AD45*$P$49</f>
        <v>17899519.999999996</v>
      </c>
    </row>
    <row r="47" spans="9:30" x14ac:dyDescent="0.25">
      <c r="O47">
        <f>L41/N45</f>
        <v>65</v>
      </c>
      <c r="P47">
        <f>O47*0.038</f>
        <v>2.4699999999999998</v>
      </c>
      <c r="R47" s="14" t="s">
        <v>61</v>
      </c>
      <c r="V47" s="14">
        <f>S46+T46+U46+V46</f>
        <v>4150613.333333333</v>
      </c>
      <c r="Z47" s="14">
        <f>W46+X46+Y46+Z46</f>
        <v>19196586.666666668</v>
      </c>
      <c r="AD47" s="14">
        <f>AA46+AB46+AC46+AD46</f>
        <v>56033279.999999985</v>
      </c>
    </row>
    <row r="49" spans="12:30" x14ac:dyDescent="0.25">
      <c r="N49" t="s">
        <v>60</v>
      </c>
      <c r="P49" s="16">
        <f>P47/12*4</f>
        <v>0.82333333333333325</v>
      </c>
      <c r="Q49" s="16"/>
      <c r="R49" s="16"/>
    </row>
    <row r="50" spans="12:30" x14ac:dyDescent="0.25">
      <c r="P50" s="16"/>
      <c r="Q50" s="16"/>
      <c r="R50" s="16"/>
      <c r="S50" t="s">
        <v>56</v>
      </c>
      <c r="T50">
        <v>5.0000000000000001E-3</v>
      </c>
      <c r="W50">
        <v>0.02</v>
      </c>
      <c r="AA50">
        <v>0.05</v>
      </c>
    </row>
    <row r="51" spans="12:30" x14ac:dyDescent="0.25">
      <c r="P51" s="16"/>
      <c r="Q51" s="16"/>
      <c r="R51" s="16"/>
    </row>
    <row r="52" spans="12:30" x14ac:dyDescent="0.25">
      <c r="P52" s="16"/>
      <c r="Q52" s="16"/>
      <c r="R52" s="16"/>
      <c r="S52" t="s">
        <v>50</v>
      </c>
      <c r="T52" t="s">
        <v>51</v>
      </c>
      <c r="U52" t="s">
        <v>52</v>
      </c>
      <c r="V52" t="s">
        <v>53</v>
      </c>
      <c r="W52" t="s">
        <v>54</v>
      </c>
      <c r="X52" t="s">
        <v>51</v>
      </c>
      <c r="Y52" t="s">
        <v>52</v>
      </c>
      <c r="Z52" t="s">
        <v>53</v>
      </c>
      <c r="AA52" t="s">
        <v>55</v>
      </c>
      <c r="AB52" t="s">
        <v>51</v>
      </c>
      <c r="AC52" t="s">
        <v>52</v>
      </c>
      <c r="AD52" t="s">
        <v>53</v>
      </c>
    </row>
    <row r="53" spans="12:30" x14ac:dyDescent="0.25">
      <c r="P53" s="16"/>
      <c r="Q53" s="16"/>
      <c r="R53" s="16"/>
    </row>
    <row r="54" spans="12:30" x14ac:dyDescent="0.25">
      <c r="L54" t="s">
        <v>71</v>
      </c>
      <c r="P54">
        <f>N32-N45</f>
        <v>88492307.692307696</v>
      </c>
      <c r="R54" t="s">
        <v>65</v>
      </c>
      <c r="S54">
        <v>0.01</v>
      </c>
      <c r="T54">
        <f>S54+$T$50</f>
        <v>1.4999999999999999E-2</v>
      </c>
      <c r="U54">
        <f t="shared" ref="U54:V54" si="20">T54+$T$50</f>
        <v>0.02</v>
      </c>
      <c r="V54">
        <f t="shared" si="20"/>
        <v>2.5000000000000001E-2</v>
      </c>
      <c r="W54">
        <f>V54+$W$50</f>
        <v>4.4999999999999998E-2</v>
      </c>
      <c r="X54">
        <f>W54+$W$50</f>
        <v>6.5000000000000002E-2</v>
      </c>
      <c r="Y54">
        <f t="shared" ref="Y54:Z54" si="21">X54+$W$50</f>
        <v>8.5000000000000006E-2</v>
      </c>
      <c r="Z54">
        <f t="shared" si="21"/>
        <v>0.10500000000000001</v>
      </c>
      <c r="AA54">
        <f>Z54+$AA$50</f>
        <v>0.15500000000000003</v>
      </c>
      <c r="AB54">
        <f t="shared" ref="AB54:AD54" si="22">AA54+$AA$50</f>
        <v>0.20500000000000002</v>
      </c>
      <c r="AC54">
        <f t="shared" si="22"/>
        <v>0.255</v>
      </c>
      <c r="AD54">
        <f t="shared" si="22"/>
        <v>0.30499999999999999</v>
      </c>
    </row>
    <row r="55" spans="12:30" x14ac:dyDescent="0.25">
      <c r="P55">
        <f>P49*0.1</f>
        <v>8.2333333333333328E-2</v>
      </c>
      <c r="R55" t="s">
        <v>66</v>
      </c>
      <c r="S55">
        <f>$P$54*S54</f>
        <v>884923.07692307699</v>
      </c>
      <c r="T55">
        <f t="shared" ref="T55:AD55" si="23">$P$54*T54</f>
        <v>1327384.6153846155</v>
      </c>
      <c r="U55">
        <f t="shared" si="23"/>
        <v>1769846.153846154</v>
      </c>
      <c r="V55">
        <f t="shared" si="23"/>
        <v>2212307.6923076925</v>
      </c>
      <c r="W55">
        <f t="shared" si="23"/>
        <v>3982153.846153846</v>
      </c>
      <c r="X55">
        <f t="shared" si="23"/>
        <v>5752000</v>
      </c>
      <c r="Y55">
        <f t="shared" si="23"/>
        <v>7521846.1538461549</v>
      </c>
      <c r="Z55">
        <f t="shared" si="23"/>
        <v>9291692.3076923098</v>
      </c>
      <c r="AA55">
        <f t="shared" si="23"/>
        <v>13716307.692307696</v>
      </c>
      <c r="AB55">
        <f t="shared" si="23"/>
        <v>18140923.07692308</v>
      </c>
      <c r="AC55">
        <f t="shared" si="23"/>
        <v>22565538.461538464</v>
      </c>
      <c r="AD55">
        <f t="shared" si="23"/>
        <v>26990153.846153848</v>
      </c>
    </row>
    <row r="56" spans="12:30" x14ac:dyDescent="0.25">
      <c r="R56" t="s">
        <v>67</v>
      </c>
      <c r="S56">
        <f>S55*$P$55</f>
        <v>72858.666666666672</v>
      </c>
      <c r="T56">
        <f t="shared" ref="T56:AC56" si="24">T55*$P$55</f>
        <v>109288</v>
      </c>
      <c r="U56">
        <f t="shared" si="24"/>
        <v>145717.33333333334</v>
      </c>
      <c r="V56">
        <f t="shared" si="24"/>
        <v>182146.66666666666</v>
      </c>
      <c r="W56">
        <f t="shared" si="24"/>
        <v>327863.99999999994</v>
      </c>
      <c r="X56">
        <f t="shared" si="24"/>
        <v>473581.33333333331</v>
      </c>
      <c r="Y56">
        <f t="shared" si="24"/>
        <v>619298.66666666674</v>
      </c>
      <c r="Z56">
        <f t="shared" si="24"/>
        <v>765016.00000000012</v>
      </c>
      <c r="AA56">
        <f t="shared" si="24"/>
        <v>1129309.3333333335</v>
      </c>
      <c r="AB56">
        <f t="shared" si="24"/>
        <v>1493602.6666666667</v>
      </c>
      <c r="AC56">
        <f t="shared" si="24"/>
        <v>1857896</v>
      </c>
      <c r="AD56">
        <f>AD55*$P$55</f>
        <v>2222189.3333333335</v>
      </c>
    </row>
    <row r="57" spans="12:30" s="14" customFormat="1" x14ac:dyDescent="0.25">
      <c r="R57" s="14" t="s">
        <v>68</v>
      </c>
      <c r="V57" s="14">
        <f>S56+T56+U56+V56</f>
        <v>510010.66666666663</v>
      </c>
      <c r="Z57" s="14">
        <f>SUM(W56:Z56)</f>
        <v>2185760</v>
      </c>
      <c r="AD57" s="14">
        <f>SUM(AA56:AD56)</f>
        <v>6702997.333333334</v>
      </c>
    </row>
    <row r="59" spans="12:30" s="14" customFormat="1" x14ac:dyDescent="0.25">
      <c r="R59" s="14" t="s">
        <v>69</v>
      </c>
      <c r="V59" s="18">
        <f>SUM(V47,V57)</f>
        <v>4660624</v>
      </c>
      <c r="Z59" s="18">
        <f>SUM(Z47,Z57)</f>
        <v>21382346.666666668</v>
      </c>
      <c r="AD59" s="18">
        <f>SUM(AD47,AD57)</f>
        <v>62736277.333333321</v>
      </c>
    </row>
    <row r="61" spans="12:30" s="14" customFormat="1" x14ac:dyDescent="0.25">
      <c r="N61" s="14" t="s">
        <v>1</v>
      </c>
      <c r="P61" s="18">
        <v>750000</v>
      </c>
      <c r="R61" s="14" t="s">
        <v>70</v>
      </c>
      <c r="V61" s="19">
        <f>V59/P61</f>
        <v>6.2141653333333338</v>
      </c>
      <c r="Z61" s="19">
        <f>Z59/P61</f>
        <v>28.509795555555556</v>
      </c>
      <c r="AD61" s="19">
        <f>AD59/P61</f>
        <v>83.648369777777759</v>
      </c>
    </row>
    <row r="66" spans="2:7" x14ac:dyDescent="0.25">
      <c r="B66" t="s">
        <v>101</v>
      </c>
      <c r="G66" s="31" t="s">
        <v>95</v>
      </c>
    </row>
    <row r="67" spans="2:7" x14ac:dyDescent="0.25">
      <c r="B67" t="s">
        <v>97</v>
      </c>
      <c r="G67" t="s">
        <v>96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5" zoomScale="90" zoomScaleNormal="90" workbookViewId="0"/>
  </sheetViews>
  <sheetFormatPr defaultRowHeight="15" x14ac:dyDescent="0.25"/>
  <cols>
    <col min="1" max="1" width="17.85546875" customWidth="1"/>
    <col min="2" max="2" width="15.85546875" customWidth="1"/>
    <col min="3" max="3" width="15.28515625" customWidth="1"/>
    <col min="4" max="4" width="15.42578125" customWidth="1"/>
  </cols>
  <sheetData>
    <row r="1" spans="1:8" ht="25.5" x14ac:dyDescent="0.25">
      <c r="A1" s="3" t="s">
        <v>5</v>
      </c>
      <c r="B1" s="4"/>
      <c r="C1" s="4"/>
      <c r="D1" s="4"/>
    </row>
    <row r="2" spans="1:8" ht="63.75" x14ac:dyDescent="0.25">
      <c r="A2" s="5" t="s">
        <v>6</v>
      </c>
      <c r="B2" s="5" t="s">
        <v>7</v>
      </c>
      <c r="C2" s="5" t="s">
        <v>8</v>
      </c>
      <c r="D2" s="5" t="s">
        <v>9</v>
      </c>
    </row>
    <row r="3" spans="1:8" ht="25.5" x14ac:dyDescent="0.25">
      <c r="A3" s="6" t="s">
        <v>10</v>
      </c>
      <c r="B3" s="7">
        <v>0.05</v>
      </c>
      <c r="C3" s="7">
        <v>0.05</v>
      </c>
      <c r="D3" s="8">
        <v>3</v>
      </c>
    </row>
    <row r="4" spans="1:8" s="14" customFormat="1" x14ac:dyDescent="0.25">
      <c r="A4" s="11" t="s">
        <v>11</v>
      </c>
      <c r="B4" s="12">
        <v>0.05</v>
      </c>
      <c r="C4" s="12">
        <v>0.05</v>
      </c>
      <c r="D4" s="13">
        <v>3</v>
      </c>
    </row>
    <row r="5" spans="1:8" ht="25.5" x14ac:dyDescent="0.25">
      <c r="A5" s="9" t="s">
        <v>12</v>
      </c>
      <c r="B5" s="7">
        <v>0.05</v>
      </c>
      <c r="C5" s="7">
        <v>0.05</v>
      </c>
      <c r="D5" s="8">
        <v>3</v>
      </c>
    </row>
    <row r="6" spans="1:8" ht="25.5" x14ac:dyDescent="0.25">
      <c r="A6" s="9" t="s">
        <v>13</v>
      </c>
      <c r="B6" s="7">
        <v>0.05</v>
      </c>
      <c r="C6" s="7">
        <v>0.05</v>
      </c>
      <c r="D6" s="8">
        <v>3</v>
      </c>
    </row>
    <row r="7" spans="1:8" ht="25.5" x14ac:dyDescent="0.25">
      <c r="A7" s="9" t="s">
        <v>14</v>
      </c>
      <c r="B7" s="7">
        <v>0.05</v>
      </c>
      <c r="C7" s="7">
        <v>0.05</v>
      </c>
      <c r="D7" s="8">
        <v>3</v>
      </c>
    </row>
    <row r="8" spans="1:8" ht="25.5" x14ac:dyDescent="0.25">
      <c r="A8" s="9" t="s">
        <v>15</v>
      </c>
      <c r="B8" s="7">
        <v>0.05</v>
      </c>
      <c r="C8" s="7">
        <v>0.05</v>
      </c>
      <c r="D8" s="8">
        <v>3</v>
      </c>
      <c r="H8">
        <f>5*0.6</f>
        <v>3</v>
      </c>
    </row>
    <row r="9" spans="1:8" x14ac:dyDescent="0.25">
      <c r="A9" s="9" t="s">
        <v>16</v>
      </c>
      <c r="B9" s="7">
        <v>0.05</v>
      </c>
      <c r="C9" s="7">
        <v>0.05</v>
      </c>
      <c r="D9" s="8">
        <v>3</v>
      </c>
      <c r="H9">
        <f>2*0.4</f>
        <v>0.8</v>
      </c>
    </row>
    <row r="10" spans="1:8" x14ac:dyDescent="0.25">
      <c r="A10" s="9" t="s">
        <v>17</v>
      </c>
      <c r="B10" s="7">
        <v>0.05</v>
      </c>
      <c r="C10" s="7">
        <v>0.05</v>
      </c>
      <c r="D10" s="8">
        <v>3</v>
      </c>
      <c r="H10">
        <f>SUM(H8:H9)</f>
        <v>3.8</v>
      </c>
    </row>
    <row r="11" spans="1:8" x14ac:dyDescent="0.25">
      <c r="A11" s="9" t="s">
        <v>18</v>
      </c>
      <c r="B11" s="7">
        <v>0.05</v>
      </c>
      <c r="C11" s="7">
        <v>0.05</v>
      </c>
      <c r="D11" s="8">
        <v>3</v>
      </c>
    </row>
    <row r="12" spans="1:8" x14ac:dyDescent="0.25">
      <c r="A12" s="9" t="s">
        <v>19</v>
      </c>
      <c r="B12" s="7">
        <v>0.05</v>
      </c>
      <c r="C12" s="7">
        <v>0.05</v>
      </c>
      <c r="D12" s="8">
        <v>3</v>
      </c>
    </row>
    <row r="13" spans="1:8" s="14" customFormat="1" x14ac:dyDescent="0.25">
      <c r="A13" s="11" t="s">
        <v>20</v>
      </c>
      <c r="B13" s="15">
        <v>2.5000000000000001E-2</v>
      </c>
      <c r="C13" s="15">
        <v>2.5000000000000001E-2</v>
      </c>
      <c r="D13" s="13">
        <v>7</v>
      </c>
    </row>
    <row r="14" spans="1:8" x14ac:dyDescent="0.25">
      <c r="A14" s="9" t="s">
        <v>21</v>
      </c>
      <c r="B14" s="10">
        <v>2.5000000000000001E-2</v>
      </c>
      <c r="C14" s="10">
        <v>2.5000000000000001E-2</v>
      </c>
      <c r="D14" s="8">
        <v>7</v>
      </c>
    </row>
    <row r="15" spans="1:8" x14ac:dyDescent="0.25">
      <c r="A15" s="9" t="s">
        <v>22</v>
      </c>
      <c r="B15" s="10">
        <v>2.5000000000000001E-2</v>
      </c>
      <c r="C15" s="10">
        <v>2.5000000000000001E-2</v>
      </c>
      <c r="D15" s="8">
        <v>7</v>
      </c>
    </row>
    <row r="16" spans="1:8" x14ac:dyDescent="0.25">
      <c r="A16" s="9" t="s">
        <v>23</v>
      </c>
      <c r="B16" s="10">
        <v>2.5000000000000001E-2</v>
      </c>
      <c r="C16" s="10">
        <v>2.5000000000000001E-2</v>
      </c>
      <c r="D16" s="8">
        <v>7</v>
      </c>
    </row>
    <row r="17" spans="1:4" x14ac:dyDescent="0.25">
      <c r="A17" s="9" t="s">
        <v>24</v>
      </c>
      <c r="B17" s="10">
        <v>2.5000000000000001E-2</v>
      </c>
      <c r="C17" s="10">
        <v>2.5000000000000001E-2</v>
      </c>
      <c r="D17" s="8">
        <v>7</v>
      </c>
    </row>
    <row r="18" spans="1:4" x14ac:dyDescent="0.25">
      <c r="A18" s="9" t="s">
        <v>25</v>
      </c>
      <c r="B18" s="10">
        <v>2.5000000000000001E-2</v>
      </c>
      <c r="C18" s="10">
        <v>2.5000000000000001E-2</v>
      </c>
      <c r="D18" s="8">
        <v>7</v>
      </c>
    </row>
    <row r="19" spans="1:4" x14ac:dyDescent="0.25">
      <c r="A19" s="9" t="s">
        <v>26</v>
      </c>
      <c r="B19" s="10">
        <v>2.5000000000000001E-2</v>
      </c>
      <c r="C19" s="10">
        <v>2.5000000000000001E-2</v>
      </c>
      <c r="D19" s="8">
        <v>7</v>
      </c>
    </row>
    <row r="20" spans="1:4" x14ac:dyDescent="0.25">
      <c r="A20" s="9" t="s">
        <v>27</v>
      </c>
      <c r="B20" s="10">
        <v>2.5000000000000001E-2</v>
      </c>
      <c r="C20" s="10">
        <v>2.5000000000000001E-2</v>
      </c>
      <c r="D20" s="8">
        <v>7</v>
      </c>
    </row>
    <row r="21" spans="1:4" x14ac:dyDescent="0.25">
      <c r="A21" s="9" t="s">
        <v>28</v>
      </c>
      <c r="B21" s="10">
        <v>2.5000000000000001E-2</v>
      </c>
      <c r="C21" s="10">
        <v>2.5000000000000001E-2</v>
      </c>
      <c r="D21" s="8">
        <v>7</v>
      </c>
    </row>
    <row r="22" spans="1:4" x14ac:dyDescent="0.25">
      <c r="A22" s="9" t="s">
        <v>29</v>
      </c>
      <c r="B22" s="7">
        <v>0.05</v>
      </c>
      <c r="C22" s="7">
        <v>0.05</v>
      </c>
      <c r="D22" s="8">
        <v>3</v>
      </c>
    </row>
    <row r="23" spans="1:4" s="14" customFormat="1" ht="25.5" x14ac:dyDescent="0.25">
      <c r="A23" s="11" t="s">
        <v>30</v>
      </c>
      <c r="B23" s="12">
        <v>0.05</v>
      </c>
      <c r="C23" s="12">
        <v>0.05</v>
      </c>
      <c r="D23" s="13">
        <v>3</v>
      </c>
    </row>
    <row r="24" spans="1:4" x14ac:dyDescent="0.25">
      <c r="A24" s="9" t="s">
        <v>31</v>
      </c>
      <c r="B24" s="7">
        <v>0.05</v>
      </c>
      <c r="C24" s="7">
        <v>0.05</v>
      </c>
      <c r="D24" s="8">
        <v>3</v>
      </c>
    </row>
    <row r="25" spans="1:4" x14ac:dyDescent="0.25">
      <c r="A25" s="9" t="s">
        <v>32</v>
      </c>
      <c r="B25" s="7">
        <v>0.05</v>
      </c>
      <c r="C25" s="7">
        <v>0.05</v>
      </c>
      <c r="D25" s="8">
        <v>3</v>
      </c>
    </row>
    <row r="26" spans="1:4" x14ac:dyDescent="0.25">
      <c r="A26" s="9" t="s">
        <v>33</v>
      </c>
      <c r="B26" s="7">
        <v>0.05</v>
      </c>
      <c r="C26" s="7">
        <v>0.05</v>
      </c>
      <c r="D26" s="8">
        <v>3</v>
      </c>
    </row>
    <row r="27" spans="1:4" x14ac:dyDescent="0.25">
      <c r="A27" s="9" t="s">
        <v>34</v>
      </c>
      <c r="B27" s="7">
        <v>0.05</v>
      </c>
      <c r="C27" s="7">
        <v>0.05</v>
      </c>
      <c r="D27" s="8">
        <v>3</v>
      </c>
    </row>
    <row r="28" spans="1:4" x14ac:dyDescent="0.25">
      <c r="A28" s="9" t="s">
        <v>14</v>
      </c>
      <c r="B28" s="7">
        <v>0.05</v>
      </c>
      <c r="C28" s="7">
        <v>0.05</v>
      </c>
      <c r="D28" s="8">
        <v>3</v>
      </c>
    </row>
    <row r="29" spans="1:4" x14ac:dyDescent="0.25">
      <c r="A29" s="9" t="s">
        <v>35</v>
      </c>
      <c r="B29" s="7">
        <v>0.05</v>
      </c>
      <c r="C29" s="7">
        <v>0.05</v>
      </c>
      <c r="D29" s="8">
        <v>3</v>
      </c>
    </row>
    <row r="30" spans="1:4" x14ac:dyDescent="0.25">
      <c r="A30" s="9" t="s">
        <v>36</v>
      </c>
      <c r="B30" s="7">
        <v>0.05</v>
      </c>
      <c r="C30" s="7">
        <v>0.05</v>
      </c>
      <c r="D30" s="8">
        <v>3</v>
      </c>
    </row>
    <row r="31" spans="1:4" x14ac:dyDescent="0.25">
      <c r="A31" s="9" t="s">
        <v>37</v>
      </c>
      <c r="B31" s="7">
        <v>0.05</v>
      </c>
      <c r="C31" s="7">
        <v>0.05</v>
      </c>
      <c r="D31" s="8">
        <v>3</v>
      </c>
    </row>
    <row r="32" spans="1:4" x14ac:dyDescent="0.25">
      <c r="A32" s="9" t="s">
        <v>38</v>
      </c>
      <c r="B32" s="7">
        <v>0.05</v>
      </c>
      <c r="C32" s="7">
        <v>0.05</v>
      </c>
      <c r="D32" s="8">
        <v>3</v>
      </c>
    </row>
    <row r="33" spans="1:4" x14ac:dyDescent="0.25">
      <c r="A33" s="9" t="s">
        <v>39</v>
      </c>
      <c r="B33" s="7">
        <v>0.05</v>
      </c>
      <c r="C33" s="7">
        <v>0.05</v>
      </c>
      <c r="D33" s="8">
        <v>3</v>
      </c>
    </row>
    <row r="34" spans="1:4" x14ac:dyDescent="0.25">
      <c r="A34" s="9" t="s">
        <v>40</v>
      </c>
      <c r="B34" s="7">
        <v>0.05</v>
      </c>
      <c r="C34" s="7">
        <v>0.05</v>
      </c>
      <c r="D34" s="8">
        <v>3</v>
      </c>
    </row>
    <row r="35" spans="1:4" ht="25.5" x14ac:dyDescent="0.25">
      <c r="A35" s="9" t="s">
        <v>41</v>
      </c>
      <c r="B35" s="7">
        <v>0</v>
      </c>
      <c r="C35" s="7">
        <v>0</v>
      </c>
      <c r="D35" s="8">
        <v>3</v>
      </c>
    </row>
    <row r="36" spans="1:4" x14ac:dyDescent="0.25">
      <c r="A36" s="3"/>
      <c r="B36" s="4"/>
      <c r="C36" s="4"/>
      <c r="D36" s="4"/>
    </row>
    <row r="37" spans="1:4" x14ac:dyDescent="0.25">
      <c r="A37" s="5"/>
      <c r="B37" s="5"/>
      <c r="C37" s="4"/>
      <c r="D3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</vt:lpstr>
      <vt:lpstr>team</vt:lpstr>
      <vt:lpstr>techsupport</vt:lpstr>
      <vt:lpstr>revenue&amp;graphs</vt:lpstr>
      <vt:lpstr>comission plan</vt:lpstr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Talex</dc:creator>
  <cp:lastModifiedBy>Maxim Talex</cp:lastModifiedBy>
  <dcterms:created xsi:type="dcterms:W3CDTF">2016-05-06T17:54:31Z</dcterms:created>
  <dcterms:modified xsi:type="dcterms:W3CDTF">2016-05-20T18:17:18Z</dcterms:modified>
</cp:coreProperties>
</file>