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D:\Archive\Data Analysis\Excel\"/>
    </mc:Choice>
  </mc:AlternateContent>
  <xr:revisionPtr revIDLastSave="0" documentId="13_ncr:1_{851224D4-1B12-4E8E-833B-738A498649BD}" xr6:coauthVersionLast="47" xr6:coauthVersionMax="47" xr10:uidLastSave="{00000000-0000-0000-0000-000000000000}"/>
  <bookViews>
    <workbookView xWindow="195" yWindow="1005" windowWidth="27930" windowHeight="17040" xr2:uid="{00000000-000D-0000-FFFF-FFFF00000000}"/>
  </bookViews>
  <sheets>
    <sheet name="Comparing forecasting methods" sheetId="16" r:id="rId1"/>
    <sheet name="Pivot table example" sheetId="19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City_e83eddae-ef93-49f3-90ae-5cb62069eab1" name="DimCity" connection="Query - DimCity"/>
          <x15:modelTable id="DimCustomer_56fb92d6-b3d3-4438-bb34-010fe1deecd0" name="DimCustomer" connection="Query - DimCustomer"/>
          <x15:modelTable id="DimProduct_b0cfb7cb-707b-47e4-82d8-8b765b6c8d0f" name="DimProduct" connection="Query - DimProduct"/>
          <x15:modelTable id="FactSales_1c6453af-b11f-426e-a103-409d6ebaaaaa" name="FactSales" connection="Query - FactSales"/>
          <x15:modelTable id="OrderDate  earliest_0c4a2ad9-283e-400b-ac16-b41ef884a9ae" name="OrderDate  earliest" connection="Query - OrderDate (earliest)"/>
          <x15:modelTable id="OrderDate  latest_18713b09-7b91-4e8c-a9ef-bdb2d3e09846" name="OrderDate  latest" connection="Query - OrderDate (latest)"/>
          <x15:modelTable id="Calendar_a7d586f0-74a8-4c6a-8a7d-6380e8c9ac0b" name="Calendar" connection="Query - Calendar"/>
          <x15:modelTable id="Year-Month Index_adc2201d-2aa1-41ce-a47b-7974c8e75585" name="Year-Month Index" connection="Query - Year-Month Index"/>
        </x15:modelTables>
        <x15:modelRelationships>
          <x15:modelRelationship fromTable="DimCustomer" fromColumn="CityID" toTable="DimCity" toColumn="CityID"/>
          <x15:modelRelationship fromTable="FactSales" fromColumn="CustomerID" toTable="DimCustomer" toColumn="CustomerID"/>
          <x15:modelRelationship fromTable="FactSales" fromColumn="CityID" toTable="DimProduct" toColumn="ProductID"/>
          <x15:modelRelationship fromTable="FactSales" fromColumn="OrderDate" toTable="Calendar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FactSales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  <x16:modelTimeGrouping tableName="FactSales" columnName="ShipDate" columnId="ShipDate">
                <x16:calculatedTimeColumn columnName="ShipDate (Year)" columnId="ShipDate (Year)" contentType="years" isSelected="1"/>
                <x16:calculatedTimeColumn columnName="ShipDate (Quarter)" columnId="ShipDate (Quarter)" contentType="quarters" isSelected="1"/>
                <x16:calculatedTimeColumn columnName="ShipDate (Month Index)" columnId="ShipDate (Month Index)" contentType="monthsindex" isSelected="1"/>
                <x16:calculatedTimeColumn columnName="ShipDate (Month)" columnId="Ship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6" i="16" l="1"/>
  <c r="E50" i="16"/>
  <c r="E51" i="16"/>
  <c r="E52" i="16"/>
  <c r="E53" i="16"/>
  <c r="E54" i="16"/>
  <c r="E55" i="16"/>
  <c r="E56" i="16"/>
  <c r="E57" i="16"/>
  <c r="E58" i="16"/>
  <c r="E59" i="16"/>
  <c r="E60" i="16"/>
  <c r="E49" i="16"/>
  <c r="P28" i="16"/>
  <c r="H5" i="16" a="1"/>
  <c r="H5" i="16" s="1"/>
  <c r="K27" i="16" s="1"/>
  <c r="F73" i="16"/>
  <c r="F89" i="16"/>
  <c r="F82" i="16"/>
  <c r="F75" i="16"/>
  <c r="F91" i="16"/>
  <c r="F80" i="16"/>
  <c r="F77" i="16"/>
  <c r="F70" i="16"/>
  <c r="F86" i="16"/>
  <c r="F79" i="16"/>
  <c r="F84" i="16"/>
  <c r="F81" i="16"/>
  <c r="F74" i="16"/>
  <c r="F90" i="16"/>
  <c r="F83" i="16"/>
  <c r="F72" i="16"/>
  <c r="F88" i="16"/>
  <c r="F69" i="16"/>
  <c r="F85" i="16"/>
  <c r="F78" i="16"/>
  <c r="F87" i="16"/>
  <c r="F76" i="16"/>
  <c r="F71" i="16"/>
  <c r="J68" i="16"/>
  <c r="J69" i="16"/>
  <c r="J70" i="16"/>
  <c r="J71" i="16"/>
  <c r="J72" i="16"/>
  <c r="J73" i="16"/>
  <c r="J74" i="16"/>
  <c r="C93" i="16"/>
  <c r="D93" i="16"/>
  <c r="E93" i="16"/>
  <c r="C94" i="16"/>
  <c r="D94" i="16"/>
  <c r="E94" i="16"/>
  <c r="C95" i="16"/>
  <c r="D95" i="16"/>
  <c r="E95" i="16"/>
  <c r="C96" i="16"/>
  <c r="D96" i="16"/>
  <c r="E96" i="16"/>
  <c r="C97" i="16"/>
  <c r="D97" i="16"/>
  <c r="E97" i="16"/>
  <c r="C98" i="16"/>
  <c r="D98" i="16"/>
  <c r="E98" i="16"/>
  <c r="C99" i="16"/>
  <c r="D99" i="16"/>
  <c r="E99" i="16"/>
  <c r="C100" i="16"/>
  <c r="D100" i="16"/>
  <c r="E100" i="16"/>
  <c r="C101" i="16"/>
  <c r="D101" i="16"/>
  <c r="E101" i="16"/>
  <c r="C102" i="16"/>
  <c r="D102" i="16"/>
  <c r="E102" i="16"/>
  <c r="C103" i="16"/>
  <c r="D103" i="16"/>
  <c r="E103" i="16"/>
  <c r="F68" i="16"/>
  <c r="C92" i="16"/>
  <c r="K46" i="16" l="1"/>
  <c r="K42" i="16"/>
  <c r="K38" i="16"/>
  <c r="K34" i="16"/>
  <c r="K30" i="16"/>
  <c r="K26" i="16"/>
  <c r="L27" i="16" s="1"/>
  <c r="K25" i="16"/>
  <c r="K45" i="16"/>
  <c r="L46" i="16" s="1"/>
  <c r="K41" i="16"/>
  <c r="K37" i="16"/>
  <c r="K33" i="16"/>
  <c r="K29" i="16"/>
  <c r="L30" i="16" s="1"/>
  <c r="K44" i="16"/>
  <c r="K36" i="16"/>
  <c r="K32" i="16"/>
  <c r="K28" i="16"/>
  <c r="L29" i="16" s="1"/>
  <c r="K48" i="16"/>
  <c r="K40" i="16"/>
  <c r="L41" i="16" s="1"/>
  <c r="K47" i="16"/>
  <c r="L48" i="16" s="1"/>
  <c r="K43" i="16"/>
  <c r="L44" i="16" s="1"/>
  <c r="K39" i="16"/>
  <c r="K35" i="16"/>
  <c r="L36" i="16" s="1"/>
  <c r="K31" i="16"/>
  <c r="L32" i="16" s="1"/>
  <c r="G71" i="16"/>
  <c r="G76" i="16"/>
  <c r="G87" i="16"/>
  <c r="G78" i="16"/>
  <c r="G85" i="16"/>
  <c r="G69" i="16"/>
  <c r="G88" i="16"/>
  <c r="G72" i="16"/>
  <c r="G83" i="16"/>
  <c r="G90" i="16"/>
  <c r="G74" i="16"/>
  <c r="G81" i="16"/>
  <c r="G84" i="16"/>
  <c r="G68" i="16"/>
  <c r="G79" i="16"/>
  <c r="G86" i="16"/>
  <c r="G70" i="16"/>
  <c r="G77" i="16"/>
  <c r="G80" i="16"/>
  <c r="G91" i="16"/>
  <c r="G75" i="16"/>
  <c r="G82" i="16"/>
  <c r="G89" i="16"/>
  <c r="G73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27" i="16"/>
  <c r="F26" i="16"/>
  <c r="D92" i="16"/>
  <c r="E92" i="16"/>
  <c r="L33" i="16" l="1"/>
  <c r="L26" i="16"/>
  <c r="L39" i="16"/>
  <c r="L37" i="16"/>
  <c r="L43" i="16"/>
  <c r="L34" i="16"/>
  <c r="J109" i="16"/>
  <c r="L45" i="16"/>
  <c r="L38" i="16"/>
  <c r="L40" i="16"/>
  <c r="L42" i="16"/>
  <c r="L31" i="16"/>
  <c r="L47" i="16"/>
  <c r="L35" i="16"/>
  <c r="L28" i="16"/>
  <c r="G28" i="16"/>
  <c r="H28" i="16" s="1"/>
  <c r="G46" i="16"/>
  <c r="H46" i="16" s="1"/>
  <c r="G36" i="16"/>
  <c r="H36" i="16" s="1"/>
  <c r="G40" i="16"/>
  <c r="H40" i="16" s="1"/>
  <c r="G27" i="16"/>
  <c r="H27" i="16" s="1"/>
  <c r="G41" i="16"/>
  <c r="H41" i="16" s="1"/>
  <c r="G37" i="16"/>
  <c r="H37" i="16" s="1"/>
  <c r="G33" i="16"/>
  <c r="H33" i="16" s="1"/>
  <c r="G44" i="16"/>
  <c r="H44" i="16" s="1"/>
  <c r="G32" i="16"/>
  <c r="H32" i="16" s="1"/>
  <c r="G45" i="16"/>
  <c r="H45" i="16" s="1"/>
  <c r="G47" i="16"/>
  <c r="H47" i="16" s="1"/>
  <c r="G43" i="16"/>
  <c r="H43" i="16" s="1"/>
  <c r="G39" i="16"/>
  <c r="H39" i="16" s="1"/>
  <c r="G35" i="16"/>
  <c r="H35" i="16" s="1"/>
  <c r="G31" i="16"/>
  <c r="H31" i="16" s="1"/>
  <c r="G29" i="16"/>
  <c r="H29" i="16" s="1"/>
  <c r="G42" i="16"/>
  <c r="H42" i="16" s="1"/>
  <c r="G38" i="16"/>
  <c r="H38" i="16" s="1"/>
  <c r="G34" i="16"/>
  <c r="H34" i="16" s="1"/>
  <c r="G30" i="16"/>
  <c r="H30" i="16" s="1"/>
  <c r="L7" i="16" l="1"/>
  <c r="L8" i="16"/>
  <c r="K9" i="16" s="1"/>
  <c r="P29" i="16"/>
  <c r="I29" i="16" l="1"/>
  <c r="J29" i="16" s="1"/>
  <c r="I33" i="16"/>
  <c r="J33" i="16" s="1"/>
  <c r="I37" i="16"/>
  <c r="J37" i="16" s="1"/>
  <c r="I41" i="16"/>
  <c r="J41" i="16" s="1"/>
  <c r="I45" i="16"/>
  <c r="J45" i="16" s="1"/>
  <c r="I25" i="16"/>
  <c r="J25" i="16" s="1"/>
  <c r="I26" i="16"/>
  <c r="J26" i="16" s="1"/>
  <c r="I30" i="16"/>
  <c r="J30" i="16" s="1"/>
  <c r="I34" i="16"/>
  <c r="J34" i="16" s="1"/>
  <c r="I38" i="16"/>
  <c r="J38" i="16" s="1"/>
  <c r="I42" i="16"/>
  <c r="J42" i="16" s="1"/>
  <c r="I46" i="16"/>
  <c r="J46" i="16" s="1"/>
  <c r="I27" i="16"/>
  <c r="J27" i="16" s="1"/>
  <c r="I31" i="16"/>
  <c r="J31" i="16" s="1"/>
  <c r="I35" i="16"/>
  <c r="J35" i="16" s="1"/>
  <c r="I39" i="16"/>
  <c r="J39" i="16" s="1"/>
  <c r="I43" i="16"/>
  <c r="J43" i="16" s="1"/>
  <c r="I47" i="16"/>
  <c r="J47" i="16" s="1"/>
  <c r="I28" i="16"/>
  <c r="J28" i="16" s="1"/>
  <c r="I32" i="16"/>
  <c r="J32" i="16" s="1"/>
  <c r="I36" i="16"/>
  <c r="J36" i="16" s="1"/>
  <c r="I40" i="16"/>
  <c r="J40" i="16" s="1"/>
  <c r="I44" i="16"/>
  <c r="J44" i="16" s="1"/>
  <c r="I48" i="16"/>
  <c r="J48" i="16" s="1"/>
  <c r="N53" i="16"/>
  <c r="N57" i="16"/>
  <c r="N49" i="16"/>
  <c r="N52" i="16"/>
  <c r="N60" i="16"/>
  <c r="N50" i="16"/>
  <c r="N54" i="16"/>
  <c r="N58" i="16"/>
  <c r="N51" i="16"/>
  <c r="N55" i="16"/>
  <c r="N59" i="16"/>
  <c r="N56" i="16"/>
  <c r="I109" i="16" l="1"/>
  <c r="P38" i="16"/>
  <c r="P45" i="16"/>
  <c r="P43" i="16"/>
  <c r="P36" i="16"/>
  <c r="P39" i="16"/>
  <c r="P41" i="16"/>
  <c r="P35" i="16"/>
  <c r="P42" i="16"/>
  <c r="P37" i="16"/>
  <c r="P40" i="16"/>
  <c r="P34" i="16"/>
  <c r="P44" i="16" l="1"/>
  <c r="P46" i="16" l="1"/>
  <c r="Q39" i="16" l="1"/>
  <c r="Q42" i="16"/>
  <c r="Q38" i="16"/>
  <c r="Q35" i="16"/>
  <c r="Q41" i="16"/>
  <c r="Q36" i="16"/>
  <c r="Q34" i="16"/>
  <c r="Q37" i="16"/>
  <c r="Q40" i="16"/>
  <c r="Q43" i="16"/>
  <c r="Q45" i="16"/>
  <c r="Q44" i="16"/>
  <c r="Q46" i="1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DC201F-140B-432A-B031-12E5E915D460}" name="Query - Calendar" description="Connection to the 'Calendar' query in the workbook." type="100" refreshedVersion="8" minRefreshableVersion="5">
    <extLst>
      <ext xmlns:x15="http://schemas.microsoft.com/office/spreadsheetml/2010/11/main" uri="{DE250136-89BD-433C-8126-D09CA5730AF9}">
        <x15:connection id="cacf453c-b685-47ac-8e4f-51b58d520aff"/>
      </ext>
    </extLst>
  </connection>
  <connection id="2" xr16:uid="{A1BE502F-3681-4771-9B2D-ECD673D6B74C}" keepAlive="1" name="Query - Data source: City" description="Connection to the 'Data source: City' query in the workbook." type="5" refreshedVersion="0" background="1">
    <dbPr connection="Provider=Microsoft.Mashup.OleDb.1;Data Source=$Workbook$;Location=&quot;Data source: City&quot;;Extended Properties=&quot;&quot;" command="SELECT * FROM [Data source: City]"/>
  </connection>
  <connection id="3" xr16:uid="{9903B9B1-6A00-4223-8999-34B8D13A5E68}" keepAlive="1" name="Query - Data source: Customer" description="Connection to the 'Data source: Customer' query in the workbook." type="5" refreshedVersion="0" background="1">
    <dbPr connection="Provider=Microsoft.Mashup.OleDb.1;Data Source=$Workbook$;Location=&quot;Data source: Customer&quot;;Extended Properties=&quot;&quot;" command="SELECT * FROM [Data source: Customer]"/>
  </connection>
  <connection id="4" xr16:uid="{CD3359E4-DE78-4800-93B1-3F1787853217}" keepAlive="1" name="Query - Data source: Product" description="Connection to the 'Data source: Product' query in the workbook." type="5" refreshedVersion="0" background="1">
    <dbPr connection="Provider=Microsoft.Mashup.OleDb.1;Data Source=$Workbook$;Location=&quot;Data source: Product&quot;;Extended Properties=&quot;&quot;" command="SELECT * FROM [Data source: Product]"/>
  </connection>
  <connection id="5" xr16:uid="{E8AA9954-3933-4791-9CA6-83C5F2728893}" keepAlive="1" name="Query - Data source: Sales" description="Connection to the 'Data source: Sales' query in the workbook." type="5" refreshedVersion="0" background="1">
    <dbPr connection="Provider=Microsoft.Mashup.OleDb.1;Data Source=$Workbook$;Location=&quot;Data source: Sales&quot;;Extended Properties=&quot;&quot;" command="SELECT * FROM [Data source: Sales]"/>
  </connection>
  <connection id="6" xr16:uid="{539AF0A0-63CE-4439-8C0E-AC6B01526F44}" name="Query - DimCity" description="Connection to the 'DimCity' query in the workbook." type="100" refreshedVersion="8" minRefreshableVersion="5">
    <extLst>
      <ext xmlns:x15="http://schemas.microsoft.com/office/spreadsheetml/2010/11/main" uri="{DE250136-89BD-433C-8126-D09CA5730AF9}">
        <x15:connection id="7c8e7bdb-84e1-4a4d-b936-3c1f6c8ed705"/>
      </ext>
    </extLst>
  </connection>
  <connection id="7" xr16:uid="{E2571C76-1ED8-43F8-8C1B-1D4361E591BC}" name="Query - DimCustomer" description="Connection to the 'DimCustomer' query in the workbook." type="100" refreshedVersion="8" minRefreshableVersion="5">
    <extLst>
      <ext xmlns:x15="http://schemas.microsoft.com/office/spreadsheetml/2010/11/main" uri="{DE250136-89BD-433C-8126-D09CA5730AF9}">
        <x15:connection id="adf3aa80-3ef1-4f45-9297-41b27536bb88"/>
      </ext>
    </extLst>
  </connection>
  <connection id="8" xr16:uid="{7445C870-09A6-4094-82B9-12CA3BF4CF85}" name="Query - DimProduct" description="Connection to the 'DimProduct' query in the workbook." type="100" refreshedVersion="8" minRefreshableVersion="5">
    <extLst>
      <ext xmlns:x15="http://schemas.microsoft.com/office/spreadsheetml/2010/11/main" uri="{DE250136-89BD-433C-8126-D09CA5730AF9}">
        <x15:connection id="b6ccc47b-daff-457f-8a13-22d31e074468"/>
      </ext>
    </extLst>
  </connection>
  <connection id="9" xr16:uid="{5A106A4E-8064-4EB0-BED3-BA7C6B140BB7}" name="Query - FactSales" description="Connection to the 'FactSales' query in the workbook." type="100" refreshedVersion="8" minRefreshableVersion="5">
    <extLst>
      <ext xmlns:x15="http://schemas.microsoft.com/office/spreadsheetml/2010/11/main" uri="{DE250136-89BD-433C-8126-D09CA5730AF9}">
        <x15:connection id="3347de0e-b173-4c0f-95f4-00d0ff94d05b"/>
      </ext>
    </extLst>
  </connection>
  <connection id="10" xr16:uid="{63B34161-91EC-4C46-ACAD-B5474B552805}" name="Query - OrderDate (earliest)" description="Connection to the 'OrderDate (earliest)' query in the workbook." type="100" refreshedVersion="8" minRefreshableVersion="5">
    <extLst>
      <ext xmlns:x15="http://schemas.microsoft.com/office/spreadsheetml/2010/11/main" uri="{DE250136-89BD-433C-8126-D09CA5730AF9}">
        <x15:connection id="0a474d08-459e-4d65-aa37-4eaa64b02ce6"/>
      </ext>
    </extLst>
  </connection>
  <connection id="11" xr16:uid="{882A5DAC-1A65-4AF3-9174-5FE515D7C5F6}" name="Query - OrderDate (latest)" description="Connection to the 'OrderDate (latest)' query in the workbook." type="100" refreshedVersion="8" minRefreshableVersion="5">
    <extLst>
      <ext xmlns:x15="http://schemas.microsoft.com/office/spreadsheetml/2010/11/main" uri="{DE250136-89BD-433C-8126-D09CA5730AF9}">
        <x15:connection id="0a85cd0f-ec9f-4cd1-838f-2b734fe48280"/>
      </ext>
    </extLst>
  </connection>
  <connection id="12" xr16:uid="{DB5DF407-92B3-4DFF-8E40-306FCC33CAD5}" name="Query - Year-Month Index" description="Connection to the 'Year-Month Index' query in the workbook." type="100" refreshedVersion="8" minRefreshableVersion="5">
    <extLst>
      <ext xmlns:x15="http://schemas.microsoft.com/office/spreadsheetml/2010/11/main" uri="{DE250136-89BD-433C-8126-D09CA5730AF9}">
        <x15:connection id="c51097d2-3381-4edc-9fb3-9ad4054e4c4b"/>
      </ext>
    </extLst>
  </connection>
  <connection id="13" xr16:uid="{970DFF04-3611-4671-ABB0-00E80290ACD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<sst xmlns="http://schemas.openxmlformats.org/spreadsheetml/2006/main" count="96" uniqueCount="62">
  <si>
    <t>OrderDate (Year)</t>
  </si>
  <si>
    <t>Month</t>
  </si>
  <si>
    <t>MAPE:</t>
  </si>
  <si>
    <t>Sign change</t>
  </si>
  <si>
    <t>Index</t>
  </si>
  <si>
    <t>Average:</t>
  </si>
  <si>
    <t>OrderDate (Month Index)</t>
  </si>
  <si>
    <t>3-period moving average</t>
  </si>
  <si>
    <t>Centred Moving Average</t>
  </si>
  <si>
    <t>Actual ÷ CMA</t>
  </si>
  <si>
    <t>SLOPE()</t>
  </si>
  <si>
    <t>INTERCEPT()</t>
  </si>
  <si>
    <t>Tendline Level</t>
  </si>
  <si>
    <t>&lt;&lt;   Forecasts</t>
  </si>
  <si>
    <t>Seasonal index</t>
  </si>
  <si>
    <t>Normalised index</t>
  </si>
  <si>
    <t>Copy-and-pasted from above to avoid circular query</t>
  </si>
  <si>
    <t>Forecast profit</t>
  </si>
  <si>
    <t>Actual profit</t>
  </si>
  <si>
    <t>Statistic</t>
  </si>
  <si>
    <t>Value</t>
  </si>
  <si>
    <t>Alpha</t>
  </si>
  <si>
    <t>Beta</t>
  </si>
  <si>
    <t>Gamma</t>
  </si>
  <si>
    <t>MASE</t>
  </si>
  <si>
    <t>SMAPE</t>
  </si>
  <si>
    <t>MAE</t>
  </si>
  <si>
    <t>RMSE</t>
  </si>
  <si>
    <t>Lower bound</t>
  </si>
  <si>
    <t>Upper bound</t>
  </si>
  <si>
    <t>Based on LinkedIn Learning series Excel Data Analysis: Forecasting by Wayne Winston https://www.linkedin.com/learning/excel-data-analysis-forecasting</t>
  </si>
  <si>
    <t>Forecast on Actuals</t>
  </si>
  <si>
    <t>ABS % Error</t>
  </si>
  <si>
    <t>Error for + - change</t>
  </si>
  <si>
    <t>Auto-correlation check</t>
  </si>
  <si>
    <t>observations</t>
  </si>
  <si>
    <t>sign changes</t>
  </si>
  <si>
    <t>cut-off</t>
  </si>
  <si>
    <t>Presence of autocorrelation undermines MAPE</t>
  </si>
  <si>
    <t>Linear trendline coefficients</t>
  </si>
  <si>
    <t>Excel's Forecast Sheet method</t>
  </si>
  <si>
    <t>Forecast Sheet</t>
  </si>
  <si>
    <t>MAPE (Mean absolute percentage error), lower is better</t>
  </si>
  <si>
    <t>e.g. approximately 14.95% off when forecasting profit</t>
  </si>
  <si>
    <t>This worksheet shows my comparison of manually created forecasting vs Excel's built-in Forecast Sheet method</t>
  </si>
  <si>
    <t>Ratio-to-moving average</t>
  </si>
  <si>
    <t>Manual ratio-to-moving average method to estimate seasonal indices</t>
  </si>
  <si>
    <t>Year</t>
  </si>
  <si>
    <t>Month name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</si>
  <si>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</si>
  <si>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</si>
  <si>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</si>
  <si>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</si>
  <si>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</si>
  <si>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</si>
  <si>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</si>
  <si>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</si>
  <si>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</si>
  <si>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</si>
  <si>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</si>
  <si>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</si>
  <si>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Profit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</si>
</sst>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\$#,##0.00;\-\$#,##0.00;\$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6"/>
      <name val="Calibri"/>
      <family val="2"/>
      <scheme val="minor"/>
    </font>
    <font>
      <b/>
      <sz val="11"/>
      <color theme="6"/>
      <name val="Calibri"/>
      <family val="2"/>
      <scheme val="minor"/>
    </font>
    <font>
      <sz val="2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D9F2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0F0F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 style="medium">
        <color auto="1"/>
      </bottom>
      <diagonal/>
    </border>
    <border>
      <left/>
      <right/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double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1">
    <xf numFmtId="0" fontId="0" fillId="0" borderId="0"/>
  </cellStyleXfs>
  <cellXfs count="57">
    <xf numFmtId="0" fontId="0" fillId="0" borderId="0" xfId="0"/>
    <xf numFmtId="3" fontId="0" fillId="0" borderId="0" xfId="0" applyNumberFormat="1"/>
    <xf numFmtId="0" fontId="1" fillId="0" borderId="0" xfId="0" applyFont="1"/>
    <xf numFmtId="10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0" fontId="3" fillId="0" borderId="0" xfId="0" applyFon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6" xfId="0" applyBorder="1" applyAlignment="1">
      <alignment horizontal="right" indent="1"/>
    </xf>
    <xf numFmtId="0" fontId="0" fillId="0" borderId="0" xfId="0" applyAlignment="1">
      <alignment horizontal="right" indent="1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1" xfId="0" applyBorder="1" applyAlignment="1">
      <alignment horizontal="right" indent="1"/>
    </xf>
    <xf numFmtId="0" fontId="0" fillId="0" borderId="8" xfId="0" applyBorder="1" applyAlignment="1">
      <alignment horizontal="right" indent="1"/>
    </xf>
    <xf numFmtId="0" fontId="1" fillId="0" borderId="9" xfId="0" applyFont="1" applyBorder="1" applyAlignment="1">
      <alignment horizontal="right"/>
    </xf>
    <xf numFmtId="0" fontId="0" fillId="0" borderId="10" xfId="0" applyBorder="1" applyAlignment="1">
      <alignment horizontal="right" indent="1"/>
    </xf>
    <xf numFmtId="0" fontId="0" fillId="0" borderId="11" xfId="0" applyBorder="1" applyAlignment="1">
      <alignment horizontal="right" indent="1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 indent="1"/>
    </xf>
    <xf numFmtId="0" fontId="0" fillId="0" borderId="7" xfId="0" applyBorder="1" applyAlignment="1">
      <alignment horizontal="right" indent="1"/>
    </xf>
    <xf numFmtId="3" fontId="1" fillId="0" borderId="13" xfId="0" applyNumberFormat="1" applyFont="1" applyBorder="1"/>
    <xf numFmtId="3" fontId="0" fillId="0" borderId="14" xfId="0" applyNumberFormat="1" applyBorder="1" applyAlignment="1">
      <alignment horizontal="right" indent="1"/>
    </xf>
    <xf numFmtId="3" fontId="0" fillId="0" borderId="12" xfId="0" applyNumberFormat="1" applyBorder="1" applyAlignment="1">
      <alignment horizontal="right" indent="1"/>
    </xf>
    <xf numFmtId="4" fontId="0" fillId="0" borderId="0" xfId="0" applyNumberFormat="1"/>
    <xf numFmtId="0" fontId="4" fillId="0" borderId="0" xfId="0" applyFont="1"/>
    <xf numFmtId="0" fontId="0" fillId="2" borderId="2" xfId="0" applyFill="1" applyBorder="1"/>
    <xf numFmtId="0" fontId="0" fillId="2" borderId="4" xfId="0" applyFill="1" applyBorder="1"/>
    <xf numFmtId="1" fontId="0" fillId="0" borderId="6" xfId="0" applyNumberFormat="1" applyBorder="1" applyAlignment="1">
      <alignment horizontal="right" inden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4" borderId="0" xfId="0" applyFill="1"/>
    <xf numFmtId="0" fontId="0" fillId="5" borderId="0" xfId="0" applyFill="1"/>
    <xf numFmtId="164" fontId="0" fillId="5" borderId="0" xfId="0" applyNumberFormat="1" applyFill="1"/>
    <xf numFmtId="3" fontId="0" fillId="5" borderId="0" xfId="0" applyNumberFormat="1" applyFill="1"/>
    <xf numFmtId="0" fontId="0" fillId="5" borderId="0" xfId="0" applyFill="1" applyAlignment="1">
      <alignment horizontal="center"/>
    </xf>
    <xf numFmtId="0" fontId="6" fillId="0" borderId="5" xfId="0" applyFont="1" applyBorder="1" applyAlignment="1">
      <alignment horizontal="right"/>
    </xf>
    <xf numFmtId="10" fontId="7" fillId="0" borderId="0" xfId="0" applyNumberFormat="1" applyFont="1" applyAlignment="1">
      <alignment horizontal="right" vertical="center" indent="1"/>
    </xf>
    <xf numFmtId="10" fontId="7" fillId="0" borderId="6" xfId="0" applyNumberFormat="1" applyFont="1" applyBorder="1" applyAlignment="1">
      <alignment horizontal="right" vertical="center" indent="1"/>
    </xf>
    <xf numFmtId="0" fontId="0" fillId="0" borderId="0" xfId="0" pivotButton="1"/>
    <xf numFmtId="165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8" xfId="0" applyBorder="1" applyAlignment="1">
      <alignment horizontal="center"/>
    </xf>
    <xf numFmtId="164" fontId="0" fillId="3" borderId="0" xfId="0" applyNumberFormat="1" applyFill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</cellXfs>
  <cellStyles count="1">
    <cellStyle name="Normal" xfId="0" builtinId="0"/>
  </cellStyles>
  <dxfs count="8">
    <dxf>
      <numFmt numFmtId="4" formatCode="#,##0.00"/>
    </dxf>
    <dxf>
      <font>
        <b/>
      </font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font>
        <b/>
      </font>
    </dxf>
  </dxfs>
  <tableStyles count="0" defaultTableStyle="TableStyleMedium2" defaultPivotStyle="PivotStyleLight16"/>
  <colors>
    <mruColors>
      <color rgb="FFAFE4FF"/>
      <color rgb="FFF0F0F0"/>
      <color rgb="FFD9F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9" Type="http://schemas.openxmlformats.org/officeDocument/2006/relationships/customXml" Target="../customXml/item29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42" Type="http://schemas.openxmlformats.org/officeDocument/2006/relationships/customXml" Target="../customXml/item32.xml"/><Relationship Id="rId47" Type="http://schemas.openxmlformats.org/officeDocument/2006/relationships/customXml" Target="../customXml/item37.xml"/><Relationship Id="rId50" Type="http://schemas.openxmlformats.org/officeDocument/2006/relationships/customXml" Target="../customXml/item40.xml"/><Relationship Id="rId55" Type="http://schemas.openxmlformats.org/officeDocument/2006/relationships/customXml" Target="../customXml/item45.xml"/><Relationship Id="rId63" Type="http://schemas.openxmlformats.org/officeDocument/2006/relationships/customXml" Target="../customXml/item5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9" Type="http://schemas.openxmlformats.org/officeDocument/2006/relationships/customXml" Target="../customXml/item19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37" Type="http://schemas.openxmlformats.org/officeDocument/2006/relationships/customXml" Target="../customXml/item27.xml"/><Relationship Id="rId40" Type="http://schemas.openxmlformats.org/officeDocument/2006/relationships/customXml" Target="../customXml/item30.xml"/><Relationship Id="rId45" Type="http://schemas.openxmlformats.org/officeDocument/2006/relationships/customXml" Target="../customXml/item35.xml"/><Relationship Id="rId53" Type="http://schemas.openxmlformats.org/officeDocument/2006/relationships/customXml" Target="../customXml/item43.xml"/><Relationship Id="rId58" Type="http://schemas.openxmlformats.org/officeDocument/2006/relationships/customXml" Target="../customXml/item48.xml"/><Relationship Id="rId5" Type="http://schemas.openxmlformats.org/officeDocument/2006/relationships/connections" Target="connections.xml"/><Relationship Id="rId61" Type="http://schemas.openxmlformats.org/officeDocument/2006/relationships/customXml" Target="../customXml/item51.xml"/><Relationship Id="rId19" Type="http://schemas.openxmlformats.org/officeDocument/2006/relationships/customXml" Target="../customXml/item9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Relationship Id="rId43" Type="http://schemas.openxmlformats.org/officeDocument/2006/relationships/customXml" Target="../customXml/item33.xml"/><Relationship Id="rId48" Type="http://schemas.openxmlformats.org/officeDocument/2006/relationships/customXml" Target="../customXml/item38.xml"/><Relationship Id="rId56" Type="http://schemas.openxmlformats.org/officeDocument/2006/relationships/customXml" Target="../customXml/item46.xml"/><Relationship Id="rId8" Type="http://schemas.openxmlformats.org/officeDocument/2006/relationships/sheetMetadata" Target="metadata.xml"/><Relationship Id="rId51" Type="http://schemas.openxmlformats.org/officeDocument/2006/relationships/customXml" Target="../customXml/item41.xml"/><Relationship Id="rId3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38" Type="http://schemas.openxmlformats.org/officeDocument/2006/relationships/customXml" Target="../customXml/item28.xml"/><Relationship Id="rId46" Type="http://schemas.openxmlformats.org/officeDocument/2006/relationships/customXml" Target="../customXml/item36.xml"/><Relationship Id="rId59" Type="http://schemas.openxmlformats.org/officeDocument/2006/relationships/customXml" Target="../customXml/item49.xml"/><Relationship Id="rId20" Type="http://schemas.openxmlformats.org/officeDocument/2006/relationships/customXml" Target="../customXml/item10.xml"/><Relationship Id="rId41" Type="http://schemas.openxmlformats.org/officeDocument/2006/relationships/customXml" Target="../customXml/item31.xml"/><Relationship Id="rId54" Type="http://schemas.openxmlformats.org/officeDocument/2006/relationships/customXml" Target="../customXml/item44.xml"/><Relationship Id="rId62" Type="http://schemas.openxmlformats.org/officeDocument/2006/relationships/customXml" Target="../customXml/item5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36" Type="http://schemas.openxmlformats.org/officeDocument/2006/relationships/customXml" Target="../customXml/item26.xml"/><Relationship Id="rId49" Type="http://schemas.openxmlformats.org/officeDocument/2006/relationships/customXml" Target="../customXml/item39.xml"/><Relationship Id="rId57" Type="http://schemas.openxmlformats.org/officeDocument/2006/relationships/customXml" Target="../customXml/item47.xml"/><Relationship Id="rId10" Type="http://schemas.openxmlformats.org/officeDocument/2006/relationships/calcChain" Target="calcChain.xml"/><Relationship Id="rId31" Type="http://schemas.openxmlformats.org/officeDocument/2006/relationships/customXml" Target="../customXml/item21.xml"/><Relationship Id="rId44" Type="http://schemas.openxmlformats.org/officeDocument/2006/relationships/customXml" Target="../customXml/item34.xml"/><Relationship Id="rId52" Type="http://schemas.openxmlformats.org/officeDocument/2006/relationships/customXml" Target="../customXml/item42.xml"/><Relationship Id="rId60" Type="http://schemas.openxmlformats.org/officeDocument/2006/relationships/customXml" Target="../customXml/item50.xml"/><Relationship Id="rId4" Type="http://schemas.openxmlformats.org/officeDocument/2006/relationships/theme" Target="theme/theme1.xml"/><Relationship Id="rId9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Ratio-to-moving</a:t>
            </a:r>
            <a:r>
              <a:rPr lang="en-AU" baseline="0"/>
              <a:t> </a:t>
            </a:r>
            <a:r>
              <a:rPr lang="en-AU"/>
              <a:t>average method to estimate seasonal indices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'Comparing forecasting methods'!$D$25:$D$60</c:f>
              <c:numCache>
                <c:formatCode>"$"#,##0.00</c:formatCode>
                <c:ptCount val="36"/>
                <c:pt idx="0">
                  <c:v>4159273.1199999992</c:v>
                </c:pt>
                <c:pt idx="1">
                  <c:v>3561578.8599999975</c:v>
                </c:pt>
                <c:pt idx="2">
                  <c:v>4264673.3599999957</c:v>
                </c:pt>
                <c:pt idx="3">
                  <c:v>4381629.1599999983</c:v>
                </c:pt>
                <c:pt idx="4">
                  <c:v>4678987.0000000009</c:v>
                </c:pt>
                <c:pt idx="5">
                  <c:v>3211287.3399999989</c:v>
                </c:pt>
                <c:pt idx="6">
                  <c:v>3592946.5500000003</c:v>
                </c:pt>
                <c:pt idx="7">
                  <c:v>2894383.7699999991</c:v>
                </c:pt>
                <c:pt idx="8">
                  <c:v>3079895.3299999982</c:v>
                </c:pt>
                <c:pt idx="9">
                  <c:v>3276836.3000000003</c:v>
                </c:pt>
                <c:pt idx="10">
                  <c:v>3090489.2100000144</c:v>
                </c:pt>
                <c:pt idx="11">
                  <c:v>3754775.9700000123</c:v>
                </c:pt>
                <c:pt idx="12">
                  <c:v>4305838.7100000028</c:v>
                </c:pt>
                <c:pt idx="13">
                  <c:v>3646256.5700000012</c:v>
                </c:pt>
                <c:pt idx="14">
                  <c:v>4149204.9999999986</c:v>
                </c:pt>
                <c:pt idx="15">
                  <c:v>4462894.589999998</c:v>
                </c:pt>
                <c:pt idx="16">
                  <c:v>4562357.5000000065</c:v>
                </c:pt>
                <c:pt idx="17">
                  <c:v>3258275.6799999997</c:v>
                </c:pt>
                <c:pt idx="18">
                  <c:v>3655166.290000001</c:v>
                </c:pt>
                <c:pt idx="19">
                  <c:v>2934859.899999999</c:v>
                </c:pt>
                <c:pt idx="20">
                  <c:v>3160825.7899999991</c:v>
                </c:pt>
                <c:pt idx="21">
                  <c:v>3198189.81</c:v>
                </c:pt>
                <c:pt idx="22">
                  <c:v>3117224.3300000234</c:v>
                </c:pt>
                <c:pt idx="23">
                  <c:v>3917841.120000008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343D-454E-BFB1-61ED81BBE033}"/>
            </c:ext>
          </c:extLst>
        </c:ser>
        <c:ser>
          <c:idx val="2"/>
          <c:order val="1"/>
          <c:spPr>
            <a:ln w="28575" cap="rnd">
              <a:solidFill>
                <a:srgbClr val="AFE4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FE4FF"/>
              </a:solidFill>
              <a:ln w="9525">
                <a:solidFill>
                  <a:srgbClr val="AFE4FF"/>
                </a:solidFill>
              </a:ln>
              <a:effectLst/>
            </c:spPr>
          </c:marker>
          <c:dLbls>
            <c:dLbl>
              <c:idx val="24"/>
              <c:layout>
                <c:manualLayout>
                  <c:x val="-3.9040959574709773E-2"/>
                  <c:y val="-8.79629629629630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343D-454E-BFB1-61ED81BBE033}"/>
                </c:ext>
              </c:extLst>
            </c:dLbl>
            <c:dLbl>
              <c:idx val="25"/>
              <c:layout>
                <c:manualLayout>
                  <c:x val="-3.5637434633647894E-2"/>
                  <c:y val="9.25925925925925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343D-454E-BFB1-61ED81BBE033}"/>
                </c:ext>
              </c:extLst>
            </c:dLbl>
            <c:dLbl>
              <c:idx val="26"/>
              <c:layout>
                <c:manualLayout>
                  <c:x val="-2.2052586938083246E-2"/>
                  <c:y val="-7.4074074074074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343D-454E-BFB1-61ED81BBE033}"/>
                </c:ext>
              </c:extLst>
            </c:dLbl>
            <c:dLbl>
              <c:idx val="27"/>
              <c:layout>
                <c:manualLayout>
                  <c:x val="-3.2223090434306524E-2"/>
                  <c:y val="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343D-454E-BFB1-61ED81BBE033}"/>
                </c:ext>
              </c:extLst>
            </c:dLbl>
            <c:dLbl>
              <c:idx val="28"/>
              <c:layout>
                <c:manualLayout>
                  <c:x val="-1.3570822731128074E-2"/>
                  <c:y val="-0.1064814814814814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343D-454E-BFB1-61ED81BBE033}"/>
                </c:ext>
              </c:extLst>
            </c:dLbl>
            <c:dLbl>
              <c:idx val="29"/>
              <c:layout>
                <c:manualLayout>
                  <c:x val="-2.7141645462256274E-2"/>
                  <c:y val="8.796296296296296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43D-454E-BFB1-61ED81BBE033}"/>
                </c:ext>
              </c:extLst>
            </c:dLbl>
            <c:dLbl>
              <c:idx val="30"/>
              <c:layout>
                <c:manualLayout>
                  <c:x val="-1.1872700674139793E-2"/>
                  <c:y val="0.1203703703703703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343D-454E-BFB1-61ED81BBE033}"/>
                </c:ext>
              </c:extLst>
            </c:dLbl>
            <c:dLbl>
              <c:idx val="31"/>
              <c:layout>
                <c:manualLayout>
                  <c:x val="-3.3927056827820185E-2"/>
                  <c:y val="-0.1064814814814815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343D-454E-BFB1-61ED81BBE033}"/>
                </c:ext>
              </c:extLst>
            </c:dLbl>
            <c:dLbl>
              <c:idx val="32"/>
              <c:layout>
                <c:manualLayout>
                  <c:x val="-2.2043640023974756E-2"/>
                  <c:y val="9.722222222222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343D-454E-BFB1-61ED81BBE033}"/>
                </c:ext>
              </c:extLst>
            </c:dLbl>
            <c:dLbl>
              <c:idx val="33"/>
              <c:layout>
                <c:manualLayout>
                  <c:x val="-3.562340966921132E-2"/>
                  <c:y val="-0.101851851851851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343D-454E-BFB1-61ED81BBE033}"/>
                </c:ext>
              </c:extLst>
            </c:dLbl>
            <c:dLbl>
              <c:idx val="34"/>
              <c:layout>
                <c:manualLayout>
                  <c:x val="-8.4817642069550461E-3"/>
                  <c:y val="-7.87037037037037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343D-454E-BFB1-61ED81BBE033}"/>
                </c:ext>
              </c:extLst>
            </c:dLbl>
            <c:dLbl>
              <c:idx val="35"/>
              <c:layout>
                <c:manualLayout>
                  <c:x val="-4.4107027631138628E-2"/>
                  <c:y val="7.8703703703703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343D-454E-BFB1-61ED81BBE03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0" rIns="38100" bIns="19050" anchor="ctr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'Comparing forecasting methods'!$E$25:$E$60</c:f>
              <c:numCache>
                <c:formatCode>"$"#,##0.00</c:formatCode>
                <c:ptCount val="36"/>
                <c:pt idx="24">
                  <c:v>3532246.6980439965</c:v>
                </c:pt>
                <c:pt idx="25">
                  <c:v>3513427.4193828437</c:v>
                </c:pt>
                <c:pt idx="26">
                  <c:v>3639760.3147583995</c:v>
                </c:pt>
                <c:pt idx="27">
                  <c:v>2719441.9866734282</c:v>
                </c:pt>
                <c:pt idx="28">
                  <c:v>3382361.1771424538</c:v>
                </c:pt>
                <c:pt idx="29">
                  <c:v>2954695.8065640307</c:v>
                </c:pt>
                <c:pt idx="30">
                  <c:v>3224288.8618730265</c:v>
                </c:pt>
                <c:pt idx="31">
                  <c:v>3357217.2930808486</c:v>
                </c:pt>
                <c:pt idx="32">
                  <c:v>3048607.3981509875</c:v>
                </c:pt>
                <c:pt idx="33">
                  <c:v>3380618.2502299626</c:v>
                </c:pt>
                <c:pt idx="34">
                  <c:v>3582272.5827712594</c:v>
                </c:pt>
                <c:pt idx="35">
                  <c:v>2891552.1040378325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343D-454E-BFB1-61ED81BBE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3221760"/>
        <c:axId val="1693235072"/>
      </c:lineChart>
      <c:catAx>
        <c:axId val="1693221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235072"/>
        <c:crosses val="autoZero"/>
        <c:auto val="1"/>
        <c:lblAlgn val="ctr"/>
        <c:lblOffset val="100"/>
        <c:noMultiLvlLbl val="0"/>
      </c:catAx>
      <c:valAx>
        <c:axId val="169323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221760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1.2367149005765209E-2"/>
                <c:y val="0.41245370370370371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Forecast</a:t>
            </a:r>
            <a:r>
              <a:rPr lang="en-AU" baseline="0"/>
              <a:t> Sheet method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'Comparing forecasting methods'!$B$67</c:f>
              <c:strCache>
                <c:ptCount val="1"/>
                <c:pt idx="0">
                  <c:v>Actual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'Comparing forecasting methods'!$B$68:$B$103</c:f>
              <c:numCache>
                <c:formatCode>"$"#,##0.00</c:formatCode>
                <c:ptCount val="36"/>
                <c:pt idx="0">
                  <c:v>4159273.1199999992</c:v>
                </c:pt>
                <c:pt idx="1">
                  <c:v>3561578.8599999975</c:v>
                </c:pt>
                <c:pt idx="2">
                  <c:v>4264673.3599999957</c:v>
                </c:pt>
                <c:pt idx="3">
                  <c:v>4381629.1599999983</c:v>
                </c:pt>
                <c:pt idx="4">
                  <c:v>4678987.0000000009</c:v>
                </c:pt>
                <c:pt idx="5">
                  <c:v>3211287.3399999989</c:v>
                </c:pt>
                <c:pt idx="6">
                  <c:v>3592946.5500000003</c:v>
                </c:pt>
                <c:pt idx="7">
                  <c:v>2894383.7699999991</c:v>
                </c:pt>
                <c:pt idx="8">
                  <c:v>3079895.3299999982</c:v>
                </c:pt>
                <c:pt idx="9">
                  <c:v>3276836.3000000003</c:v>
                </c:pt>
                <c:pt idx="10">
                  <c:v>3090489.2100000144</c:v>
                </c:pt>
                <c:pt idx="11">
                  <c:v>3754775.9700000123</c:v>
                </c:pt>
                <c:pt idx="12">
                  <c:v>4305838.7100000028</c:v>
                </c:pt>
                <c:pt idx="13">
                  <c:v>3646256.5700000012</c:v>
                </c:pt>
                <c:pt idx="14">
                  <c:v>4149204.9999999986</c:v>
                </c:pt>
                <c:pt idx="15">
                  <c:v>4462894.589999998</c:v>
                </c:pt>
                <c:pt idx="16">
                  <c:v>4562357.5000000065</c:v>
                </c:pt>
                <c:pt idx="17">
                  <c:v>3258275.6799999997</c:v>
                </c:pt>
                <c:pt idx="18">
                  <c:v>3655166.290000001</c:v>
                </c:pt>
                <c:pt idx="19">
                  <c:v>2934859.899999999</c:v>
                </c:pt>
                <c:pt idx="20">
                  <c:v>3160825.7899999991</c:v>
                </c:pt>
                <c:pt idx="21">
                  <c:v>3198189.81</c:v>
                </c:pt>
                <c:pt idx="22">
                  <c:v>3117224.3300000234</c:v>
                </c:pt>
                <c:pt idx="23">
                  <c:v>3917841.120000008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2E-4F98-808D-580B0C13C72D}"/>
            </c:ext>
          </c:extLst>
        </c:ser>
        <c:ser>
          <c:idx val="1"/>
          <c:order val="1"/>
          <c:tx>
            <c:strRef>
              <c:f>'Comparing forecasting methods'!$C$67</c:f>
              <c:strCache>
                <c:ptCount val="1"/>
                <c:pt idx="0">
                  <c:v>Forecast profit</c:v>
                </c:pt>
              </c:strCache>
            </c:strRef>
          </c:tx>
          <c:spPr>
            <a:ln w="25400" cap="rnd">
              <a:solidFill>
                <a:srgbClr val="AFE4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FE4FF"/>
              </a:solidFill>
              <a:ln w="9525">
                <a:solidFill>
                  <a:srgbClr val="AFE4FF"/>
                </a:solidFill>
              </a:ln>
              <a:effectLst/>
            </c:spPr>
          </c:marker>
          <c:dLbls>
            <c:dLbl>
              <c:idx val="24"/>
              <c:layout>
                <c:manualLayout>
                  <c:x val="-5.4283290924512423E-2"/>
                  <c:y val="-5.09259259259259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F2E-4F98-808D-580B0C13C72D}"/>
                </c:ext>
              </c:extLst>
            </c:dLbl>
            <c:dLbl>
              <c:idx val="25"/>
              <c:layout>
                <c:manualLayout>
                  <c:x val="-5.9296908089792461E-2"/>
                  <c:y val="5.5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F2E-4F98-808D-580B0C13C72D}"/>
                </c:ext>
              </c:extLst>
            </c:dLbl>
            <c:dLbl>
              <c:idx val="26"/>
              <c:layout>
                <c:manualLayout>
                  <c:x val="-2.2024565861922914E-2"/>
                  <c:y val="0.1203703703703703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F2E-4F98-808D-580B0C13C72D}"/>
                </c:ext>
              </c:extLst>
            </c:dLbl>
            <c:dLbl>
              <c:idx val="27"/>
              <c:layout>
                <c:manualLayout>
                  <c:x val="-5.9296908089792461E-2"/>
                  <c:y val="-2.777777777777777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9F2E-4F98-808D-580B0C13C72D}"/>
                </c:ext>
              </c:extLst>
            </c:dLbl>
            <c:dLbl>
              <c:idx val="28"/>
              <c:layout>
                <c:manualLayout>
                  <c:x val="1.1859381617958367E-2"/>
                  <c:y val="-1.38888888888888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9F2E-4F98-808D-580B0C13C72D}"/>
                </c:ext>
              </c:extLst>
            </c:dLbl>
            <c:dLbl>
              <c:idx val="29"/>
              <c:layout>
                <c:manualLayout>
                  <c:x val="-6.0991105463786534E-2"/>
                  <c:y val="9.259259259259258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9F2E-4F98-808D-580B0C13C72D}"/>
                </c:ext>
              </c:extLst>
            </c:dLbl>
            <c:dLbl>
              <c:idx val="30"/>
              <c:layout>
                <c:manualLayout>
                  <c:x val="0"/>
                  <c:y val="-6.4814814814814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9F2E-4F98-808D-580B0C13C72D}"/>
                </c:ext>
              </c:extLst>
            </c:dLbl>
            <c:dLbl>
              <c:idx val="31"/>
              <c:layout>
                <c:manualLayout>
                  <c:x val="-5.4214315967810248E-2"/>
                  <c:y val="2.777777777777777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9F2E-4F98-808D-580B0C13C72D}"/>
                </c:ext>
              </c:extLst>
            </c:dLbl>
            <c:dLbl>
              <c:idx val="32"/>
              <c:layout>
                <c:manualLayout>
                  <c:x val="-2.0330368487928845E-2"/>
                  <c:y val="6.4814814814814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9F2E-4F98-808D-580B0C13C72D}"/>
                </c:ext>
              </c:extLst>
            </c:dLbl>
            <c:dLbl>
              <c:idx val="33"/>
              <c:layout>
                <c:manualLayout>
                  <c:x val="-5.0825921219822233E-2"/>
                  <c:y val="-6.018500291630212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9462092333756882E-2"/>
                      <c:h val="6.474555263925341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0-9F2E-4F98-808D-580B0C13C72D}"/>
                </c:ext>
              </c:extLst>
            </c:dLbl>
            <c:dLbl>
              <c:idx val="34"/>
              <c:layout>
                <c:manualLayout>
                  <c:x val="-1.3553578991952687E-2"/>
                  <c:y val="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9F2E-4F98-808D-580B0C13C72D}"/>
                </c:ext>
              </c:extLst>
            </c:dLbl>
            <c:dLbl>
              <c:idx val="35"/>
              <c:layout>
                <c:manualLayout>
                  <c:x val="-4.4049131723845829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9F2E-4F98-808D-580B0C13C72D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'Comparing forecasting methods'!$A$68:$A$103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'Comparing forecasting methods'!$C$68:$C$103</c:f>
              <c:numCache>
                <c:formatCode>"$"#,##0.00</c:formatCode>
                <c:ptCount val="36"/>
                <c:pt idx="24">
                  <c:v>4366196.192835209</c:v>
                </c:pt>
                <c:pt idx="25">
                  <c:v>3719396.8451784789</c:v>
                </c:pt>
                <c:pt idx="26">
                  <c:v>4259019.1415599808</c:v>
                </c:pt>
                <c:pt idx="27">
                  <c:v>4528840.1158807371</c:v>
                </c:pt>
                <c:pt idx="28">
                  <c:v>4665589.0294890637</c:v>
                </c:pt>
                <c:pt idx="29">
                  <c:v>3321668.1815812662</c:v>
                </c:pt>
                <c:pt idx="30">
                  <c:v>3712390.8541168678</c:v>
                </c:pt>
                <c:pt idx="31">
                  <c:v>3002860.4224856049</c:v>
                </c:pt>
                <c:pt idx="32">
                  <c:v>3208840.3518336234</c:v>
                </c:pt>
                <c:pt idx="33">
                  <c:v>3321410.6318074046</c:v>
                </c:pt>
                <c:pt idx="34">
                  <c:v>3192072.5296891076</c:v>
                </c:pt>
                <c:pt idx="35">
                  <c:v>3894054.0970389578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2E-4F98-808D-580B0C13C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2055296"/>
        <c:axId val="1702062368"/>
      </c:lineChart>
      <c:catAx>
        <c:axId val="1702055296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062368"/>
        <c:crosses val="autoZero"/>
        <c:auto val="1"/>
        <c:lblAlgn val="ctr"/>
        <c:lblOffset val="100"/>
        <c:noMultiLvlLbl val="0"/>
      </c:catAx>
      <c:valAx>
        <c:axId val="170206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055296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8.0160320641282558E-3"/>
                <c:y val="0.38095238095238093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'Comparing forecasting methods'!$D$24</c:f>
              <c:strCache>
                <c:ptCount val="1"/>
                <c:pt idx="0">
                  <c:v>Actual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392595024143637"/>
                  <c:y val="0.1357768299795858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 baseline="0"/>
                      <a:t>y = -21174x + 4E+06</a:t>
                    </a:r>
                    <a:br>
                      <a:rPr lang="en-US" sz="1400" baseline="0"/>
                    </a:br>
                    <a:r>
                      <a:rPr lang="en-US" sz="1400" baseline="0"/>
                      <a:t>R² = 0.0696</a:t>
                    </a: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'Comparing forecasting methods'!$D$25:$D$48</c:f>
              <c:numCache>
                <c:formatCode>"$"#,##0.00</c:formatCode>
                <c:ptCount val="24"/>
                <c:pt idx="0">
                  <c:v>4159273.1199999992</c:v>
                </c:pt>
                <c:pt idx="1">
                  <c:v>3561578.8599999975</c:v>
                </c:pt>
                <c:pt idx="2">
                  <c:v>4264673.3599999957</c:v>
                </c:pt>
                <c:pt idx="3">
                  <c:v>4381629.1599999983</c:v>
                </c:pt>
                <c:pt idx="4">
                  <c:v>4678987.0000000009</c:v>
                </c:pt>
                <c:pt idx="5">
                  <c:v>3211287.3399999989</c:v>
                </c:pt>
                <c:pt idx="6">
                  <c:v>3592946.5500000003</c:v>
                </c:pt>
                <c:pt idx="7">
                  <c:v>2894383.7699999991</c:v>
                </c:pt>
                <c:pt idx="8">
                  <c:v>3079895.3299999982</c:v>
                </c:pt>
                <c:pt idx="9">
                  <c:v>3276836.3000000003</c:v>
                </c:pt>
                <c:pt idx="10">
                  <c:v>3090489.2100000144</c:v>
                </c:pt>
                <c:pt idx="11">
                  <c:v>3754775.9700000123</c:v>
                </c:pt>
                <c:pt idx="12">
                  <c:v>4305838.7100000028</c:v>
                </c:pt>
                <c:pt idx="13">
                  <c:v>3646256.5700000012</c:v>
                </c:pt>
                <c:pt idx="14">
                  <c:v>4149204.9999999986</c:v>
                </c:pt>
                <c:pt idx="15">
                  <c:v>4462894.589999998</c:v>
                </c:pt>
                <c:pt idx="16">
                  <c:v>4562357.5000000065</c:v>
                </c:pt>
                <c:pt idx="17">
                  <c:v>3258275.6799999997</c:v>
                </c:pt>
                <c:pt idx="18">
                  <c:v>3655166.290000001</c:v>
                </c:pt>
                <c:pt idx="19">
                  <c:v>2934859.899999999</c:v>
                </c:pt>
                <c:pt idx="20">
                  <c:v>3160825.7899999991</c:v>
                </c:pt>
                <c:pt idx="21">
                  <c:v>3198189.81</c:v>
                </c:pt>
                <c:pt idx="22">
                  <c:v>3117224.3300000234</c:v>
                </c:pt>
                <c:pt idx="23">
                  <c:v>3917841.120000008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26-4520-80D2-E6C0BD6AA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3221760"/>
        <c:axId val="1693235072"/>
      </c:lineChart>
      <c:catAx>
        <c:axId val="1693221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235072"/>
        <c:crosses val="autoZero"/>
        <c:auto val="1"/>
        <c:lblAlgn val="ctr"/>
        <c:lblOffset val="100"/>
        <c:noMultiLvlLbl val="0"/>
      </c:catAx>
      <c:valAx>
        <c:axId val="169323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221760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1.2367149005765209E-2"/>
                <c:y val="0.41245370370370371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138112</xdr:colOff>
      <xdr:row>105</xdr:row>
      <xdr:rowOff>147637</xdr:rowOff>
    </xdr:from>
    <xdr:to>
      <xdr:col>6</xdr:col>
      <xdr:colOff>1019175</xdr:colOff>
      <xdr:row>120</xdr:row>
      <xdr:rowOff>33337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EC27B93-6283-0D91-6AD4-44826BE2F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171450</xdr:colOff>
      <xdr:row>121</xdr:row>
      <xdr:rowOff>123825</xdr:rowOff>
    </xdr:from>
    <xdr:to>
      <xdr:col>6</xdr:col>
      <xdr:colOff>1057275</xdr:colOff>
      <xdr:row>136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0AE4B2B-BF7A-4D80-A6A8-9F5F36EC10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190500</xdr:colOff>
      <xdr:row>2</xdr:row>
      <xdr:rowOff>114300</xdr:rowOff>
    </xdr:from>
    <xdr:to>
      <xdr:col>6</xdr:col>
      <xdr:colOff>1071563</xdr:colOff>
      <xdr:row>17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ABF6B66-0F1B-4AE1-842E-5A3168B12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uardian" refreshedDate="44862.329744444447" backgroundQuery="1" createdVersion="8" refreshedVersion="8" minRefreshableVersion="3" recordCount="0" supportSubquery="1" supportAdvancedDrill="1" xr:uid="{22962B00-907C-4A9B-9E99-85B881D26FD0}">
  <cacheSource type="external" connectionId="13"/>
  <cacheFields count="5">
    <cacheField name="[Calendar].[Year].[Year]" caption="Year" numFmtId="0" hierarchy="1" level="1">
      <sharedItems containsSemiMixedTypes="0" containsString="0" containsNumber="1" containsInteger="1" minValue="2022" maxValue="2024" count="3">
        <n v="2022"/>
        <n v="2023"/>
        <n v="2024"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22]"/>
            <x15:cachedUniqueName index="1" name="[Calendar].[Year].&amp;[2023]"/>
            <x15:cachedUniqueName index="2" name="[Calendar].[Year].&amp;[2024]"/>
          </x15:cachedUniqueNames>
        </ext>
      </extLst>
    </cacheField>
    <cacheField name="[Calendar].[Index].[Index]" caption="Index" numFmtId="0" hierarchy="7" level="1">
      <sharedItems containsSemiMixedTypes="0" containsString="0" containsNumber="1" containsInteger="1" minValue="1" maxValue="36" count="3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</sharedItems>
      <extLst>
        <ext xmlns:x15="http://schemas.microsoft.com/office/spreadsheetml/2010/11/main" uri="{4F2E5C28-24EA-4eb8-9CBF-B6C8F9C3D259}">
          <x15:cachedUniqueNames>
            <x15:cachedUniqueName index="0" name="[Calendar].[Index].&amp;[1]"/>
            <x15:cachedUniqueName index="1" name="[Calendar].[Index].&amp;[2]"/>
            <x15:cachedUniqueName index="2" name="[Calendar].[Index].&amp;[3]"/>
            <x15:cachedUniqueName index="3" name="[Calendar].[Index].&amp;[4]"/>
            <x15:cachedUniqueName index="4" name="[Calendar].[Index].&amp;[5]"/>
            <x15:cachedUniqueName index="5" name="[Calendar].[Index].&amp;[6]"/>
            <x15:cachedUniqueName index="6" name="[Calendar].[Index].&amp;[7]"/>
            <x15:cachedUniqueName index="7" name="[Calendar].[Index].&amp;[8]"/>
            <x15:cachedUniqueName index="8" name="[Calendar].[Index].&amp;[9]"/>
            <x15:cachedUniqueName index="9" name="[Calendar].[Index].&amp;[10]"/>
            <x15:cachedUniqueName index="10" name="[Calendar].[Index].&amp;[11]"/>
            <x15:cachedUniqueName index="11" name="[Calendar].[Index].&amp;[12]"/>
            <x15:cachedUniqueName index="12" name="[Calendar].[Index].&amp;[13]"/>
            <x15:cachedUniqueName index="13" name="[Calendar].[Index].&amp;[14]"/>
            <x15:cachedUniqueName index="14" name="[Calendar].[Index].&amp;[15]"/>
            <x15:cachedUniqueName index="15" name="[Calendar].[Index].&amp;[16]"/>
            <x15:cachedUniqueName index="16" name="[Calendar].[Index].&amp;[17]"/>
            <x15:cachedUniqueName index="17" name="[Calendar].[Index].&amp;[18]"/>
            <x15:cachedUniqueName index="18" name="[Calendar].[Index].&amp;[19]"/>
            <x15:cachedUniqueName index="19" name="[Calendar].[Index].&amp;[20]"/>
            <x15:cachedUniqueName index="20" name="[Calendar].[Index].&amp;[21]"/>
            <x15:cachedUniqueName index="21" name="[Calendar].[Index].&amp;[22]"/>
            <x15:cachedUniqueName index="22" name="[Calendar].[Index].&amp;[23]"/>
            <x15:cachedUniqueName index="23" name="[Calendar].[Index].&amp;[24]"/>
            <x15:cachedUniqueName index="24" name="[Calendar].[Index].&amp;[25]"/>
            <x15:cachedUniqueName index="25" name="[Calendar].[Index].&amp;[26]"/>
            <x15:cachedUniqueName index="26" name="[Calendar].[Index].&amp;[27]"/>
            <x15:cachedUniqueName index="27" name="[Calendar].[Index].&amp;[28]"/>
            <x15:cachedUniqueName index="28" name="[Calendar].[Index].&amp;[29]"/>
            <x15:cachedUniqueName index="29" name="[Calendar].[Index].&amp;[30]"/>
            <x15:cachedUniqueName index="30" name="[Calendar].[Index].&amp;[31]"/>
            <x15:cachedUniqueName index="31" name="[Calendar].[Index].&amp;[32]"/>
            <x15:cachedUniqueName index="32" name="[Calendar].[Index].&amp;[33]"/>
            <x15:cachedUniqueName index="33" name="[Calendar].[Index].&amp;[34]"/>
            <x15:cachedUniqueName index="34" name="[Calendar].[Index].&amp;[35]"/>
            <x15:cachedUniqueName index="35" name="[Calendar].[Index].&amp;[36]"/>
          </x15:cachedUniqueNames>
        </ext>
      </extLst>
    </cacheField>
    <cacheField name="[Calendar].[Month name].[Month name]" caption="Month name" numFmtId="0" hierarchy="4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Profit total]" caption="Profit total" numFmtId="0" hierarchy="60" level="32767"/>
    <cacheField name="[Calendar].[Month].[Month]" caption="Month" numFmtId="0" hierarchy="3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Calendar].[Month].&amp;[1]"/>
            <x15:cachedUniqueName index="1" name="[Calendar].[Month].&amp;[2]"/>
            <x15:cachedUniqueName index="2" name="[Calendar].[Month].&amp;[3]"/>
            <x15:cachedUniqueName index="3" name="[Calendar].[Month].&amp;[4]"/>
            <x15:cachedUniqueName index="4" name="[Calendar].[Month].&amp;[5]"/>
            <x15:cachedUniqueName index="5" name="[Calendar].[Month].&amp;[6]"/>
            <x15:cachedUniqueName index="6" name="[Calendar].[Month].&amp;[7]"/>
            <x15:cachedUniqueName index="7" name="[Calendar].[Month].&amp;[8]"/>
            <x15:cachedUniqueName index="8" name="[Calendar].[Month].&amp;[9]"/>
            <x15:cachedUniqueName index="9" name="[Calendar].[Month].&amp;[10]"/>
            <x15:cachedUniqueName index="10" name="[Calendar].[Month].&amp;[11]"/>
            <x15:cachedUniqueName index="11" name="[Calendar].[Month].&amp;[12]"/>
          </x15:cachedUniqueNames>
        </ext>
      </extLst>
    </cacheField>
  </cacheFields>
  <cacheHierarchies count="70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Year]" caption="Year" attribute="1" time="1" defaultMemberUniqueName="[Calendar].[Year].[All]" allUniqueName="[Calendar].[Year].[All]" dimensionUniqueName="[Calendar]" displayFolder="" count="2" memberValueDatatype="20" unbalanced="0">
      <fieldsUsage count="2">
        <fieldUsage x="-1"/>
        <fieldUsage x="0"/>
      </fieldsUsage>
    </cacheHierarchy>
    <cacheHierarchy uniqueName="[Calendar].[Quarter]" caption="Quarter" attribute="1" time="1" defaultMemberUniqueName="[Calendar].[Quarter].[All]" allUniqueName="[Calendar].[Quarter].[All]" dimensionUniqueName="[Calendar]" displayFolder="" count="0" memberValueDatatype="130" unbalanced="0"/>
    <cacheHierarchy uniqueName="[Calendar].[Month]" caption="Month" attribute="1" time="1" defaultMemberUniqueName="[Calendar].[Month].[All]" allUniqueName="[Calendar].[Month].[All]" dimensionUniqueName="[Calendar]" displayFolder="" count="2" memberValueDatatype="20" unbalanced="0">
      <fieldsUsage count="2">
        <fieldUsage x="-1"/>
        <fieldUsage x="4"/>
      </fieldsUsage>
    </cacheHierarchy>
    <cacheHierarchy uniqueName="[Calendar].[Month name]" caption="Month name" attribute="1" time="1" defaultMemberUniqueName="[Calendar].[Month name].[All]" allUniqueName="[Calendar].[Month name].[All]" dimensionUniqueName="[Calendar]" displayFolder="" count="2" memberValueDatatype="130" unbalanced="0">
      <fieldsUsage count="2">
        <fieldUsage x="-1"/>
        <fieldUsage x="2"/>
      </fieldsUsage>
    </cacheHierarchy>
    <cacheHierarchy uniqueName="[Calendar].[Day]" caption="Day" attribute="1" time="1" defaultMemberUniqueName="[Calendar].[Day].[All]" allUniqueName="[Calendar].[Day].[All]" dimensionUniqueName="[Calendar]" displayFolder="" count="0" memberValueDatatype="20" unbalanced="0"/>
    <cacheHierarchy uniqueName="[Calendar].[Day name]" caption="Day name" attribute="1" time="1" defaultMemberUniqueName="[Calendar].[Day name].[All]" allUniqueName="[Calendar].[Day name].[All]" dimensionUniqueName="[Calendar]" displayFolder="" count="0" memberValueDatatype="130" unbalanced="0"/>
    <cacheHierarchy uniqueName="[Calendar].[Index]" caption="Index" attribute="1" time="1" defaultMemberUniqueName="[Calendar].[Index].[All]" allUniqueName="[Calendar].[Index].[All]" dimensionUniqueName="[Calendar]" displayFolder="" count="2" memberValueDatatype="20" unbalanced="0">
      <fieldsUsage count="2">
        <fieldUsage x="-1"/>
        <fieldUsage x="1"/>
      </fieldsUsage>
    </cacheHierarchy>
    <cacheHierarchy uniqueName="[DimCity].[CityID]" caption="CityID" attribute="1" defaultMemberUniqueName="[DimCity].[CityID].[All]" allUniqueName="[DimCity].[CityID].[All]" dimensionUniqueName="[DimCity]" displayFolder="" count="0" memberValueDatatype="20" unbalanced="0"/>
    <cacheHierarchy uniqueName="[DimCity].[City]" caption="City" attribute="1" defaultMemberUniqueName="[DimCity].[City].[All]" allUniqueName="[DimCity].[City].[All]" dimensionUniqueName="[DimCity]" displayFolder="" count="0" memberValueDatatype="130" unbalanced="0"/>
    <cacheHierarchy uniqueName="[DimCity].[State]" caption="State" attribute="1" defaultMemberUniqueName="[DimCity].[State].[All]" allUniqueName="[DimCity].[State].[All]" dimensionUniqueName="[DimCity]" displayFolder="" count="0" memberValueDatatype="130" unbalanced="0"/>
    <cacheHierarchy uniqueName="[DimCity].[Country]" caption="Country" attribute="1" defaultMemberUniqueName="[DimCity].[Country].[All]" allUniqueName="[DimCity].[Country].[All]" dimensionUniqueName="[DimCity]" displayFolder="" count="0" memberValueDatatype="130" unbalanced="0"/>
    <cacheHierarchy uniqueName="[DimCity].[Subregion]" caption="Subregion" attribute="1" defaultMemberUniqueName="[DimCity].[Subregion].[All]" allUniqueName="[DimCity].[Subregion].[All]" dimensionUniqueName="[DimCity]" displayFolder="" count="0" memberValueDatatype="130" unbalanced="0"/>
    <cacheHierarchy uniqueName="[DimCity].[Region]" caption="Region" attribute="1" defaultMemberUniqueName="[DimCity].[Region].[All]" allUniqueName="[DimCity].[Region].[All]" dimensionUniqueName="[DimCity]" displayFolder="" count="0" memberValueDatatype="130" unbalanced="0"/>
    <cacheHierarchy uniqueName="[DimCustomer].[CustomerID]" caption="CustomerID" attribute="1" defaultMemberUniqueName="[DimCustomer].[CustomerID].[All]" allUniqueName="[DimCustomer].[CustomerID].[All]" dimensionUniqueName="[DimCustomer]" displayFolder="" count="0" memberValueDatatype="20" unbalanced="0"/>
    <cacheHierarchy uniqueName="[DimCustomer].[Customer]" caption="Customer" attribute="1" defaultMemberUniqueName="[DimCustomer].[Customer].[All]" allUniqueName="[DimCustomer].[Customer].[All]" dimensionUniqueName="[DimCustomer]" displayFolder="" count="0" memberValueDatatype="130" unbalanced="0"/>
    <cacheHierarchy uniqueName="[DimCustomer].[Segment]" caption="Segment" attribute="1" defaultMemberUniqueName="[DimCustomer].[Segment].[All]" allUniqueName="[DimCustomer].[Segment].[All]" dimensionUniqueName="[DimCustomer]" displayFolder="" count="0" memberValueDatatype="130" unbalanced="0"/>
    <cacheHierarchy uniqueName="[DimCustomer].[CityID]" caption="CityID" attribute="1" defaultMemberUniqueName="[DimCustomer].[CityID].[All]" allUniqueName="[DimCustomer].[CityID].[All]" dimensionUniqueName="[DimCustomer]" displayFolder="" count="0" memberValueDatatype="20" unbalanced="0"/>
    <cacheHierarchy uniqueName="[DimProduct].[ProductID]" caption="ProductID" attribute="1" defaultMemberUniqueName="[DimProduct].[ProductID].[All]" allUniqueName="[DimProduct].[ProductID].[All]" dimensionUniqueName="[DimProduct]" displayFolder="" count="0" memberValueDatatype="20" unbalanced="0"/>
    <cacheHierarchy uniqueName="[DimProduct].[Product]" caption="Product" attribute="1" defaultMemberUniqueName="[DimProduct].[Product].[All]" allUniqueName="[DimProduct].[Product].[All]" dimensionUniqueName="[DimProduct]" displayFolder="" count="0" memberValueDatatype="130" unbalanced="0"/>
    <cacheHierarchy uniqueName="[DimProduct].[Supplier]" caption="Supplier" attribute="1" defaultMemberUniqueName="[DimProduct].[Supplier].[All]" allUniqueName="[DimProduct].[Supplier].[All]" dimensionUniqueName="[DimProduct]" displayFolder="" count="0" memberValueDatatype="130" unbalanced="0"/>
    <cacheHierarchy uniqueName="[DimProduct].[Category]" caption="Category" attribute="1" defaultMemberUniqueName="[DimProduct].[Category].[All]" allUniqueName="[DimProduct].[Category].[All]" dimensionUniqueName="[DimProduct]" displayFolder="" count="0" memberValueDatatype="130" unbalanced="0"/>
    <cacheHierarchy uniqueName="[DimProduct].[Subcategory]" caption="Subcategory" attribute="1" defaultMemberUniqueName="[DimProduct].[Subcategory].[All]" allUniqueName="[DimProduct].[Subcategory].[All]" dimensionUniqueName="[DimProduct]" displayFolder="" count="0" memberValueDatatype="130" unbalanced="0"/>
    <cacheHierarchy uniqueName="[FactSales].[OrderID]" caption="OrderID" attribute="1" defaultMemberUniqueName="[FactSales].[OrderID].[All]" allUniqueName="[FactSales].[OrderID].[All]" dimensionUniqueName="[FactSales]" displayFolder="" count="0" memberValueDatatype="20" unbalanced="0"/>
    <cacheHierarchy uniqueName="[FactSales].[OrderLineID]" caption="OrderLineID" attribute="1" defaultMemberUniqueName="[FactSales].[OrderLineID].[All]" allUniqueName="[FactSales].[OrderLineID].[All]" dimensionUniqueName="[FactSales]" displayFolder="" count="0" memberValueDatatype="20" unbalanced="0"/>
    <cacheHierarchy uniqueName="[FactSales].[CustomerID]" caption="CustomerID" attribute="1" defaultMemberUniqueName="[FactSales].[CustomerID].[All]" allUniqueName="[FactSales].[CustomerID].[All]" dimensionUniqueName="[FactSales]" displayFolder="" count="0" memberValueDatatype="20" unbalanced="0"/>
    <cacheHierarchy uniqueName="[FactSales].[CityID]" caption="CityID" attribute="1" defaultMemberUniqueName="[FactSales].[CityID].[All]" allUniqueName="[FactSales].[CityID].[All]" dimensionUniqueName="[FactSales]" displayFolder="" count="0" memberValueDatatype="20" unbalanced="0"/>
    <cacheHierarchy uniqueName="[FactSales].[ProductID]" caption="ProductID" attribute="1" defaultMemberUniqueName="[FactSales].[ProductID].[All]" allUniqueName="[FactSales].[ProductID].[All]" dimensionUniqueName="[FactSales]" displayFolder="" count="0" memberValueDatatype="20" unbalanced="0"/>
    <cacheHierarchy uniqueName="[FactSales].[ShipMode]" caption="ShipMode" attribute="1" defaultMemberUniqueName="[FactSales].[ShipMode].[All]" allUniqueName="[FactSales].[ShipMode].[All]" dimensionUniqueName="[FactSales]" displayFolder="" count="0" memberValueDatatype="130" unbalanced="0"/>
    <cacheHierarchy uniqueName="[FactSales].[Quantity]" caption="Quantity" attribute="1" defaultMemberUniqueName="[FactSales].[Quantity].[All]" allUniqueName="[FactSales].[Quantity].[All]" dimensionUniqueName="[FactSales]" displayFolder="" count="0" memberValueDatatype="20" unbalanced="0"/>
    <cacheHierarchy uniqueName="[FactSales].[DiscountPercentage]" caption="DiscountPercentage" attribute="1" defaultMemberUniqueName="[FactSales].[DiscountPercentage].[All]" allUniqueName="[FactSales].[DiscountPercentage].[All]" dimensionUniqueName="[FactSales]" displayFolder="" count="0" memberValueDatatype="5" unbalanced="0"/>
    <cacheHierarchy uniqueName="[FactSales].[DiscountAmount]" caption="DiscountAmount" attribute="1" defaultMemberUniqueName="[FactSales].[DiscountAmount].[All]" allUniqueName="[FactSales].[DiscountAmount].[All]" dimensionUniqueName="[FactSales]" displayFolder="" count="0" memberValueDatatype="5" unbalanced="0"/>
    <cacheHierarchy uniqueName="[FactSales].[Sales]" caption="Sales" attribute="1" defaultMemberUniqueName="[FactSales].[Sales].[All]" allUniqueName="[FactSales].[Sales].[All]" dimensionUniqueName="[FactSales]" displayFolder="" count="0" memberValueDatatype="5" unbalanced="0"/>
    <cacheHierarchy uniqueName="[FactSales].[Profit]" caption="Profit" attribute="1" defaultMemberUniqueName="[FactSales].[Profit].[All]" allUniqueName="[FactSales].[Profit].[All]" dimensionUniqueName="[FactSales]" displayFolder="" count="0" memberValueDatatype="5" unbalanced="0"/>
    <cacheHierarchy uniqueName="[FactSales].[ProfitBin]" caption="ProfitBin" attribute="1" defaultMemberUniqueName="[FactSales].[ProfitBin].[All]" allUniqueName="[FactSales].[ProfitBin].[All]" dimensionUniqueName="[FactSales]" displayFolder="" count="0" memberValueDatatype="20" unbalanced="0"/>
    <cacheHierarchy uniqueName="[FactSales].[OrderDate]" caption="OrderDate" attribute="1" time="1" defaultMemberUniqueName="[FactSales].[OrderDate].[All]" allUniqueName="[FactSales].[OrderDate].[All]" dimensionUniqueName="[FactSales]" displayFolder="" count="0" memberValueDatatype="7" unbalanced="0"/>
    <cacheHierarchy uniqueName="[FactSales].[ShipDate]" caption="ShipDate" attribute="1" time="1" defaultMemberUniqueName="[FactSales].[ShipDate].[All]" allUniqueName="[FactSales].[ShipDate].[All]" dimensionUniqueName="[FactSales]" displayFolder="" count="0" memberValueDatatype="7" unbalanced="0"/>
    <cacheHierarchy uniqueName="[FactSales].[Order year]" caption="Order year" attribute="1" defaultMemberUniqueName="[FactSales].[Order year].[All]" allUniqueName="[FactSales].[Order year].[All]" dimensionUniqueName="[FactSales]" displayFolder="" count="0" memberValueDatatype="20" unbalanced="0"/>
    <cacheHierarchy uniqueName="[FactSales].[Order month]" caption="Order month" attribute="1" defaultMemberUniqueName="[FactSales].[Order month].[All]" allUniqueName="[FactSales].[Order month].[All]" dimensionUniqueName="[FactSales]" displayFolder="" count="0" memberValueDatatype="20" unbalanced="0"/>
    <cacheHierarchy uniqueName="[FactSales].[OrderDate (Year)]" caption="OrderDate (Year)" attribute="1" defaultMemberUniqueName="[FactSales].[OrderDate (Year)].[All]" allUniqueName="[FactSales].[OrderDate (Year)].[All]" dimensionUniqueName="[FactSales]" displayFolder="" count="0" memberValueDatatype="130" unbalanced="0"/>
    <cacheHierarchy uniqueName="[FactSales].[OrderDate (Quarter)]" caption="OrderDate (Quarter)" attribute="1" defaultMemberUniqueName="[FactSales].[OrderDate (Quarter)].[All]" allUniqueName="[FactSales].[OrderDate (Quarter)].[All]" dimensionUniqueName="[FactSales]" displayFolder="" count="0" memberValueDatatype="130" unbalanced="0"/>
    <cacheHierarchy uniqueName="[FactSales].[OrderDate (Month Index)]" caption="OrderDate (Month Index)" attribute="1" defaultMemberUniqueName="[FactSales].[OrderDate (Month Index)].[All]" allUniqueName="[FactSales].[OrderDate (Month Index)].[All]" dimensionUniqueName="[FactSales]" displayFolder="" count="0" memberValueDatatype="20" unbalanced="0"/>
    <cacheHierarchy uniqueName="[FactSales].[OrderDate (Month)]" caption="OrderDate (Month)" attribute="1" defaultMemberUniqueName="[FactSales].[OrderDate (Month)].[All]" allUniqueName="[FactSales].[OrderDate (Month)].[All]" dimensionUniqueName="[FactSales]" displayFolder="" count="0" memberValueDatatype="130" unbalanced="0"/>
    <cacheHierarchy uniqueName="[FactSales].[ShipDate (Year)]" caption="ShipDate (Year)" attribute="1" defaultMemberUniqueName="[FactSales].[ShipDate (Year)].[All]" allUniqueName="[FactSales].[ShipDate (Year)].[All]" dimensionUniqueName="[FactSales]" displayFolder="" count="0" memberValueDatatype="130" unbalanced="0"/>
    <cacheHierarchy uniqueName="[FactSales].[ShipDate (Quarter)]" caption="ShipDate (Quarter)" attribute="1" defaultMemberUniqueName="[FactSales].[ShipDate (Quarter)].[All]" allUniqueName="[FactSales].[ShipDate (Quarter)].[All]" dimensionUniqueName="[FactSales]" displayFolder="" count="0" memberValueDatatype="130" unbalanced="0"/>
    <cacheHierarchy uniqueName="[FactSales].[ShipDate (Month)]" caption="ShipDate (Month)" attribute="1" defaultMemberUniqueName="[FactSales].[ShipDate (Month)].[All]" allUniqueName="[FactSales].[ShipDate (Month)].[All]" dimensionUniqueName="[FactSales]" displayFolder="" count="0" memberValueDatatype="130" unbalanced="0"/>
    <cacheHierarchy uniqueName="[FactSales].[Delivery Days]" caption="Delivery Days" attribute="1" defaultMemberUniqueName="[FactSales].[Delivery Days].[All]" allUniqueName="[FactSales].[Delivery Days].[All]" dimensionUniqueName="[FactSales]" displayFolder="" count="0" memberValueDatatype="20" unbalanced="0"/>
    <cacheHierarchy uniqueName="[FactSales].[OrderDate (Quarter Index)]" caption="OrderDate (Quarter Index)" attribute="1" defaultMemberUniqueName="[FactSales].[OrderDate (Quarter Index)].[All]" allUniqueName="[FactSales].[OrderDate (Quarter Index)].[All]" dimensionUniqueName="[FactSales]" displayFolder="" count="0" memberValueDatatype="20" unbalanced="0"/>
    <cacheHierarchy uniqueName="[OrderDate  earliest].[OrderDate (earliest)]" caption="OrderDate (earliest)" attribute="1" time="1" defaultMemberUniqueName="[OrderDate  earliest].[OrderDate (earliest)].[All]" allUniqueName="[OrderDate  earliest].[OrderDate (earliest)].[All]" dimensionUniqueName="[OrderDate  earliest]" displayFolder="" count="0" memberValueDatatype="7" unbalanced="0"/>
    <cacheHierarchy uniqueName="[OrderDate  latest].[OrderDate (latest)]" caption="OrderDate (latest)" attribute="1" time="1" defaultMemberUniqueName="[OrderDate  latest].[OrderDate (latest)].[All]" allUniqueName="[OrderDate  latest].[OrderDate (latest)].[All]" dimensionUniqueName="[OrderDate  latest]" displayFolder="" count="0" memberValueDatatype="7" unbalanced="0"/>
    <cacheHierarchy uniqueName="[Year-Month Index].[Year]" caption="Year" attribute="1" defaultMemberUniqueName="[Year-Month Index].[Year].[All]" allUniqueName="[Year-Month Index].[Year].[All]" dimensionUniqueName="[Year-Month Index]" displayFolder="" count="0" memberValueDatatype="20" unbalanced="0"/>
    <cacheHierarchy uniqueName="[Year-Month Index].[Month]" caption="Month" attribute="1" defaultMemberUniqueName="[Year-Month Index].[Month].[All]" allUniqueName="[Year-Month Index].[Month].[All]" dimensionUniqueName="[Year-Month Index]" displayFolder="" count="0" memberValueDatatype="20" unbalanced="0"/>
    <cacheHierarchy uniqueName="[Year-Month Index].[Index]" caption="Index" attribute="1" defaultMemberUniqueName="[Year-Month Index].[Index].[All]" allUniqueName="[Year-Month Index].[Index].[All]" dimensionUniqueName="[Year-Month Index]" displayFolder="" count="0" memberValueDatatype="20" unbalanced="0"/>
    <cacheHierarchy uniqueName="[FactSales].[ShipDate (Month Index)]" caption="ShipDate (Month Index)" attribute="1" defaultMemberUniqueName="[FactSales].[ShipDate (Month Index)].[All]" allUniqueName="[FactSales].[ShipDate (Month Index)].[All]" dimensionUniqueName="[FactSales]" displayFolder="" count="0" memberValueDatatype="20" unbalanced="0" hidden="1"/>
    <cacheHierarchy uniqueName="[Measures].[Sum of DiscountAmount]" caption="Sum of DiscountAmount" measure="1" displayFolder="" measureGroup="FactSale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Quantity]" caption="Sum of Quantity" measure="1" displayFolder="" measureGroup="FactSale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Sales]" caption="Sum of Sales" measure="1" displayFolder="" measureGroup="Fact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ductID]" caption="Sum of ProductID" measure="1" displayFolder="" measureGroup="DimProduc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Percentage]" caption="Sum of DiscountPercentage" measure="1" displayFolder="" measureGroup="FactSale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DiscountPercentage]" caption="Average of DiscountPercentage" measure="1" displayFolder="" measureGroup="FactSale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fit total]" caption="Profit total" measure="1" displayFolder="" measureGroup="FactSales" count="0" oneField="1">
      <fieldsUsage count="1">
        <fieldUsage x="3"/>
      </fieldsUsage>
    </cacheHierarchy>
    <cacheHierarchy uniqueName="[Measures].[__XL_Count DimCity]" caption="__XL_Count DimCity" measure="1" displayFolder="" measureGroup="DimCity" count="0" hidden="1"/>
    <cacheHierarchy uniqueName="[Measures].[__XL_Count DimCustomer]" caption="__XL_Count DimCustomer" measure="1" displayFolder="" measureGroup="DimCustomer" count="0" hidden="1"/>
    <cacheHierarchy uniqueName="[Measures].[__XL_Count DimProduct]" caption="__XL_Count DimProduct" measure="1" displayFolder="" measureGroup="DimProduct" count="0" hidden="1"/>
    <cacheHierarchy uniqueName="[Measures].[__XL_Count FactSales]" caption="__XL_Count FactSales" measure="1" displayFolder="" measureGroup="FactSales" count="0" hidden="1"/>
    <cacheHierarchy uniqueName="[Measures].[__XL_Count OrderDate  earliest]" caption="__XL_Count OrderDate  earliest" measure="1" displayFolder="" measureGroup="OrderDate  earliest" count="0" hidden="1"/>
    <cacheHierarchy uniqueName="[Measures].[__XL_Count OrderDate  latest]" caption="__XL_Count OrderDate  latest" measure="1" displayFolder="" measureGroup="OrderDate  latest" count="0" hidden="1"/>
    <cacheHierarchy uniqueName="[Measures].[__XL_Count Calendar]" caption="__XL_Count Calendar" measure="1" displayFolder="" measureGroup="Calendar" count="0" hidden="1"/>
    <cacheHierarchy uniqueName="[Measures].[__XL_Count Year-Month Index]" caption="__XL_Count Year-Month Index" measure="1" displayFolder="" measureGroup="Year-Month Index" count="0" hidden="1"/>
    <cacheHierarchy uniqueName="[Measures].[__No measures defined]" caption="__No measures defined" measure="1" displayFolder="" count="0" hidden="1"/>
  </cacheHierarchies>
  <kpis count="0"/>
  <dimensions count="9">
    <dimension name="Calendar" uniqueName="[Calendar]" caption="Calendar"/>
    <dimension name="DimCity" uniqueName="[DimCity]" caption="DimCity"/>
    <dimension name="DimCustomer" uniqueName="[DimCustomer]" caption="DimCustomer"/>
    <dimension name="DimProduct" uniqueName="[DimProduct]" caption="DimProduct"/>
    <dimension name="FactSales" uniqueName="[FactSales]" caption="FactSales"/>
    <dimension measure="1" name="Measures" uniqueName="[Measures]" caption="Measures"/>
    <dimension name="OrderDate  earliest" uniqueName="[OrderDate  earliest]" caption="OrderDate  earliest"/>
    <dimension name="OrderDate  latest" uniqueName="[OrderDate  latest]" caption="OrderDate  latest"/>
    <dimension name="Year-Month Index" uniqueName="[Year-Month Index]" caption="Year-Month Index"/>
  </dimensions>
  <measureGroups count="8">
    <measureGroup name="Calendar" caption="Calendar"/>
    <measureGroup name="DimCity" caption="DimCity"/>
    <measureGroup name="DimCustomer" caption="DimCustomer"/>
    <measureGroup name="DimProduct" caption="DimProduct"/>
    <measureGroup name="FactSales" caption="FactSales"/>
    <measureGroup name="OrderDate  earliest" caption="OrderDate  earliest"/>
    <measureGroup name="OrderDate  latest" caption="OrderDate  latest"/>
    <measureGroup name="Year-Month Index" caption="Year-Month Index"/>
  </measureGroups>
  <maps count="13">
    <map measureGroup="0" dimension="0"/>
    <map measureGroup="1" dimension="1"/>
    <map measureGroup="2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970CB0-8478-441F-BD82-71C3F02A160A}" name="PivotTable1" cacheId="0" applyNumberFormats="0" applyBorderFormats="0" applyFontFormats="0" applyPatternFormats="0" applyAlignmentFormats="0" applyWidthHeightFormats="1" dataCaption="Values" tag="bb444182-6fec-48e1-b89b-954fffcf4c71" updatedVersion="8" minRefreshableVersion="3" useAutoFormatting="1" rowGrandTotals="0" colGrandTotals="0" itemPrintTitles="1" createdVersion="8" indent="0" showEmptyRow="1" compact="0" compactData="0" multipleFieldFilters="0">
  <location ref="A1:E37" firstHeaderRow="1" firstDataRow="1" firstDataCol="4"/>
  <pivotFields count="5">
    <pivotField axis="axisRow" compact="0" allDrilled="1" outline="0" showAll="0" dataSourceSort="1" defaultSubtotal="0" defaultAttributeDrillState="1">
      <items count="3">
        <item x="0"/>
        <item x="1"/>
        <item x="2"/>
      </items>
    </pivotField>
    <pivotField axis="axisRow" compact="0" allDrilled="1" outline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compact="0" allDrilled="1" outline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4">
    <field x="1"/>
    <field x="0"/>
    <field x="4"/>
    <field x="2"/>
  </rowFields>
  <rowItems count="36">
    <i>
      <x/>
      <x/>
      <x/>
      <x/>
    </i>
    <i>
      <x v="1"/>
      <x/>
      <x v="1"/>
      <x v="1"/>
    </i>
    <i>
      <x v="2"/>
      <x/>
      <x v="2"/>
      <x v="2"/>
    </i>
    <i>
      <x v="3"/>
      <x/>
      <x v="3"/>
      <x v="3"/>
    </i>
    <i>
      <x v="4"/>
      <x/>
      <x v="4"/>
      <x v="4"/>
    </i>
    <i>
      <x v="5"/>
      <x/>
      <x v="5"/>
      <x v="5"/>
    </i>
    <i>
      <x v="6"/>
      <x/>
      <x v="6"/>
      <x v="6"/>
    </i>
    <i>
      <x v="7"/>
      <x/>
      <x v="7"/>
      <x v="7"/>
    </i>
    <i>
      <x v="8"/>
      <x/>
      <x v="8"/>
      <x v="8"/>
    </i>
    <i>
      <x v="9"/>
      <x/>
      <x v="9"/>
      <x v="9"/>
    </i>
    <i>
      <x v="10"/>
      <x/>
      <x v="10"/>
      <x v="10"/>
    </i>
    <i>
      <x v="11"/>
      <x/>
      <x v="11"/>
      <x v="11"/>
    </i>
    <i>
      <x v="12"/>
      <x v="1"/>
      <x/>
      <x/>
    </i>
    <i>
      <x v="13"/>
      <x v="1"/>
      <x v="1"/>
      <x v="1"/>
    </i>
    <i>
      <x v="14"/>
      <x v="1"/>
      <x v="2"/>
      <x v="2"/>
    </i>
    <i>
      <x v="15"/>
      <x v="1"/>
      <x v="3"/>
      <x v="3"/>
    </i>
    <i>
      <x v="16"/>
      <x v="1"/>
      <x v="4"/>
      <x v="4"/>
    </i>
    <i>
      <x v="17"/>
      <x v="1"/>
      <x v="5"/>
      <x v="5"/>
    </i>
    <i>
      <x v="18"/>
      <x v="1"/>
      <x v="6"/>
      <x v="6"/>
    </i>
    <i>
      <x v="19"/>
      <x v="1"/>
      <x v="7"/>
      <x v="7"/>
    </i>
    <i>
      <x v="20"/>
      <x v="1"/>
      <x v="8"/>
      <x v="8"/>
    </i>
    <i>
      <x v="21"/>
      <x v="1"/>
      <x v="9"/>
      <x v="9"/>
    </i>
    <i>
      <x v="22"/>
      <x v="1"/>
      <x v="10"/>
      <x v="10"/>
    </i>
    <i>
      <x v="23"/>
      <x v="1"/>
      <x v="11"/>
      <x v="11"/>
    </i>
    <i>
      <x v="24"/>
      <x v="2"/>
      <x/>
      <x/>
    </i>
    <i>
      <x v="25"/>
      <x v="2"/>
      <x v="1"/>
      <x v="1"/>
    </i>
    <i>
      <x v="26"/>
      <x v="2"/>
      <x v="2"/>
      <x v="2"/>
    </i>
    <i>
      <x v="27"/>
      <x v="2"/>
      <x v="3"/>
      <x v="3"/>
    </i>
    <i>
      <x v="28"/>
      <x v="2"/>
      <x v="4"/>
      <x v="4"/>
    </i>
    <i>
      <x v="29"/>
      <x v="2"/>
      <x v="5"/>
      <x v="5"/>
    </i>
    <i>
      <x v="30"/>
      <x v="2"/>
      <x v="6"/>
      <x v="6"/>
    </i>
    <i>
      <x v="31"/>
      <x v="2"/>
      <x v="7"/>
      <x v="7"/>
    </i>
    <i>
      <x v="32"/>
      <x v="2"/>
      <x v="8"/>
      <x v="8"/>
    </i>
    <i>
      <x v="33"/>
      <x v="2"/>
      <x v="9"/>
      <x v="9"/>
    </i>
    <i>
      <x v="34"/>
      <x v="2"/>
      <x v="10"/>
      <x v="10"/>
    </i>
    <i>
      <x v="35"/>
      <x v="2"/>
      <x v="11"/>
      <x v="11"/>
    </i>
  </rowItems>
  <colItems count="1">
    <i/>
  </colItems>
  <dataFields count="1">
    <dataField fld="3" subtotal="count" baseField="0" baseItem="0"/>
  </dataField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Dark2" showRowHeaders="1" showColHeaders="1" showRowStripes="0" showColStripes="0" showLastColumn="1"/>
  <rowHierarchiesUsage count="4">
    <rowHierarchyUsage hierarchyUsage="7"/>
    <rowHierarchyUsage hierarchyUsage="1"/>
    <rowHierarchyUsage hierarchyUsage="3"/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Fact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810D46-8A67-47F1-9F7D-F9B3940F42F0}" name="ztbl_DemoForecastSheet" displayName="ztbl_DemoForecastSheet" ref="A67:G103" totalsRowShown="0" headerRowDxfId="7">
  <autoFilter ref="A67:G103" xr:uid="{46810D46-8A67-47F1-9F7D-F9B3940F42F0}"/>
  <tableColumns count="7">
    <tableColumn id="1" xr3:uid="{C14F3976-7207-4CED-9CC6-EBDC0D652112}" name="Index"/>
    <tableColumn id="2" xr3:uid="{BF867C8D-4F0A-4289-95F2-D6C16D9A8215}" name="Actual profit"/>
    <tableColumn id="3" xr3:uid="{FA9243A7-DE52-474E-B738-29FC9BEBCC37}" name="Forecast profit" dataDxfId="6">
      <calculatedColumnFormula>_xlfn.FORECAST.ETS(A68,$B$68:$B$91,$A$68:$A$91,12,1)</calculatedColumnFormula>
    </tableColumn>
    <tableColumn id="4" xr3:uid="{C9686577-BD1B-4C85-84F1-D740FF4046BD}" name="Lower bound" dataDxfId="5">
      <calculatedColumnFormula>F68-_xlfn.FORECAST.ETS.CONFINT(A68,$B$68:$B$91,$A$68:$A$91,0.95,12,1)</calculatedColumnFormula>
    </tableColumn>
    <tableColumn id="5" xr3:uid="{EF55C05D-7333-4763-8085-62966F311372}" name="Upper bound" dataDxfId="4">
      <calculatedColumnFormula>F68+_xlfn.FORECAST.ETS.CONFINT(A68,$B$68:$B$91,$A$68:$A$91,0.95,12,1)</calculatedColumnFormula>
    </tableColumn>
    <tableColumn id="6" xr3:uid="{76DAC5D3-49DB-402E-BA03-54692042AAA4}" name="Forecast on Actuals" dataDxfId="3">
      <calculatedColumnFormula>_xlfn.FORECAST.ETS(A68,$B$68:$B$91,$A$68:$A$91,12,1)</calculatedColumnFormula>
    </tableColumn>
    <tableColumn id="7" xr3:uid="{2012A9EA-4247-4D10-9000-D2049A19BBC3}" name="ABS % Error" dataDxfId="2">
      <calculatedColumnFormula>ztbl_DemoForecastSheet[[#This Row],[Actual profit]]-ztbl_DemoForecastSheet[[#This Row],[Forecast on Actuals]]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0A5F7B-B09B-48CB-AC5B-86CBD720884A}" name="ztbl_DemoForecastSheetStats" displayName="ztbl_DemoForecastSheetStats" ref="I67:J74" totalsRowShown="0" headerRowDxfId="1">
  <autoFilter ref="I67:J74" xr:uid="{1B0A5F7B-B09B-48CB-AC5B-86CBD720884A}"/>
  <tableColumns count="2">
    <tableColumn id="1" xr3:uid="{A7C098EC-C671-4034-A52C-7EC91A65F2F0}" name="Statistic"/>
    <tableColumn id="2" xr3:uid="{587BD7B1-9C16-4499-A68A-3A5EEC832346}" name="Valu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Teal">
      <a:dk1>
        <a:srgbClr val="262626"/>
      </a:dk1>
      <a:lt1>
        <a:sysClr val="window" lastClr="FFFFFF"/>
      </a:lt1>
      <a:dk2>
        <a:srgbClr val="F5F5F5"/>
      </a:dk2>
      <a:lt2>
        <a:srgbClr val="F5F5F5"/>
      </a:lt2>
      <a:accent1>
        <a:srgbClr val="7BDBDC"/>
      </a:accent1>
      <a:accent2>
        <a:srgbClr val="3FCCCC"/>
      </a:accent2>
      <a:accent3>
        <a:srgbClr val="03BBBC"/>
      </a:accent3>
      <a:accent4>
        <a:srgbClr val="F4F4F4"/>
      </a:accent4>
      <a:accent5>
        <a:srgbClr val="EBEBEB"/>
      </a:accent5>
      <a:accent6>
        <a:srgbClr val="D3D3D3"/>
      </a:accent6>
      <a:hlink>
        <a:srgbClr val="7BDBDC"/>
      </a:hlink>
      <a:folHlink>
        <a:srgbClr val="7BDBD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E7776-F324-4053-8DAA-1C9D0A72D367}">
  <dimension ref="A1:X137"/>
  <sheetViews>
    <sheetView tabSelected="1" zoomScaleNormal="100" workbookViewId="0"/>
  </sheetViews>
  <sheetFormatPr defaultColWidth="0" defaultRowHeight="15" zeroHeight="1" x14ac:dyDescent="0.25"/>
  <cols>
    <col min="1" max="1" width="9.140625" style="36" customWidth="1"/>
    <col min="2" max="2" width="16.140625" style="36" bestFit="1" customWidth="1"/>
    <col min="3" max="3" width="23.85546875" style="36" bestFit="1" customWidth="1"/>
    <col min="4" max="4" width="12.7109375" style="36" bestFit="1" customWidth="1"/>
    <col min="5" max="5" width="13.7109375" style="36" bestFit="1" customWidth="1"/>
    <col min="6" max="6" width="23.42578125" style="36" bestFit="1" customWidth="1"/>
    <col min="7" max="7" width="23.28515625" style="36" bestFit="1" customWidth="1"/>
    <col min="8" max="8" width="12.5703125" style="36" bestFit="1" customWidth="1"/>
    <col min="9" max="9" width="23.5703125" style="36" bestFit="1" customWidth="1"/>
    <col min="10" max="10" width="15.140625" style="36" customWidth="1"/>
    <col min="11" max="11" width="17.85546875" style="36" bestFit="1" customWidth="1"/>
    <col min="12" max="12" width="11.42578125" style="36" bestFit="1" customWidth="1"/>
    <col min="13" max="13" width="13.85546875" style="36" customWidth="1"/>
    <col min="14" max="14" width="13.85546875" style="36" bestFit="1" customWidth="1"/>
    <col min="15" max="15" width="12.42578125" style="36" customWidth="1"/>
    <col min="16" max="16" width="17.140625" style="36" customWidth="1"/>
    <col min="17" max="17" width="19" style="36" customWidth="1"/>
    <col min="18" max="21" width="13.85546875" style="36" hidden="1" customWidth="1"/>
    <col min="22" max="24" width="14.85546875" style="36" hidden="1" customWidth="1"/>
    <col min="25" max="16384" width="9.140625" style="36" hidden="1"/>
  </cols>
  <sheetData>
    <row r="1" spans="1:17" s="35" customFormat="1" x14ac:dyDescent="0.25">
      <c r="A1" s="2" t="s">
        <v>44</v>
      </c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</row>
    <row r="2" spans="1:17" s="35" customFormat="1" x14ac:dyDescent="0.25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</row>
    <row r="3" spans="1:17" s="35" customFormat="1" x14ac:dyDescent="0.25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</row>
    <row r="4" spans="1:17" s="35" customFormat="1" ht="15.75" thickBot="1" x14ac:dyDescent="0.3">
      <c r="A4"/>
      <c r="B4"/>
      <c r="C4"/>
      <c r="D4"/>
      <c r="E4"/>
      <c r="F4"/>
      <c r="G4"/>
      <c r="H4" s="45" t="s">
        <v>39</v>
      </c>
      <c r="I4" s="45"/>
      <c r="J4"/>
      <c r="K4"/>
      <c r="L4"/>
      <c r="M4"/>
      <c r="N4"/>
      <c r="O4"/>
      <c r="P4"/>
      <c r="Q4"/>
    </row>
    <row r="5" spans="1:17" s="35" customFormat="1" x14ac:dyDescent="0.25">
      <c r="A5"/>
      <c r="B5"/>
      <c r="C5"/>
      <c r="D5"/>
      <c r="E5"/>
      <c r="F5"/>
      <c r="G5"/>
      <c r="H5" s="29" cm="1">
        <f t="array" ref="H5:I9">LINEST(D25:D48,A25:A48,TRUE,TRUE)</f>
        <v>-21174.39951304311</v>
      </c>
      <c r="I5" s="30">
        <v>3944500.4630797086</v>
      </c>
      <c r="J5"/>
      <c r="K5" s="53" t="s">
        <v>34</v>
      </c>
      <c r="L5" s="54"/>
      <c r="M5"/>
      <c r="N5"/>
      <c r="O5"/>
      <c r="P5"/>
      <c r="Q5"/>
    </row>
    <row r="6" spans="1:17" s="35" customFormat="1" x14ac:dyDescent="0.25">
      <c r="A6"/>
      <c r="B6"/>
      <c r="C6"/>
      <c r="D6"/>
      <c r="E6"/>
      <c r="F6"/>
      <c r="G6"/>
      <c r="H6" s="7">
        <v>16506.767809360048</v>
      </c>
      <c r="I6" s="8">
        <v>235860.09087393081</v>
      </c>
      <c r="J6"/>
      <c r="K6" s="21" t="s">
        <v>35</v>
      </c>
      <c r="L6" s="11">
        <f>COUNT($L$25:$L$48)</f>
        <v>23</v>
      </c>
      <c r="M6"/>
      <c r="N6"/>
      <c r="O6"/>
      <c r="P6"/>
      <c r="Q6"/>
    </row>
    <row r="7" spans="1:17" s="35" customFormat="1" x14ac:dyDescent="0.25">
      <c r="A7"/>
      <c r="B7"/>
      <c r="C7"/>
      <c r="D7"/>
      <c r="E7"/>
      <c r="F7"/>
      <c r="G7"/>
      <c r="H7" s="7">
        <v>6.9590443294874002E-2</v>
      </c>
      <c r="I7" s="8">
        <v>559771.73118954827</v>
      </c>
      <c r="J7"/>
      <c r="K7" s="21" t="s">
        <v>36</v>
      </c>
      <c r="L7" s="11">
        <f>SUM($L$25:$L$48)</f>
        <v>8</v>
      </c>
      <c r="M7"/>
      <c r="N7"/>
      <c r="O7"/>
      <c r="P7"/>
      <c r="Q7"/>
    </row>
    <row r="8" spans="1:17" s="35" customFormat="1" x14ac:dyDescent="0.25">
      <c r="A8"/>
      <c r="B8"/>
      <c r="C8"/>
      <c r="D8"/>
      <c r="E8"/>
      <c r="F8"/>
      <c r="G8"/>
      <c r="H8" s="7">
        <v>1.6455008887795028</v>
      </c>
      <c r="I8" s="8">
        <v>22</v>
      </c>
      <c r="J8"/>
      <c r="K8" s="21" t="s">
        <v>37</v>
      </c>
      <c r="L8" s="31">
        <f>(($L$6-1)/2)-SQRT($L$6-1)</f>
        <v>6.3095842401765703</v>
      </c>
      <c r="M8"/>
      <c r="N8"/>
      <c r="O8"/>
      <c r="P8"/>
      <c r="Q8"/>
    </row>
    <row r="9" spans="1:17" s="35" customFormat="1" ht="21.75" thickBot="1" x14ac:dyDescent="0.4">
      <c r="A9"/>
      <c r="B9"/>
      <c r="C9"/>
      <c r="D9"/>
      <c r="E9"/>
      <c r="F9"/>
      <c r="G9"/>
      <c r="H9" s="9">
        <v>515608473948.6543</v>
      </c>
      <c r="I9" s="10">
        <v>6893576602856.7666</v>
      </c>
      <c r="J9"/>
      <c r="K9" s="55" t="str">
        <f>IF($L$7&lt;$L$8,"Autocorrelation present","No autocorrelation")</f>
        <v>No autocorrelation</v>
      </c>
      <c r="L9" s="56"/>
      <c r="M9"/>
      <c r="N9"/>
      <c r="O9"/>
      <c r="P9"/>
      <c r="Q9"/>
    </row>
    <row r="10" spans="1:17" s="35" customFormat="1" x14ac:dyDescent="0.25">
      <c r="A10"/>
      <c r="B10"/>
      <c r="C10"/>
      <c r="D10"/>
      <c r="E10"/>
      <c r="F10"/>
      <c r="G10"/>
      <c r="H10"/>
      <c r="I10"/>
      <c r="J10"/>
      <c r="K10" s="28" t="s">
        <v>38</v>
      </c>
      <c r="L10"/>
      <c r="M10"/>
      <c r="N10"/>
      <c r="O10"/>
      <c r="P10"/>
      <c r="Q10"/>
    </row>
    <row r="11" spans="1:17" s="35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</row>
    <row r="12" spans="1:17" s="35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</row>
    <row r="13" spans="1:17" s="35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</row>
    <row r="14" spans="1:17" s="35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</row>
    <row r="15" spans="1:17" s="35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</row>
    <row r="16" spans="1:17" s="35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</row>
    <row r="17" spans="1:17" s="35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</row>
    <row r="18" spans="1:17" s="35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</row>
    <row r="19" spans="1:17" x14ac:dyDescent="0.25"/>
    <row r="20" spans="1:17" s="35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</row>
    <row r="21" spans="1:17" s="35" customFormat="1" ht="26.25" x14ac:dyDescent="0.4">
      <c r="A21" s="6" t="s">
        <v>46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</row>
    <row r="22" spans="1:17" s="35" customFormat="1" ht="15" customHeight="1" x14ac:dyDescent="0.25">
      <c r="A22" t="s">
        <v>30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</row>
    <row r="23" spans="1:17" s="35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</row>
    <row r="24" spans="1:17" s="35" customFormat="1" x14ac:dyDescent="0.25">
      <c r="A24" s="2" t="s">
        <v>4</v>
      </c>
      <c r="B24" s="2" t="s">
        <v>0</v>
      </c>
      <c r="C24" s="2" t="s">
        <v>6</v>
      </c>
      <c r="D24" s="2" t="s">
        <v>18</v>
      </c>
      <c r="E24" s="2" t="s">
        <v>17</v>
      </c>
      <c r="F24" s="2" t="s">
        <v>7</v>
      </c>
      <c r="G24" s="2" t="s">
        <v>8</v>
      </c>
      <c r="H24" s="2" t="s">
        <v>9</v>
      </c>
      <c r="I24" s="2" t="s">
        <v>31</v>
      </c>
      <c r="J24" s="2" t="s">
        <v>32</v>
      </c>
      <c r="K24" s="2" t="s">
        <v>33</v>
      </c>
      <c r="L24" s="2" t="s">
        <v>3</v>
      </c>
      <c r="M24"/>
      <c r="N24"/>
      <c r="O24"/>
      <c r="P24"/>
      <c r="Q24"/>
    </row>
    <row r="25" spans="1:17" s="35" customFormat="1" x14ac:dyDescent="0.25">
      <c r="A25">
        <v>1</v>
      </c>
      <c r="B25">
        <v>2022</v>
      </c>
      <c r="C25">
        <v>1</v>
      </c>
      <c r="D25" s="4">
        <v>4159273.1199999992</v>
      </c>
      <c r="E25" s="4"/>
      <c r="F25" s="4"/>
      <c r="G25" s="1"/>
      <c r="H25"/>
      <c r="I25" s="4">
        <f t="shared" ref="I25:I48" si="0">($P$29+$P$28*$A25)*VLOOKUP($C25,$O$49:$Q$60,3,FALSE)</f>
        <v>4100030.7246089773</v>
      </c>
      <c r="J25" s="3">
        <f t="shared" ref="J25:J48" si="1">ABS((D25-I25)/D25)</f>
        <v>1.4243449199369207E-2</v>
      </c>
      <c r="K25" s="4">
        <f t="shared" ref="K25:K48" si="2">$D25-($H$5*C25+$I$5)</f>
        <v>235947.05643333355</v>
      </c>
      <c r="L25"/>
      <c r="M25"/>
      <c r="N25"/>
      <c r="O25"/>
      <c r="P25"/>
      <c r="Q25"/>
    </row>
    <row r="26" spans="1:17" s="35" customFormat="1" x14ac:dyDescent="0.25">
      <c r="A26">
        <v>2</v>
      </c>
      <c r="B26">
        <v>2022</v>
      </c>
      <c r="C26">
        <v>2</v>
      </c>
      <c r="D26" s="4">
        <v>3561578.8599999975</v>
      </c>
      <c r="E26" s="4"/>
      <c r="F26" s="4">
        <f>AVERAGE(D25:D27)</f>
        <v>3995175.113333331</v>
      </c>
      <c r="G26" s="1"/>
      <c r="H26"/>
      <c r="I26" s="4">
        <f t="shared" si="0"/>
        <v>4081994.4273767169</v>
      </c>
      <c r="J26" s="3">
        <f t="shared" si="1"/>
        <v>0.14611934421037071</v>
      </c>
      <c r="K26" s="4">
        <f t="shared" si="2"/>
        <v>-340572.80405362509</v>
      </c>
      <c r="L26">
        <f>IF($K25*$K26&lt;0,1,0)</f>
        <v>1</v>
      </c>
      <c r="M26"/>
      <c r="N26"/>
      <c r="O26"/>
      <c r="P26"/>
      <c r="Q26"/>
    </row>
    <row r="27" spans="1:17" s="35" customFormat="1" x14ac:dyDescent="0.25">
      <c r="A27">
        <v>3</v>
      </c>
      <c r="B27">
        <v>2022</v>
      </c>
      <c r="C27">
        <v>3</v>
      </c>
      <c r="D27" s="4">
        <v>4264673.3599999957</v>
      </c>
      <c r="E27" s="4"/>
      <c r="F27" s="4">
        <f>AVERAGE(D26:D28)</f>
        <v>4069293.7933333307</v>
      </c>
      <c r="G27" s="4">
        <f>AVERAGE(F26:F27)</f>
        <v>4032234.4533333308</v>
      </c>
      <c r="H27" s="4">
        <f>D27/G27</f>
        <v>1.0576451863989491</v>
      </c>
      <c r="I27" s="4">
        <f t="shared" si="0"/>
        <v>4232769.9187593944</v>
      </c>
      <c r="J27" s="3">
        <f t="shared" si="1"/>
        <v>7.4808639601419025E-3</v>
      </c>
      <c r="K27" s="4">
        <f t="shared" si="2"/>
        <v>383696.09545941651</v>
      </c>
      <c r="L27">
        <f t="shared" ref="L27:L48" si="3">IF($K26*$K27&lt;0,1,0)</f>
        <v>1</v>
      </c>
      <c r="M27" s="4"/>
      <c r="N27"/>
      <c r="O27"/>
      <c r="P27"/>
      <c r="Q27"/>
    </row>
    <row r="28" spans="1:17" s="35" customFormat="1" x14ac:dyDescent="0.25">
      <c r="A28">
        <v>4</v>
      </c>
      <c r="B28">
        <v>2022</v>
      </c>
      <c r="C28">
        <v>4</v>
      </c>
      <c r="D28" s="4">
        <v>4381629.1599999983</v>
      </c>
      <c r="E28" s="4"/>
      <c r="F28" s="4">
        <f t="shared" ref="F28:F47" si="4">AVERAGE(D27:D29)</f>
        <v>4441763.1733333319</v>
      </c>
      <c r="G28" s="4">
        <f t="shared" ref="G28:G47" si="5">AVERAGE(F27:F28)</f>
        <v>4255528.4833333315</v>
      </c>
      <c r="H28" s="4">
        <f t="shared" ref="H28:H47" si="6">D28/G28</f>
        <v>1.0296322013025025</v>
      </c>
      <c r="I28" s="4">
        <f t="shared" si="0"/>
        <v>3165536.6493281568</v>
      </c>
      <c r="J28" s="3">
        <f t="shared" si="1"/>
        <v>0.27754345844088774</v>
      </c>
      <c r="K28" s="4">
        <f t="shared" si="2"/>
        <v>521826.29497246211</v>
      </c>
      <c r="L28">
        <f t="shared" si="3"/>
        <v>0</v>
      </c>
      <c r="M28" s="4"/>
      <c r="N28"/>
      <c r="O28" s="2" t="s">
        <v>10</v>
      </c>
      <c r="P28" s="4">
        <f>SLOPE(G27:G47,A27:A47)</f>
        <v>-22731.492547618851</v>
      </c>
      <c r="Q28"/>
    </row>
    <row r="29" spans="1:17" s="35" customFormat="1" x14ac:dyDescent="0.25">
      <c r="A29">
        <v>5</v>
      </c>
      <c r="B29">
        <v>2022</v>
      </c>
      <c r="C29">
        <v>5</v>
      </c>
      <c r="D29" s="4">
        <v>4678987.0000000009</v>
      </c>
      <c r="E29" s="4"/>
      <c r="F29" s="4">
        <f t="shared" si="4"/>
        <v>4090634.5</v>
      </c>
      <c r="G29" s="4">
        <f t="shared" si="5"/>
        <v>4266198.836666666</v>
      </c>
      <c r="H29" s="4">
        <f t="shared" si="6"/>
        <v>1.0967578350510876</v>
      </c>
      <c r="I29" s="4">
        <f t="shared" si="0"/>
        <v>3941018.8728825473</v>
      </c>
      <c r="J29" s="3">
        <f t="shared" si="1"/>
        <v>0.15771963613437129</v>
      </c>
      <c r="K29" s="4">
        <f t="shared" si="2"/>
        <v>840358.53448550776</v>
      </c>
      <c r="L29">
        <f t="shared" si="3"/>
        <v>0</v>
      </c>
      <c r="M29" s="4"/>
      <c r="N29"/>
      <c r="O29" s="2" t="s">
        <v>11</v>
      </c>
      <c r="P29" s="4">
        <f>INTERCEPT(G27:G47,A27:A47)</f>
        <v>3962249.9080396825</v>
      </c>
      <c r="Q29"/>
    </row>
    <row r="30" spans="1:17" s="35" customFormat="1" x14ac:dyDescent="0.25">
      <c r="A30">
        <v>6</v>
      </c>
      <c r="B30">
        <v>2022</v>
      </c>
      <c r="C30">
        <v>6</v>
      </c>
      <c r="D30" s="4">
        <v>3211287.3399999989</v>
      </c>
      <c r="E30" s="4"/>
      <c r="F30" s="4">
        <f t="shared" si="4"/>
        <v>3827740.2966666669</v>
      </c>
      <c r="G30" s="4">
        <f t="shared" si="5"/>
        <v>3959187.3983333334</v>
      </c>
      <c r="H30" s="4">
        <f t="shared" si="6"/>
        <v>0.81109758566917756</v>
      </c>
      <c r="I30" s="4">
        <f t="shared" si="0"/>
        <v>3446098.7194953877</v>
      </c>
      <c r="J30" s="3">
        <f t="shared" si="1"/>
        <v>7.3120638122463652E-2</v>
      </c>
      <c r="K30" s="4">
        <f t="shared" si="2"/>
        <v>-606166.72600145126</v>
      </c>
      <c r="L30">
        <f t="shared" si="3"/>
        <v>1</v>
      </c>
      <c r="M30" s="4"/>
      <c r="N30"/>
      <c r="O30"/>
      <c r="P30"/>
      <c r="Q30"/>
    </row>
    <row r="31" spans="1:17" s="35" customFormat="1" x14ac:dyDescent="0.25">
      <c r="A31">
        <v>7</v>
      </c>
      <c r="B31">
        <v>2022</v>
      </c>
      <c r="C31">
        <v>7</v>
      </c>
      <c r="D31" s="4">
        <v>3592946.5500000003</v>
      </c>
      <c r="E31" s="4"/>
      <c r="F31" s="4">
        <f t="shared" si="4"/>
        <v>3232872.5533333328</v>
      </c>
      <c r="G31" s="4">
        <f t="shared" si="5"/>
        <v>3530306.4249999998</v>
      </c>
      <c r="H31" s="4">
        <f t="shared" si="6"/>
        <v>1.0177435376590576</v>
      </c>
      <c r="I31" s="4">
        <f t="shared" si="0"/>
        <v>3764270.3795729876</v>
      </c>
      <c r="J31" s="3">
        <f t="shared" si="1"/>
        <v>4.768337830491446E-2</v>
      </c>
      <c r="K31" s="4">
        <f t="shared" si="2"/>
        <v>-203333.11648840643</v>
      </c>
      <c r="L31">
        <f t="shared" si="3"/>
        <v>0</v>
      </c>
      <c r="M31" s="4"/>
      <c r="N31"/>
      <c r="O31"/>
      <c r="P31"/>
      <c r="Q31"/>
    </row>
    <row r="32" spans="1:17" s="35" customFormat="1" ht="15.75" thickBot="1" x14ac:dyDescent="0.3">
      <c r="A32">
        <v>8</v>
      </c>
      <c r="B32">
        <v>2022</v>
      </c>
      <c r="C32">
        <v>8</v>
      </c>
      <c r="D32" s="4">
        <v>2894383.7699999991</v>
      </c>
      <c r="E32" s="4"/>
      <c r="F32" s="4">
        <f t="shared" si="4"/>
        <v>3189075.2166666663</v>
      </c>
      <c r="G32" s="4">
        <f t="shared" si="5"/>
        <v>3210973.8849999998</v>
      </c>
      <c r="H32" s="4">
        <f t="shared" si="6"/>
        <v>0.90140370917404677</v>
      </c>
      <c r="I32" s="4">
        <f t="shared" si="0"/>
        <v>3923411.6710830014</v>
      </c>
      <c r="J32" s="3">
        <f t="shared" si="1"/>
        <v>0.35552572943117444</v>
      </c>
      <c r="K32" s="4">
        <f t="shared" si="2"/>
        <v>-880721.49697536463</v>
      </c>
      <c r="L32">
        <f t="shared" si="3"/>
        <v>0</v>
      </c>
      <c r="M32" s="4"/>
      <c r="N32"/>
      <c r="O32"/>
      <c r="P32"/>
      <c r="Q32"/>
    </row>
    <row r="33" spans="1:17" s="35" customFormat="1" x14ac:dyDescent="0.25">
      <c r="A33">
        <v>9</v>
      </c>
      <c r="B33">
        <v>2022</v>
      </c>
      <c r="C33">
        <v>9</v>
      </c>
      <c r="D33" s="4">
        <v>3079895.3299999982</v>
      </c>
      <c r="E33" s="4"/>
      <c r="F33" s="4">
        <f t="shared" si="4"/>
        <v>3083705.1333333328</v>
      </c>
      <c r="G33" s="4">
        <f t="shared" si="5"/>
        <v>3136390.1749999998</v>
      </c>
      <c r="H33" s="4">
        <f t="shared" si="6"/>
        <v>0.98198730328569483</v>
      </c>
      <c r="I33" s="4">
        <f t="shared" si="0"/>
        <v>3566393.2690660278</v>
      </c>
      <c r="J33" s="3">
        <f t="shared" si="1"/>
        <v>0.15795924437017472</v>
      </c>
      <c r="K33" s="4">
        <f t="shared" si="2"/>
        <v>-674035.53746232251</v>
      </c>
      <c r="L33">
        <f t="shared" si="3"/>
        <v>0</v>
      </c>
      <c r="M33" s="4"/>
      <c r="N33"/>
      <c r="O33" s="13" t="s">
        <v>1</v>
      </c>
      <c r="P33" s="14" t="s">
        <v>14</v>
      </c>
      <c r="Q33" s="15" t="s">
        <v>15</v>
      </c>
    </row>
    <row r="34" spans="1:17" s="35" customFormat="1" x14ac:dyDescent="0.25">
      <c r="A34">
        <v>10</v>
      </c>
      <c r="B34">
        <v>2022</v>
      </c>
      <c r="C34">
        <v>10</v>
      </c>
      <c r="D34" s="4">
        <v>3276836.3000000003</v>
      </c>
      <c r="E34" s="4"/>
      <c r="F34" s="4">
        <f t="shared" si="4"/>
        <v>3149073.6133333375</v>
      </c>
      <c r="G34" s="4">
        <f t="shared" si="5"/>
        <v>3116389.3733333349</v>
      </c>
      <c r="H34" s="4">
        <f t="shared" si="6"/>
        <v>1.051484877993615</v>
      </c>
      <c r="I34" s="4">
        <f t="shared" si="0"/>
        <v>3958886.2679632977</v>
      </c>
      <c r="J34" s="3">
        <f t="shared" si="1"/>
        <v>0.20814282604330808</v>
      </c>
      <c r="K34" s="4">
        <f t="shared" si="2"/>
        <v>-455920.16794927744</v>
      </c>
      <c r="L34">
        <f t="shared" si="3"/>
        <v>0</v>
      </c>
      <c r="M34" s="4"/>
      <c r="N34"/>
      <c r="O34" s="22">
        <v>1</v>
      </c>
      <c r="P34" s="12">
        <f t="shared" ref="P34:P45" ca="1" si="7">AVERAGEIF($C$25:$C$60,$O34,$H$27:$H$47)</f>
        <v>1.0398156374018663</v>
      </c>
      <c r="Q34" s="11">
        <f t="shared" ref="Q34:Q45" ca="1" si="8">$P34/$P$46</f>
        <v>1.0407441448898176</v>
      </c>
    </row>
    <row r="35" spans="1:17" s="35" customFormat="1" x14ac:dyDescent="0.25">
      <c r="A35">
        <v>11</v>
      </c>
      <c r="B35">
        <v>2022</v>
      </c>
      <c r="C35">
        <v>11</v>
      </c>
      <c r="D35" s="4">
        <v>3090489.2100000144</v>
      </c>
      <c r="E35" s="4"/>
      <c r="F35" s="4">
        <f t="shared" si="4"/>
        <v>3374033.8266666755</v>
      </c>
      <c r="G35" s="4">
        <f t="shared" si="5"/>
        <v>3261553.7200000063</v>
      </c>
      <c r="H35" s="4">
        <f t="shared" si="6"/>
        <v>0.9475512210787711</v>
      </c>
      <c r="I35" s="4">
        <f t="shared" si="0"/>
        <v>4199433.0201832391</v>
      </c>
      <c r="J35" s="3">
        <f t="shared" si="1"/>
        <v>0.35882468270556411</v>
      </c>
      <c r="K35" s="4">
        <f t="shared" si="2"/>
        <v>-621092.85843621986</v>
      </c>
      <c r="L35">
        <f t="shared" si="3"/>
        <v>0</v>
      </c>
      <c r="M35" s="4"/>
      <c r="N35"/>
      <c r="O35" s="22">
        <v>2</v>
      </c>
      <c r="P35" s="12">
        <f t="shared" ca="1" si="7"/>
        <v>1.0412495564546509</v>
      </c>
      <c r="Q35" s="11">
        <f t="shared" ca="1" si="8"/>
        <v>1.0421793443662943</v>
      </c>
    </row>
    <row r="36" spans="1:17" s="35" customFormat="1" x14ac:dyDescent="0.25">
      <c r="A36">
        <v>12</v>
      </c>
      <c r="B36">
        <v>2022</v>
      </c>
      <c r="C36">
        <v>12</v>
      </c>
      <c r="D36" s="4">
        <v>3754775.9700000123</v>
      </c>
      <c r="E36" s="4"/>
      <c r="F36" s="4">
        <f t="shared" si="4"/>
        <v>3717034.6300000101</v>
      </c>
      <c r="G36" s="4">
        <f t="shared" si="5"/>
        <v>3545534.2283333428</v>
      </c>
      <c r="H36" s="4">
        <f t="shared" si="6"/>
        <v>1.0590155751408521</v>
      </c>
      <c r="I36" s="4">
        <f t="shared" si="0"/>
        <v>3393315.8261035653</v>
      </c>
      <c r="J36" s="3">
        <f t="shared" si="1"/>
        <v>9.6266767121247404E-2</v>
      </c>
      <c r="K36" s="4">
        <f t="shared" si="2"/>
        <v>64368.301076821052</v>
      </c>
      <c r="L36">
        <f t="shared" si="3"/>
        <v>1</v>
      </c>
      <c r="M36" s="4"/>
      <c r="N36"/>
      <c r="O36" s="22">
        <v>3</v>
      </c>
      <c r="P36" s="12">
        <f t="shared" ca="1" si="7"/>
        <v>1.0860126923615625</v>
      </c>
      <c r="Q36" s="11">
        <f t="shared" ca="1" si="8"/>
        <v>1.0869824516925408</v>
      </c>
    </row>
    <row r="37" spans="1:17" s="35" customFormat="1" x14ac:dyDescent="0.25">
      <c r="A37">
        <v>13</v>
      </c>
      <c r="B37">
        <v>2023</v>
      </c>
      <c r="C37">
        <v>1</v>
      </c>
      <c r="D37" s="4">
        <v>4305838.7100000028</v>
      </c>
      <c r="E37" s="4"/>
      <c r="F37" s="4">
        <f t="shared" si="4"/>
        <v>3902290.4166666716</v>
      </c>
      <c r="G37" s="4">
        <f t="shared" si="5"/>
        <v>3809662.5233333409</v>
      </c>
      <c r="H37" s="4">
        <f t="shared" si="6"/>
        <v>1.1302415065974196</v>
      </c>
      <c r="I37" s="4">
        <f t="shared" si="0"/>
        <v>3816138.7113264864</v>
      </c>
      <c r="J37" s="3">
        <f t="shared" si="1"/>
        <v>0.11372929448941575</v>
      </c>
      <c r="K37" s="4">
        <f t="shared" si="2"/>
        <v>382512.64643333713</v>
      </c>
      <c r="L37">
        <f t="shared" si="3"/>
        <v>0</v>
      </c>
      <c r="M37" s="4"/>
      <c r="N37"/>
      <c r="O37" s="22">
        <v>4</v>
      </c>
      <c r="P37" s="12">
        <f t="shared" ca="1" si="7"/>
        <v>0.81695888627964186</v>
      </c>
      <c r="Q37" s="11">
        <f t="shared" ca="1" si="8"/>
        <v>0.81768839294983797</v>
      </c>
    </row>
    <row r="38" spans="1:17" s="35" customFormat="1" x14ac:dyDescent="0.25">
      <c r="A38">
        <v>14</v>
      </c>
      <c r="B38">
        <v>2023</v>
      </c>
      <c r="C38">
        <v>2</v>
      </c>
      <c r="D38" s="4">
        <v>3646256.5700000012</v>
      </c>
      <c r="E38" s="4"/>
      <c r="F38" s="4">
        <f t="shared" si="4"/>
        <v>4033766.7600000012</v>
      </c>
      <c r="G38" s="4">
        <f t="shared" si="5"/>
        <v>3968028.5883333366</v>
      </c>
      <c r="H38" s="4">
        <f t="shared" si="6"/>
        <v>0.91890884574788634</v>
      </c>
      <c r="I38" s="4">
        <f t="shared" si="0"/>
        <v>3797710.9233797803</v>
      </c>
      <c r="J38" s="3">
        <f t="shared" si="1"/>
        <v>4.1536943567242988E-2</v>
      </c>
      <c r="K38" s="4">
        <f t="shared" si="2"/>
        <v>-255895.0940536214</v>
      </c>
      <c r="L38">
        <f t="shared" si="3"/>
        <v>1</v>
      </c>
      <c r="M38" s="4"/>
      <c r="N38"/>
      <c r="O38" s="22">
        <v>5</v>
      </c>
      <c r="P38" s="12">
        <f t="shared" ca="1" si="7"/>
        <v>1.0231020613591739</v>
      </c>
      <c r="Q38" s="11">
        <f t="shared" ca="1" si="8"/>
        <v>1.0240156443932624</v>
      </c>
    </row>
    <row r="39" spans="1:17" s="35" customFormat="1" x14ac:dyDescent="0.25">
      <c r="A39">
        <v>15</v>
      </c>
      <c r="B39">
        <v>2023</v>
      </c>
      <c r="C39">
        <v>3</v>
      </c>
      <c r="D39" s="4">
        <v>4149204.9999999986</v>
      </c>
      <c r="E39" s="4"/>
      <c r="F39" s="4">
        <f t="shared" si="4"/>
        <v>4086118.7199999993</v>
      </c>
      <c r="G39" s="4">
        <f t="shared" si="5"/>
        <v>4059942.74</v>
      </c>
      <c r="H39" s="4">
        <f t="shared" si="6"/>
        <v>1.0219860884047833</v>
      </c>
      <c r="I39" s="4">
        <f t="shared" si="0"/>
        <v>3936265.1167588965</v>
      </c>
      <c r="J39" s="3">
        <f t="shared" si="1"/>
        <v>5.1320646543398594E-2</v>
      </c>
      <c r="K39" s="4">
        <f t="shared" si="2"/>
        <v>268227.73545941943</v>
      </c>
      <c r="L39">
        <f t="shared" si="3"/>
        <v>1</v>
      </c>
      <c r="M39" s="4"/>
      <c r="N39"/>
      <c r="O39" s="22">
        <v>6</v>
      </c>
      <c r="P39" s="12">
        <f t="shared" ca="1" si="7"/>
        <v>0.89993449837281614</v>
      </c>
      <c r="Q39" s="11">
        <f t="shared" ca="1" si="8"/>
        <v>0.90073809844416397</v>
      </c>
    </row>
    <row r="40" spans="1:17" s="35" customFormat="1" x14ac:dyDescent="0.25">
      <c r="A40">
        <v>16</v>
      </c>
      <c r="B40">
        <v>2023</v>
      </c>
      <c r="C40">
        <v>4</v>
      </c>
      <c r="D40" s="4">
        <v>4462894.589999998</v>
      </c>
      <c r="E40" s="4"/>
      <c r="F40" s="4">
        <f t="shared" si="4"/>
        <v>4391485.6966666682</v>
      </c>
      <c r="G40" s="4">
        <f t="shared" si="5"/>
        <v>4238802.208333334</v>
      </c>
      <c r="H40" s="4">
        <f t="shared" si="6"/>
        <v>1.0528669116067992</v>
      </c>
      <c r="I40" s="4">
        <f t="shared" si="0"/>
        <v>2942489.3180007925</v>
      </c>
      <c r="J40" s="3">
        <f t="shared" si="1"/>
        <v>0.34067693989590869</v>
      </c>
      <c r="K40" s="4">
        <f t="shared" si="2"/>
        <v>603091.72497246182</v>
      </c>
      <c r="L40">
        <f t="shared" si="3"/>
        <v>0</v>
      </c>
      <c r="M40" s="4"/>
      <c r="N40"/>
      <c r="O40" s="22">
        <v>7</v>
      </c>
      <c r="P40" s="12">
        <f t="shared" ca="1" si="7"/>
        <v>0.98889929927986997</v>
      </c>
      <c r="Q40" s="11">
        <f t="shared" ca="1" si="8"/>
        <v>0.98978234082221994</v>
      </c>
    </row>
    <row r="41" spans="1:17" s="35" customFormat="1" x14ac:dyDescent="0.25">
      <c r="A41">
        <v>17</v>
      </c>
      <c r="B41">
        <v>2023</v>
      </c>
      <c r="C41">
        <v>5</v>
      </c>
      <c r="D41" s="4">
        <v>4562357.5000000065</v>
      </c>
      <c r="E41" s="4"/>
      <c r="F41" s="4">
        <f t="shared" si="4"/>
        <v>4094509.2566666678</v>
      </c>
      <c r="G41" s="4">
        <f t="shared" si="5"/>
        <v>4242997.4766666684</v>
      </c>
      <c r="H41" s="4">
        <f t="shared" si="6"/>
        <v>1.0752675496720374</v>
      </c>
      <c r="I41" s="4">
        <f t="shared" si="0"/>
        <v>3661690.0250125006</v>
      </c>
      <c r="J41" s="3">
        <f t="shared" si="1"/>
        <v>0.19741273562790831</v>
      </c>
      <c r="K41" s="4">
        <f t="shared" si="2"/>
        <v>723729.03448551334</v>
      </c>
      <c r="L41">
        <f t="shared" si="3"/>
        <v>0</v>
      </c>
      <c r="M41" s="4"/>
      <c r="N41"/>
      <c r="O41" s="22">
        <v>8</v>
      </c>
      <c r="P41" s="12">
        <f t="shared" ca="1" si="7"/>
        <v>1.0369044222984729</v>
      </c>
      <c r="Q41" s="11">
        <f t="shared" ca="1" si="8"/>
        <v>1.037830330205378</v>
      </c>
    </row>
    <row r="42" spans="1:17" s="35" customFormat="1" x14ac:dyDescent="0.25">
      <c r="A42">
        <v>18</v>
      </c>
      <c r="B42">
        <v>2023</v>
      </c>
      <c r="C42">
        <v>6</v>
      </c>
      <c r="D42" s="4">
        <v>3258275.6799999997</v>
      </c>
      <c r="E42" s="4"/>
      <c r="F42" s="4">
        <f t="shared" si="4"/>
        <v>3825266.4900000021</v>
      </c>
      <c r="G42" s="4">
        <f t="shared" si="5"/>
        <v>3959887.8733333349</v>
      </c>
      <c r="H42" s="4">
        <f t="shared" si="6"/>
        <v>0.82282018689010616</v>
      </c>
      <c r="I42" s="4">
        <f t="shared" si="0"/>
        <v>3200397.2630297095</v>
      </c>
      <c r="J42" s="3">
        <f t="shared" si="1"/>
        <v>1.7763511333789363E-2</v>
      </c>
      <c r="K42" s="4">
        <f t="shared" si="2"/>
        <v>-559178.38600145048</v>
      </c>
      <c r="L42">
        <f t="shared" si="3"/>
        <v>1</v>
      </c>
      <c r="M42" s="4"/>
      <c r="N42"/>
      <c r="O42" s="22">
        <v>9</v>
      </c>
      <c r="P42" s="12">
        <f t="shared" ca="1" si="7"/>
        <v>0.94825113108670034</v>
      </c>
      <c r="Q42" s="11">
        <f t="shared" ca="1" si="8"/>
        <v>0.94909787568641812</v>
      </c>
    </row>
    <row r="43" spans="1:17" s="35" customFormat="1" x14ac:dyDescent="0.25">
      <c r="A43">
        <v>19</v>
      </c>
      <c r="B43">
        <v>2023</v>
      </c>
      <c r="C43">
        <v>7</v>
      </c>
      <c r="D43" s="4">
        <v>3655166.290000001</v>
      </c>
      <c r="E43" s="4"/>
      <c r="F43" s="4">
        <f t="shared" si="4"/>
        <v>3282767.2899999996</v>
      </c>
      <c r="G43" s="4">
        <f t="shared" si="5"/>
        <v>3554016.8900000006</v>
      </c>
      <c r="H43" s="4">
        <f t="shared" si="6"/>
        <v>1.0284605850592905</v>
      </c>
      <c r="I43" s="4">
        <f t="shared" si="0"/>
        <v>3494279.6207230068</v>
      </c>
      <c r="J43" s="3">
        <f t="shared" si="1"/>
        <v>4.4016237979967295E-2</v>
      </c>
      <c r="K43" s="4">
        <f t="shared" si="2"/>
        <v>-141113.37648840575</v>
      </c>
      <c r="L43">
        <f t="shared" si="3"/>
        <v>0</v>
      </c>
      <c r="M43" s="4"/>
      <c r="N43"/>
      <c r="O43" s="22">
        <v>10</v>
      </c>
      <c r="P43" s="12">
        <f t="shared" ca="1" si="7"/>
        <v>1.0590155751408521</v>
      </c>
      <c r="Q43" s="11">
        <f t="shared" ca="1" si="8"/>
        <v>1.0599612272891812</v>
      </c>
    </row>
    <row r="44" spans="1:17" s="35" customFormat="1" x14ac:dyDescent="0.25">
      <c r="A44">
        <v>20</v>
      </c>
      <c r="B44">
        <v>2023</v>
      </c>
      <c r="C44">
        <v>8</v>
      </c>
      <c r="D44" s="4">
        <v>2934859.899999999</v>
      </c>
      <c r="E44" s="4"/>
      <c r="F44" s="4">
        <f t="shared" si="4"/>
        <v>3250283.9933333327</v>
      </c>
      <c r="G44" s="4">
        <f t="shared" si="5"/>
        <v>3266525.6416666661</v>
      </c>
      <c r="H44" s="4">
        <f t="shared" si="6"/>
        <v>0.8984652875715855</v>
      </c>
      <c r="I44" s="4">
        <f t="shared" si="0"/>
        <v>3640314.482081925</v>
      </c>
      <c r="J44" s="3">
        <f t="shared" si="1"/>
        <v>0.24037078638129414</v>
      </c>
      <c r="K44" s="4">
        <f t="shared" si="2"/>
        <v>-840245.36697536474</v>
      </c>
      <c r="L44">
        <f t="shared" si="3"/>
        <v>0</v>
      </c>
      <c r="M44" s="4"/>
      <c r="N44"/>
      <c r="O44" s="22">
        <v>11</v>
      </c>
      <c r="P44" s="12">
        <f t="shared" ca="1" si="7"/>
        <v>1.1302415065974196</v>
      </c>
      <c r="Q44" s="11">
        <f t="shared" ca="1" si="8"/>
        <v>1.1312507602230826</v>
      </c>
    </row>
    <row r="45" spans="1:17" s="35" customFormat="1" ht="15.75" thickBot="1" x14ac:dyDescent="0.3">
      <c r="A45">
        <v>21</v>
      </c>
      <c r="B45">
        <v>2023</v>
      </c>
      <c r="C45">
        <v>9</v>
      </c>
      <c r="D45" s="4">
        <v>3160825.7899999991</v>
      </c>
      <c r="E45" s="4"/>
      <c r="F45" s="4">
        <f t="shared" si="4"/>
        <v>3097958.4999999995</v>
      </c>
      <c r="G45" s="4">
        <f t="shared" si="5"/>
        <v>3174121.2466666661</v>
      </c>
      <c r="H45" s="4">
        <f t="shared" si="6"/>
        <v>0.99581129527404499</v>
      </c>
      <c r="I45" s="4">
        <f t="shared" si="0"/>
        <v>3307500.3336085076</v>
      </c>
      <c r="J45" s="3">
        <f t="shared" si="1"/>
        <v>4.6403868277887145E-2</v>
      </c>
      <c r="K45" s="4">
        <f t="shared" si="2"/>
        <v>-593105.07746232161</v>
      </c>
      <c r="L45">
        <f t="shared" si="3"/>
        <v>0</v>
      </c>
      <c r="M45" s="4"/>
      <c r="N45"/>
      <c r="O45" s="22">
        <v>12</v>
      </c>
      <c r="P45" s="12">
        <f t="shared" ca="1" si="7"/>
        <v>0.91890884574788634</v>
      </c>
      <c r="Q45" s="11">
        <f t="shared" ca="1" si="8"/>
        <v>0.91972938903780388</v>
      </c>
    </row>
    <row r="46" spans="1:17" s="35" customFormat="1" ht="16.5" thickTop="1" thickBot="1" x14ac:dyDescent="0.3">
      <c r="A46">
        <v>22</v>
      </c>
      <c r="B46">
        <v>2023</v>
      </c>
      <c r="C46">
        <v>10</v>
      </c>
      <c r="D46" s="4">
        <v>3198189.81</v>
      </c>
      <c r="E46" s="4"/>
      <c r="F46" s="4">
        <f t="shared" si="4"/>
        <v>3158746.6433333405</v>
      </c>
      <c r="G46" s="4">
        <f t="shared" si="5"/>
        <v>3128352.57166667</v>
      </c>
      <c r="H46" s="4">
        <f t="shared" si="6"/>
        <v>1.0223239666033306</v>
      </c>
      <c r="I46" s="4">
        <f t="shared" si="0"/>
        <v>3669752.2590966299</v>
      </c>
      <c r="J46" s="3">
        <f t="shared" si="1"/>
        <v>0.14744667362211059</v>
      </c>
      <c r="K46" s="4">
        <f t="shared" si="2"/>
        <v>-534566.65794927767</v>
      </c>
      <c r="L46">
        <f t="shared" si="3"/>
        <v>0</v>
      </c>
      <c r="M46" s="4"/>
      <c r="N46"/>
      <c r="O46" s="18" t="s">
        <v>5</v>
      </c>
      <c r="P46" s="19">
        <f ca="1">AVERAGE(P34:P45)</f>
        <v>0.99910784269840935</v>
      </c>
      <c r="Q46" s="20">
        <f ca="1">AVERAGE(Q34:Q45)</f>
        <v>1</v>
      </c>
    </row>
    <row r="47" spans="1:17" s="35" customFormat="1" ht="15.75" thickBot="1" x14ac:dyDescent="0.3">
      <c r="A47">
        <v>23</v>
      </c>
      <c r="B47">
        <v>2023</v>
      </c>
      <c r="C47">
        <v>11</v>
      </c>
      <c r="D47" s="4">
        <v>3117224.3300000234</v>
      </c>
      <c r="E47" s="4"/>
      <c r="F47" s="4">
        <f t="shared" si="4"/>
        <v>3411085.0866666771</v>
      </c>
      <c r="G47" s="4">
        <f t="shared" si="5"/>
        <v>3284915.8650000086</v>
      </c>
      <c r="H47" s="4">
        <f t="shared" si="6"/>
        <v>0.94895104109462947</v>
      </c>
      <c r="I47" s="4">
        <f t="shared" si="0"/>
        <v>3890852.8014772492</v>
      </c>
      <c r="J47" s="3">
        <f t="shared" si="1"/>
        <v>0.24817863251991881</v>
      </c>
      <c r="K47" s="4">
        <f t="shared" si="2"/>
        <v>-594357.7384362109</v>
      </c>
      <c r="L47">
        <f t="shared" si="3"/>
        <v>0</v>
      </c>
      <c r="M47" s="4"/>
      <c r="N47"/>
      <c r="O47"/>
      <c r="P47"/>
      <c r="Q47"/>
    </row>
    <row r="48" spans="1:17" s="35" customFormat="1" x14ac:dyDescent="0.25">
      <c r="A48">
        <v>24</v>
      </c>
      <c r="B48">
        <v>2023</v>
      </c>
      <c r="C48">
        <v>12</v>
      </c>
      <c r="D48" s="4">
        <v>3917841.120000008</v>
      </c>
      <c r="E48" s="4"/>
      <c r="F48" s="4"/>
      <c r="G48"/>
      <c r="H48" s="4"/>
      <c r="I48" s="4">
        <f t="shared" si="0"/>
        <v>3142433.9650706989</v>
      </c>
      <c r="J48" s="3">
        <f t="shared" si="1"/>
        <v>0.1979169474154959</v>
      </c>
      <c r="K48" s="4">
        <f t="shared" si="2"/>
        <v>227433.45107681677</v>
      </c>
      <c r="L48">
        <f t="shared" si="3"/>
        <v>1</v>
      </c>
      <c r="M48" s="4"/>
      <c r="N48" s="24" t="s">
        <v>12</v>
      </c>
      <c r="O48" s="13" t="s">
        <v>1</v>
      </c>
      <c r="P48" s="14" t="s">
        <v>14</v>
      </c>
      <c r="Q48" s="15" t="s">
        <v>15</v>
      </c>
    </row>
    <row r="49" spans="1:17" s="35" customFormat="1" x14ac:dyDescent="0.25">
      <c r="A49">
        <v>25</v>
      </c>
      <c r="B49">
        <v>2024</v>
      </c>
      <c r="C49">
        <v>1</v>
      </c>
      <c r="D49" s="4"/>
      <c r="E49" s="5">
        <f>$N49*VLOOKUP($C49,$O$49:$Q$60,3,FALSE)</f>
        <v>3532246.6980439965</v>
      </c>
      <c r="F49" s="4"/>
      <c r="G49"/>
      <c r="H49"/>
      <c r="I49"/>
      <c r="J49" s="4"/>
      <c r="K49" s="4"/>
      <c r="L49"/>
      <c r="M49" s="52" t="s">
        <v>13</v>
      </c>
      <c r="N49" s="25">
        <f t="shared" ref="N49:N60" si="9">$P$29+$P$28*A49</f>
        <v>3393962.5943492111</v>
      </c>
      <c r="O49" s="22">
        <v>1</v>
      </c>
      <c r="P49" s="12">
        <v>1.0398156374018663</v>
      </c>
      <c r="Q49" s="11">
        <v>1.0407441448898176</v>
      </c>
    </row>
    <row r="50" spans="1:17" s="35" customFormat="1" x14ac:dyDescent="0.25">
      <c r="A50">
        <v>26</v>
      </c>
      <c r="B50">
        <v>2024</v>
      </c>
      <c r="C50">
        <v>2</v>
      </c>
      <c r="D50" s="4"/>
      <c r="E50" s="5">
        <f t="shared" ref="E50:E60" si="10">$N50*VLOOKUP($C50,$O$49:$Q$60,3,FALSE)</f>
        <v>3513427.4193828437</v>
      </c>
      <c r="F50" s="4"/>
      <c r="G50"/>
      <c r="H50"/>
      <c r="I50"/>
      <c r="J50" s="4"/>
      <c r="K50" s="4"/>
      <c r="L50"/>
      <c r="M50" s="52"/>
      <c r="N50" s="25">
        <f t="shared" si="9"/>
        <v>3371231.1018015924</v>
      </c>
      <c r="O50" s="22">
        <v>2</v>
      </c>
      <c r="P50" s="12">
        <v>1.0412495564546509</v>
      </c>
      <c r="Q50" s="11">
        <v>1.0421793443662943</v>
      </c>
    </row>
    <row r="51" spans="1:17" s="35" customFormat="1" x14ac:dyDescent="0.25">
      <c r="A51">
        <v>27</v>
      </c>
      <c r="B51">
        <v>2024</v>
      </c>
      <c r="C51">
        <v>3</v>
      </c>
      <c r="D51" s="4"/>
      <c r="E51" s="5">
        <f t="shared" si="10"/>
        <v>3639760.3147583995</v>
      </c>
      <c r="F51" s="4"/>
      <c r="G51"/>
      <c r="H51"/>
      <c r="I51"/>
      <c r="J51" s="4"/>
      <c r="K51" s="4"/>
      <c r="L51"/>
      <c r="M51" s="52"/>
      <c r="N51" s="25">
        <f t="shared" si="9"/>
        <v>3348499.6092539737</v>
      </c>
      <c r="O51" s="22">
        <v>3</v>
      </c>
      <c r="P51" s="12">
        <v>1.0860126923615625</v>
      </c>
      <c r="Q51" s="11">
        <v>1.0869824516925408</v>
      </c>
    </row>
    <row r="52" spans="1:17" s="35" customFormat="1" x14ac:dyDescent="0.25">
      <c r="A52">
        <v>28</v>
      </c>
      <c r="B52">
        <v>2024</v>
      </c>
      <c r="C52">
        <v>4</v>
      </c>
      <c r="D52" s="4"/>
      <c r="E52" s="5">
        <f t="shared" si="10"/>
        <v>2719441.9866734282</v>
      </c>
      <c r="F52" s="4"/>
      <c r="G52"/>
      <c r="H52"/>
      <c r="I52"/>
      <c r="J52" s="4"/>
      <c r="K52" s="4"/>
      <c r="L52"/>
      <c r="M52" s="52"/>
      <c r="N52" s="25">
        <f t="shared" si="9"/>
        <v>3325768.1167063545</v>
      </c>
      <c r="O52" s="22">
        <v>4</v>
      </c>
      <c r="P52" s="12">
        <v>0.81695888627964186</v>
      </c>
      <c r="Q52" s="11">
        <v>0.81768839294983797</v>
      </c>
    </row>
    <row r="53" spans="1:17" s="35" customFormat="1" x14ac:dyDescent="0.25">
      <c r="A53">
        <v>29</v>
      </c>
      <c r="B53">
        <v>2024</v>
      </c>
      <c r="C53">
        <v>5</v>
      </c>
      <c r="D53" s="4"/>
      <c r="E53" s="5">
        <f t="shared" si="10"/>
        <v>3382361.1771424538</v>
      </c>
      <c r="F53" s="4"/>
      <c r="G53"/>
      <c r="H53"/>
      <c r="I53"/>
      <c r="J53" s="4"/>
      <c r="K53" s="4"/>
      <c r="L53"/>
      <c r="M53" s="52"/>
      <c r="N53" s="25">
        <f t="shared" si="9"/>
        <v>3303036.6241587359</v>
      </c>
      <c r="O53" s="22">
        <v>5</v>
      </c>
      <c r="P53" s="12">
        <v>1.0231020613591739</v>
      </c>
      <c r="Q53" s="11">
        <v>1.0240156443932624</v>
      </c>
    </row>
    <row r="54" spans="1:17" s="35" customFormat="1" x14ac:dyDescent="0.25">
      <c r="A54">
        <v>30</v>
      </c>
      <c r="B54">
        <v>2024</v>
      </c>
      <c r="C54">
        <v>6</v>
      </c>
      <c r="D54" s="4"/>
      <c r="E54" s="5">
        <f t="shared" si="10"/>
        <v>2954695.8065640307</v>
      </c>
      <c r="F54" s="4"/>
      <c r="G54"/>
      <c r="H54"/>
      <c r="I54"/>
      <c r="J54" s="4"/>
      <c r="K54" s="4"/>
      <c r="L54"/>
      <c r="M54" s="52"/>
      <c r="N54" s="25">
        <f t="shared" si="9"/>
        <v>3280305.1316111172</v>
      </c>
      <c r="O54" s="22">
        <v>6</v>
      </c>
      <c r="P54" s="12">
        <v>0.89993449837281614</v>
      </c>
      <c r="Q54" s="11">
        <v>0.90073809844416397</v>
      </c>
    </row>
    <row r="55" spans="1:17" s="35" customFormat="1" x14ac:dyDescent="0.25">
      <c r="A55">
        <v>31</v>
      </c>
      <c r="B55">
        <v>2024</v>
      </c>
      <c r="C55">
        <v>7</v>
      </c>
      <c r="D55" s="4"/>
      <c r="E55" s="5">
        <f t="shared" si="10"/>
        <v>3224288.8618730265</v>
      </c>
      <c r="F55" s="4"/>
      <c r="G55"/>
      <c r="H55"/>
      <c r="I55"/>
      <c r="J55" s="4"/>
      <c r="K55" s="4"/>
      <c r="L55"/>
      <c r="M55" s="52"/>
      <c r="N55" s="25">
        <f t="shared" si="9"/>
        <v>3257573.639063498</v>
      </c>
      <c r="O55" s="22">
        <v>7</v>
      </c>
      <c r="P55" s="12">
        <v>0.98889929927986997</v>
      </c>
      <c r="Q55" s="11">
        <v>0.98978234082221994</v>
      </c>
    </row>
    <row r="56" spans="1:17" s="35" customFormat="1" x14ac:dyDescent="0.25">
      <c r="A56">
        <v>32</v>
      </c>
      <c r="B56">
        <v>2024</v>
      </c>
      <c r="C56">
        <v>8</v>
      </c>
      <c r="D56" s="4"/>
      <c r="E56" s="5">
        <f t="shared" si="10"/>
        <v>3357217.2930808486</v>
      </c>
      <c r="F56" s="4"/>
      <c r="G56"/>
      <c r="H56"/>
      <c r="I56"/>
      <c r="J56" s="4"/>
      <c r="K56" s="4"/>
      <c r="L56"/>
      <c r="M56" s="52"/>
      <c r="N56" s="25">
        <f t="shared" si="9"/>
        <v>3234842.1465158793</v>
      </c>
      <c r="O56" s="22">
        <v>8</v>
      </c>
      <c r="P56" s="12">
        <v>1.0369044222984729</v>
      </c>
      <c r="Q56" s="11">
        <v>1.037830330205378</v>
      </c>
    </row>
    <row r="57" spans="1:17" s="35" customFormat="1" x14ac:dyDescent="0.25">
      <c r="A57">
        <v>33</v>
      </c>
      <c r="B57">
        <v>2024</v>
      </c>
      <c r="C57">
        <v>9</v>
      </c>
      <c r="D57" s="4"/>
      <c r="E57" s="5">
        <f t="shared" si="10"/>
        <v>3048607.3981509875</v>
      </c>
      <c r="F57" s="4"/>
      <c r="G57"/>
      <c r="H57"/>
      <c r="I57"/>
      <c r="J57" s="4"/>
      <c r="K57" s="4"/>
      <c r="L57"/>
      <c r="M57" s="52"/>
      <c r="N57" s="25">
        <f t="shared" si="9"/>
        <v>3212110.6539682606</v>
      </c>
      <c r="O57" s="22">
        <v>9</v>
      </c>
      <c r="P57" s="12">
        <v>0.94825113108670034</v>
      </c>
      <c r="Q57" s="11">
        <v>0.94909787568641812</v>
      </c>
    </row>
    <row r="58" spans="1:17" s="35" customFormat="1" x14ac:dyDescent="0.25">
      <c r="A58">
        <v>34</v>
      </c>
      <c r="B58">
        <v>2024</v>
      </c>
      <c r="C58">
        <v>10</v>
      </c>
      <c r="D58" s="4"/>
      <c r="E58" s="5">
        <f t="shared" si="10"/>
        <v>3380618.2502299626</v>
      </c>
      <c r="F58" s="4"/>
      <c r="G58"/>
      <c r="H58"/>
      <c r="I58"/>
      <c r="J58" s="4"/>
      <c r="K58" s="4"/>
      <c r="L58"/>
      <c r="M58" s="52"/>
      <c r="N58" s="25">
        <f t="shared" si="9"/>
        <v>3189379.1614206415</v>
      </c>
      <c r="O58" s="22">
        <v>10</v>
      </c>
      <c r="P58" s="12">
        <v>1.0590155751408521</v>
      </c>
      <c r="Q58" s="11">
        <v>1.0599612272891812</v>
      </c>
    </row>
    <row r="59" spans="1:17" s="35" customFormat="1" x14ac:dyDescent="0.25">
      <c r="A59">
        <v>35</v>
      </c>
      <c r="B59">
        <v>2024</v>
      </c>
      <c r="C59">
        <v>11</v>
      </c>
      <c r="D59" s="4"/>
      <c r="E59" s="5">
        <f t="shared" si="10"/>
        <v>3582272.5827712594</v>
      </c>
      <c r="F59" s="4"/>
      <c r="G59"/>
      <c r="H59"/>
      <c r="I59" s="4"/>
      <c r="J59" s="4"/>
      <c r="K59" s="4"/>
      <c r="L59"/>
      <c r="M59" s="52"/>
      <c r="N59" s="25">
        <f t="shared" si="9"/>
        <v>3166647.6688730228</v>
      </c>
      <c r="O59" s="22">
        <v>11</v>
      </c>
      <c r="P59" s="12">
        <v>1.1302415065974196</v>
      </c>
      <c r="Q59" s="11">
        <v>1.1312507602230826</v>
      </c>
    </row>
    <row r="60" spans="1:17" s="35" customFormat="1" ht="15.75" thickBot="1" x14ac:dyDescent="0.3">
      <c r="A60">
        <v>36</v>
      </c>
      <c r="B60">
        <v>2024</v>
      </c>
      <c r="C60">
        <v>12</v>
      </c>
      <c r="D60" s="4"/>
      <c r="E60" s="5">
        <f t="shared" si="10"/>
        <v>2891552.1040378325</v>
      </c>
      <c r="F60" s="4"/>
      <c r="G60"/>
      <c r="H60"/>
      <c r="I60"/>
      <c r="J60" s="4"/>
      <c r="K60" s="4"/>
      <c r="L60"/>
      <c r="M60" s="52"/>
      <c r="N60" s="26">
        <f t="shared" si="9"/>
        <v>3143916.1763254041</v>
      </c>
      <c r="O60" s="23">
        <v>12</v>
      </c>
      <c r="P60" s="16">
        <v>0.91890884574788634</v>
      </c>
      <c r="Q60" s="17">
        <v>0.91972938903780388</v>
      </c>
    </row>
    <row r="61" spans="1:17" s="35" customFormat="1" x14ac:dyDescent="0.25">
      <c r="A61"/>
      <c r="B61"/>
      <c r="C61"/>
      <c r="D61" s="4"/>
      <c r="E61" s="4"/>
      <c r="F61" s="4"/>
      <c r="G61" s="1"/>
      <c r="H61" s="4"/>
      <c r="I61" s="4"/>
      <c r="J61" s="4"/>
      <c r="K61" s="4"/>
      <c r="L61"/>
      <c r="M61" s="4"/>
      <c r="N61"/>
      <c r="O61" s="47" t="s">
        <v>16</v>
      </c>
      <c r="P61" s="47"/>
      <c r="Q61" s="47"/>
    </row>
    <row r="62" spans="1:17" x14ac:dyDescent="0.25">
      <c r="D62" s="37"/>
      <c r="E62" s="37"/>
      <c r="F62" s="37"/>
      <c r="G62" s="38"/>
      <c r="H62" s="37"/>
      <c r="I62" s="37"/>
      <c r="J62" s="37"/>
      <c r="K62" s="37"/>
      <c r="M62" s="37"/>
      <c r="O62" s="39"/>
      <c r="P62" s="39"/>
      <c r="Q62" s="39"/>
    </row>
    <row r="63" spans="1:17" s="35" customFormat="1" x14ac:dyDescent="0.25">
      <c r="A63"/>
      <c r="B63"/>
      <c r="C63"/>
      <c r="D63" s="4"/>
      <c r="E63" s="4"/>
      <c r="F63" s="4"/>
      <c r="G63" s="1"/>
      <c r="H63" s="4"/>
      <c r="I63" s="4"/>
      <c r="J63" s="4"/>
      <c r="K63" s="4"/>
      <c r="L63" s="37"/>
      <c r="M63" s="37"/>
      <c r="N63" s="36"/>
      <c r="O63" s="36"/>
      <c r="P63" s="36"/>
      <c r="Q63" s="36"/>
    </row>
    <row r="64" spans="1:17" s="35" customFormat="1" ht="26.25" x14ac:dyDescent="0.4">
      <c r="A64" s="6" t="s">
        <v>40</v>
      </c>
      <c r="B64"/>
      <c r="C64"/>
      <c r="D64" s="4"/>
      <c r="E64" s="4"/>
      <c r="F64" s="4"/>
      <c r="G64" s="1"/>
      <c r="H64" s="4"/>
      <c r="I64" s="4"/>
      <c r="J64" s="4"/>
      <c r="K64" s="4"/>
      <c r="L64" s="37"/>
      <c r="M64" s="37"/>
      <c r="N64" s="36"/>
      <c r="O64" s="36"/>
      <c r="P64" s="36"/>
      <c r="Q64" s="36"/>
    </row>
    <row r="65" spans="1:17" s="35" customFormat="1" x14ac:dyDescent="0.25">
      <c r="A65"/>
      <c r="B65"/>
      <c r="C65"/>
      <c r="D65" s="4"/>
      <c r="E65" s="4"/>
      <c r="F65" s="4"/>
      <c r="G65" s="1"/>
      <c r="H65" s="4"/>
      <c r="I65" s="4"/>
      <c r="J65" s="4"/>
      <c r="K65" s="4"/>
      <c r="L65" s="37"/>
      <c r="M65" s="37"/>
      <c r="N65" s="36"/>
      <c r="O65" s="36"/>
      <c r="P65" s="36"/>
      <c r="Q65" s="36"/>
    </row>
    <row r="66" spans="1:17" s="35" customFormat="1" x14ac:dyDescent="0.25">
      <c r="A66"/>
      <c r="B66"/>
      <c r="C66"/>
      <c r="D66" s="4"/>
      <c r="E66" s="4"/>
      <c r="F66" s="4"/>
      <c r="G66"/>
      <c r="H66" s="1"/>
      <c r="I66" s="1"/>
      <c r="J66" s="1"/>
      <c r="K66" s="1"/>
      <c r="L66" s="38"/>
      <c r="M66" s="37"/>
      <c r="N66" s="36"/>
      <c r="O66" s="36"/>
      <c r="P66" s="36"/>
      <c r="Q66" s="36"/>
    </row>
    <row r="67" spans="1:17" s="35" customFormat="1" x14ac:dyDescent="0.25">
      <c r="A67" s="2" t="s">
        <v>4</v>
      </c>
      <c r="B67" s="2" t="s">
        <v>18</v>
      </c>
      <c r="C67" s="2" t="s">
        <v>17</v>
      </c>
      <c r="D67" s="2" t="s">
        <v>28</v>
      </c>
      <c r="E67" s="2" t="s">
        <v>29</v>
      </c>
      <c r="F67" s="2" t="s">
        <v>31</v>
      </c>
      <c r="G67" s="2" t="s">
        <v>32</v>
      </c>
      <c r="H67"/>
      <c r="I67" s="2" t="s">
        <v>19</v>
      </c>
      <c r="J67" s="2" t="s">
        <v>20</v>
      </c>
      <c r="K67"/>
      <c r="L67" s="36"/>
      <c r="M67" s="36"/>
      <c r="N67" s="36"/>
      <c r="O67" s="36"/>
      <c r="P67" s="36"/>
      <c r="Q67" s="36"/>
    </row>
    <row r="68" spans="1:17" s="35" customFormat="1" x14ac:dyDescent="0.25">
      <c r="A68">
        <v>1</v>
      </c>
      <c r="B68" s="4">
        <v>4159273.1199999992</v>
      </c>
      <c r="C68" s="4"/>
      <c r="D68"/>
      <c r="E68"/>
      <c r="F68" s="4">
        <f>_xlfn.FORECAST.ETS(A68,$B$68:$B$91,$A$68:$A$91,12,1)</f>
        <v>4275083.5549419187</v>
      </c>
      <c r="G68" s="3">
        <f>ABS((ztbl_DemoForecastSheet[[#This Row],[Actual profit]]-ztbl_DemoForecastSheet[[#This Row],[Forecast on Actuals]])/ztbl_DemoForecastSheet[[#This Row],[Actual profit]])</f>
        <v>2.7843912049209104E-2</v>
      </c>
      <c r="H68" s="4"/>
      <c r="I68" t="s">
        <v>21</v>
      </c>
      <c r="J68" s="27">
        <f>_xlfn.FORECAST.ETS.STAT($B$68:$B$91,$A$68:$A$91,1,12,1)</f>
        <v>0.251</v>
      </c>
      <c r="K68" s="4"/>
      <c r="L68" s="37"/>
      <c r="M68" s="37"/>
      <c r="N68" s="37"/>
      <c r="O68" s="36"/>
      <c r="P68" s="36"/>
      <c r="Q68" s="36"/>
    </row>
    <row r="69" spans="1:17" s="35" customFormat="1" x14ac:dyDescent="0.25">
      <c r="A69">
        <v>2</v>
      </c>
      <c r="B69" s="4">
        <v>3561578.8599999975</v>
      </c>
      <c r="C69" s="4"/>
      <c r="D69"/>
      <c r="E69"/>
      <c r="F69" s="4">
        <f t="shared" ref="F69:F91" si="11">_xlfn.FORECAST.ETS(A69,$B$68:$B$91,$A$68:$A$91,12,1)</f>
        <v>3628284.2072851881</v>
      </c>
      <c r="G69" s="3">
        <f>ABS((ztbl_DemoForecastSheet[[#This Row],[Actual profit]]-ztbl_DemoForecastSheet[[#This Row],[Forecast on Actuals]])/ztbl_DemoForecastSheet[[#This Row],[Actual profit]])</f>
        <v>1.8729150724235442E-2</v>
      </c>
      <c r="H69" s="4"/>
      <c r="I69" t="s">
        <v>22</v>
      </c>
      <c r="J69" s="27">
        <f>_xlfn.FORECAST.ETS.STAT($B$68:$B$91,$A$68:$A$91,2,12,1)</f>
        <v>1E-3</v>
      </c>
      <c r="K69" s="4"/>
      <c r="L69" s="37"/>
      <c r="M69" s="37"/>
      <c r="N69" s="37"/>
      <c r="O69" s="36"/>
      <c r="P69" s="36"/>
      <c r="Q69" s="36"/>
    </row>
    <row r="70" spans="1:17" s="35" customFormat="1" x14ac:dyDescent="0.25">
      <c r="A70">
        <v>3</v>
      </c>
      <c r="B70" s="4">
        <v>4264673.3599999957</v>
      </c>
      <c r="C70" s="4"/>
      <c r="D70"/>
      <c r="E70"/>
      <c r="F70" s="4">
        <f t="shared" si="11"/>
        <v>4167906.503666691</v>
      </c>
      <c r="G70" s="3">
        <f>ABS((ztbl_DemoForecastSheet[[#This Row],[Actual profit]]-ztbl_DemoForecastSheet[[#This Row],[Forecast on Actuals]])/ztbl_DemoForecastSheet[[#This Row],[Actual profit]])</f>
        <v>2.2690332450995675E-2</v>
      </c>
      <c r="H70" s="4"/>
      <c r="I70" t="s">
        <v>23</v>
      </c>
      <c r="J70" s="27">
        <f>_xlfn.FORECAST.ETS.STAT($B$68:$B$91,$A$68:$A$91,3,12,1)</f>
        <v>0.25</v>
      </c>
      <c r="K70" s="4"/>
      <c r="L70" s="37"/>
      <c r="M70" s="37"/>
      <c r="N70" s="37"/>
      <c r="O70" s="36"/>
      <c r="P70" s="36"/>
      <c r="Q70" s="36"/>
    </row>
    <row r="71" spans="1:17" s="35" customFormat="1" x14ac:dyDescent="0.25">
      <c r="A71">
        <v>4</v>
      </c>
      <c r="B71" s="4">
        <v>4381629.1599999983</v>
      </c>
      <c r="C71" s="4"/>
      <c r="D71"/>
      <c r="E71"/>
      <c r="F71" s="4">
        <f t="shared" si="11"/>
        <v>4437727.4779874468</v>
      </c>
      <c r="G71" s="3">
        <f>ABS((ztbl_DemoForecastSheet[[#This Row],[Actual profit]]-ztbl_DemoForecastSheet[[#This Row],[Forecast on Actuals]])/ztbl_DemoForecastSheet[[#This Row],[Actual profit]])</f>
        <v>1.2803072998411522E-2</v>
      </c>
      <c r="H71" s="4"/>
      <c r="I71" t="s">
        <v>24</v>
      </c>
      <c r="J71" s="27">
        <f>_xlfn.FORECAST.ETS.STAT($B$68:$B$91,$A$68:$A$91,4,12,1)</f>
        <v>8.030060085066508E-2</v>
      </c>
      <c r="K71" s="4"/>
      <c r="L71" s="37"/>
      <c r="M71" s="37"/>
      <c r="N71" s="37"/>
      <c r="O71" s="36"/>
      <c r="P71" s="36"/>
      <c r="Q71" s="36"/>
    </row>
    <row r="72" spans="1:17" s="35" customFormat="1" x14ac:dyDescent="0.25">
      <c r="A72">
        <v>5</v>
      </c>
      <c r="B72" s="4">
        <v>4678987.0000000009</v>
      </c>
      <c r="C72" s="4"/>
      <c r="D72"/>
      <c r="E72"/>
      <c r="F72" s="4">
        <f t="shared" si="11"/>
        <v>4574476.3915957725</v>
      </c>
      <c r="G72" s="3">
        <f>ABS((ztbl_DemoForecastSheet[[#This Row],[Actual profit]]-ztbl_DemoForecastSheet[[#This Row],[Forecast on Actuals]])/ztbl_DemoForecastSheet[[#This Row],[Actual profit]])</f>
        <v>2.2336161311033446E-2</v>
      </c>
      <c r="H72" s="4"/>
      <c r="I72" t="s">
        <v>25</v>
      </c>
      <c r="J72" s="27">
        <f>_xlfn.FORECAST.ETS.STAT($B$68:$B$91,$A$68:$A$91,5,12,1)</f>
        <v>1.1426517650556304E-2</v>
      </c>
      <c r="K72" s="4"/>
      <c r="L72" s="37"/>
      <c r="M72" s="37"/>
      <c r="N72" s="37"/>
      <c r="O72" s="36"/>
      <c r="P72" s="36"/>
      <c r="Q72" s="36"/>
    </row>
    <row r="73" spans="1:17" s="35" customFormat="1" x14ac:dyDescent="0.25">
      <c r="A73">
        <v>6</v>
      </c>
      <c r="B73" s="4">
        <v>3211287.3399999989</v>
      </c>
      <c r="C73" s="4"/>
      <c r="D73"/>
      <c r="E73"/>
      <c r="F73" s="4">
        <f t="shared" si="11"/>
        <v>3230555.5436879755</v>
      </c>
      <c r="G73" s="3">
        <f>ABS((ztbl_DemoForecastSheet[[#This Row],[Actual profit]]-ztbl_DemoForecastSheet[[#This Row],[Forecast on Actuals]])/ztbl_DemoForecastSheet[[#This Row],[Actual profit]])</f>
        <v>6.0001493631449956E-3</v>
      </c>
      <c r="H73" s="4"/>
      <c r="I73" t="s">
        <v>26</v>
      </c>
      <c r="J73" s="27">
        <f>_xlfn.FORECAST.ETS.STAT($B$68:$B$91,$A$68:$A$91,6,12,1)</f>
        <v>41353.110162663274</v>
      </c>
      <c r="K73" s="4"/>
      <c r="L73" s="37"/>
      <c r="M73" s="37"/>
      <c r="N73" s="37"/>
      <c r="O73" s="36"/>
      <c r="P73" s="36"/>
      <c r="Q73" s="36"/>
    </row>
    <row r="74" spans="1:17" s="35" customFormat="1" x14ac:dyDescent="0.25">
      <c r="A74">
        <v>7</v>
      </c>
      <c r="B74" s="4">
        <v>3592946.5500000003</v>
      </c>
      <c r="C74" s="4"/>
      <c r="D74"/>
      <c r="E74"/>
      <c r="F74" s="4">
        <f t="shared" si="11"/>
        <v>3621278.216223577</v>
      </c>
      <c r="G74" s="3">
        <f>ABS((ztbl_DemoForecastSheet[[#This Row],[Actual profit]]-ztbl_DemoForecastSheet[[#This Row],[Forecast on Actuals]])/ztbl_DemoForecastSheet[[#This Row],[Actual profit]])</f>
        <v>7.8853569985828913E-3</v>
      </c>
      <c r="H74" s="4"/>
      <c r="I74" t="s">
        <v>27</v>
      </c>
      <c r="J74" s="27">
        <f>_xlfn.FORECAST.ETS.STAT($B$68:$B$91,$A$68:$A$91,7,12,1)</f>
        <v>57786.022771075426</v>
      </c>
      <c r="K74" s="4"/>
      <c r="L74" s="37"/>
      <c r="M74" s="37"/>
      <c r="N74" s="37"/>
      <c r="O74" s="36"/>
      <c r="P74" s="36"/>
      <c r="Q74" s="36"/>
    </row>
    <row r="75" spans="1:17" s="35" customFormat="1" x14ac:dyDescent="0.25">
      <c r="A75">
        <v>8</v>
      </c>
      <c r="B75" s="4">
        <v>2894383.7699999991</v>
      </c>
      <c r="C75" s="4"/>
      <c r="D75"/>
      <c r="E75"/>
      <c r="F75" s="4">
        <f t="shared" si="11"/>
        <v>2911747.7845923142</v>
      </c>
      <c r="G75" s="3">
        <f>ABS((ztbl_DemoForecastSheet[[#This Row],[Actual profit]]-ztbl_DemoForecastSheet[[#This Row],[Forecast on Actuals]])/ztbl_DemoForecastSheet[[#This Row],[Actual profit]])</f>
        <v>5.9992094940178146E-3</v>
      </c>
      <c r="H75" s="4"/>
      <c r="I75" s="4"/>
      <c r="J75" s="4"/>
      <c r="K75" s="4"/>
      <c r="L75" s="37"/>
      <c r="M75" s="37"/>
      <c r="N75" s="37"/>
      <c r="O75" s="36"/>
      <c r="P75" s="36"/>
      <c r="Q75" s="36"/>
    </row>
    <row r="76" spans="1:17" s="35" customFormat="1" x14ac:dyDescent="0.25">
      <c r="A76">
        <v>9</v>
      </c>
      <c r="B76" s="4">
        <v>3079895.3299999982</v>
      </c>
      <c r="C76" s="4"/>
      <c r="D76"/>
      <c r="E76"/>
      <c r="F76" s="4">
        <f t="shared" si="11"/>
        <v>3117727.7139403326</v>
      </c>
      <c r="G76" s="3">
        <f>ABS((ztbl_DemoForecastSheet[[#This Row],[Actual profit]]-ztbl_DemoForecastSheet[[#This Row],[Forecast on Actuals]])/ztbl_DemoForecastSheet[[#This Row],[Actual profit]])</f>
        <v>1.2283658984065037E-2</v>
      </c>
      <c r="H76" s="4"/>
      <c r="I76" s="4"/>
      <c r="J76" s="4"/>
      <c r="K76" s="4"/>
      <c r="L76" s="37"/>
      <c r="M76" s="37"/>
      <c r="N76" s="37"/>
      <c r="O76" s="36"/>
      <c r="P76" s="36"/>
      <c r="Q76" s="36"/>
    </row>
    <row r="77" spans="1:17" s="35" customFormat="1" x14ac:dyDescent="0.25">
      <c r="A77">
        <v>10</v>
      </c>
      <c r="B77" s="4">
        <v>3276836.3000000003</v>
      </c>
      <c r="C77" s="4"/>
      <c r="D77"/>
      <c r="E77"/>
      <c r="F77" s="4">
        <f t="shared" si="11"/>
        <v>3230297.9939141138</v>
      </c>
      <c r="G77" s="3">
        <f>ABS((ztbl_DemoForecastSheet[[#This Row],[Actual profit]]-ztbl_DemoForecastSheet[[#This Row],[Forecast on Actuals]])/ztbl_DemoForecastSheet[[#This Row],[Actual profit]])</f>
        <v>1.4202206587459505E-2</v>
      </c>
      <c r="H77" s="4"/>
      <c r="I77" s="4"/>
      <c r="J77" s="4"/>
      <c r="K77" s="4"/>
      <c r="L77" s="37"/>
      <c r="M77" s="37"/>
      <c r="N77" s="37"/>
      <c r="O77" s="36"/>
      <c r="P77" s="36"/>
      <c r="Q77" s="36"/>
    </row>
    <row r="78" spans="1:17" s="35" customFormat="1" x14ac:dyDescent="0.25">
      <c r="A78">
        <v>11</v>
      </c>
      <c r="B78" s="4">
        <v>3090489.2100000144</v>
      </c>
      <c r="C78" s="4"/>
      <c r="D78"/>
      <c r="E78"/>
      <c r="F78" s="4">
        <f t="shared" si="11"/>
        <v>3100959.8917958168</v>
      </c>
      <c r="G78" s="3">
        <f>ABS((ztbl_DemoForecastSheet[[#This Row],[Actual profit]]-ztbl_DemoForecastSheet[[#This Row],[Forecast on Actuals]])/ztbl_DemoForecastSheet[[#This Row],[Actual profit]])</f>
        <v>3.38803376563233E-3</v>
      </c>
      <c r="H78" s="4"/>
      <c r="I78" s="4"/>
      <c r="J78" s="4"/>
      <c r="K78" s="4"/>
      <c r="L78" s="37"/>
      <c r="M78" s="37"/>
      <c r="N78" s="37"/>
      <c r="O78" s="36"/>
      <c r="P78" s="36"/>
      <c r="Q78" s="36"/>
    </row>
    <row r="79" spans="1:17" s="35" customFormat="1" x14ac:dyDescent="0.25">
      <c r="A79">
        <v>12</v>
      </c>
      <c r="B79" s="4">
        <v>3754775.9700000123</v>
      </c>
      <c r="C79" s="4"/>
      <c r="D79"/>
      <c r="E79"/>
      <c r="F79" s="4">
        <f t="shared" si="11"/>
        <v>3802941.4591456675</v>
      </c>
      <c r="G79" s="3">
        <f>ABS((ztbl_DemoForecastSheet[[#This Row],[Actual profit]]-ztbl_DemoForecastSheet[[#This Row],[Forecast on Actuals]])/ztbl_DemoForecastSheet[[#This Row],[Actual profit]])</f>
        <v>1.2827793064217097E-2</v>
      </c>
      <c r="H79" s="4"/>
      <c r="I79" s="4"/>
      <c r="J79" s="4"/>
      <c r="K79" s="4"/>
      <c r="L79" s="37"/>
      <c r="M79" s="37"/>
      <c r="N79" s="37"/>
      <c r="O79" s="36"/>
      <c r="P79" s="36"/>
      <c r="Q79" s="36"/>
    </row>
    <row r="80" spans="1:17" s="35" customFormat="1" x14ac:dyDescent="0.25">
      <c r="A80">
        <v>13</v>
      </c>
      <c r="B80" s="4">
        <v>4305838.7100000028</v>
      </c>
      <c r="C80" s="4"/>
      <c r="D80"/>
      <c r="E80"/>
      <c r="F80" s="4">
        <f t="shared" si="11"/>
        <v>4320639.8738885643</v>
      </c>
      <c r="G80" s="3">
        <f>ABS((ztbl_DemoForecastSheet[[#This Row],[Actual profit]]-ztbl_DemoForecastSheet[[#This Row],[Forecast on Actuals]])/ztbl_DemoForecastSheet[[#This Row],[Actual profit]])</f>
        <v>3.4374636128814795E-3</v>
      </c>
      <c r="H80" s="4"/>
      <c r="I80" s="4"/>
      <c r="J80" s="4"/>
      <c r="K80" s="4"/>
      <c r="L80" s="37"/>
      <c r="M80" s="37"/>
      <c r="N80" s="37"/>
      <c r="O80" s="36"/>
      <c r="P80" s="36"/>
      <c r="Q80" s="36"/>
    </row>
    <row r="81" spans="1:17" s="35" customFormat="1" x14ac:dyDescent="0.25">
      <c r="A81">
        <v>14</v>
      </c>
      <c r="B81" s="4">
        <v>3646256.5700000012</v>
      </c>
      <c r="C81" s="4"/>
      <c r="D81"/>
      <c r="E81"/>
      <c r="F81" s="4">
        <f t="shared" si="11"/>
        <v>3673840.5262318337</v>
      </c>
      <c r="G81" s="3">
        <f>ABS((ztbl_DemoForecastSheet[[#This Row],[Actual profit]]-ztbl_DemoForecastSheet[[#This Row],[Forecast on Actuals]])/ztbl_DemoForecastSheet[[#This Row],[Actual profit]])</f>
        <v>7.5650069330783533E-3</v>
      </c>
      <c r="H81" s="4"/>
      <c r="I81" s="4"/>
      <c r="J81" s="4"/>
      <c r="K81" s="4"/>
      <c r="L81" s="37"/>
      <c r="M81" s="37"/>
      <c r="N81" s="37"/>
      <c r="O81" s="36"/>
      <c r="P81" s="36"/>
      <c r="Q81" s="36"/>
    </row>
    <row r="82" spans="1:17" s="35" customFormat="1" x14ac:dyDescent="0.25">
      <c r="A82">
        <v>15</v>
      </c>
      <c r="B82" s="4">
        <v>4149204.9999999986</v>
      </c>
      <c r="C82" s="4"/>
      <c r="D82"/>
      <c r="E82"/>
      <c r="F82" s="4">
        <f t="shared" si="11"/>
        <v>4213462.8226133361</v>
      </c>
      <c r="G82" s="3">
        <f>ABS((ztbl_DemoForecastSheet[[#This Row],[Actual profit]]-ztbl_DemoForecastSheet[[#This Row],[Forecast on Actuals]])/ztbl_DemoForecastSheet[[#This Row],[Actual profit]])</f>
        <v>1.5486779422404428E-2</v>
      </c>
      <c r="H82" s="4"/>
      <c r="I82" s="4"/>
      <c r="J82" s="4"/>
      <c r="K82" s="4"/>
      <c r="L82" s="37"/>
      <c r="M82" s="37"/>
      <c r="N82" s="37"/>
      <c r="O82" s="36"/>
      <c r="P82" s="36"/>
      <c r="Q82" s="36"/>
    </row>
    <row r="83" spans="1:17" s="35" customFormat="1" x14ac:dyDescent="0.25">
      <c r="A83">
        <v>16</v>
      </c>
      <c r="B83" s="4">
        <v>4462894.589999998</v>
      </c>
      <c r="C83" s="4"/>
      <c r="D83"/>
      <c r="E83"/>
      <c r="F83" s="4">
        <f t="shared" si="11"/>
        <v>4483283.7969340924</v>
      </c>
      <c r="G83" s="3">
        <f>ABS((ztbl_DemoForecastSheet[[#This Row],[Actual profit]]-ztbl_DemoForecastSheet[[#This Row],[Forecast on Actuals]])/ztbl_DemoForecastSheet[[#This Row],[Actual profit]])</f>
        <v>4.568605984954361E-3</v>
      </c>
      <c r="H83" s="4"/>
      <c r="I83" s="4"/>
      <c r="J83" s="4"/>
      <c r="K83" s="4"/>
      <c r="L83" s="37"/>
      <c r="M83" s="37"/>
      <c r="N83" s="37"/>
      <c r="O83" s="36"/>
      <c r="P83" s="36"/>
      <c r="Q83" s="36"/>
    </row>
    <row r="84" spans="1:17" s="35" customFormat="1" x14ac:dyDescent="0.25">
      <c r="A84">
        <v>17</v>
      </c>
      <c r="B84" s="4">
        <v>4562357.5000000065</v>
      </c>
      <c r="C84" s="4"/>
      <c r="D84"/>
      <c r="E84"/>
      <c r="F84" s="4">
        <f t="shared" si="11"/>
        <v>4620032.7105424181</v>
      </c>
      <c r="G84" s="3">
        <f>ABS((ztbl_DemoForecastSheet[[#This Row],[Actual profit]]-ztbl_DemoForecastSheet[[#This Row],[Forecast on Actuals]])/ztbl_DemoForecastSheet[[#This Row],[Actual profit]])</f>
        <v>1.2641536868255384E-2</v>
      </c>
      <c r="H84" s="4"/>
      <c r="I84" s="4"/>
      <c r="J84" s="4"/>
      <c r="K84" s="4"/>
      <c r="L84" s="37"/>
      <c r="M84" s="37"/>
      <c r="N84" s="37"/>
      <c r="O84" s="36"/>
      <c r="P84" s="36"/>
      <c r="Q84" s="36"/>
    </row>
    <row r="85" spans="1:17" s="35" customFormat="1" x14ac:dyDescent="0.25">
      <c r="A85">
        <v>18</v>
      </c>
      <c r="B85" s="4">
        <v>3258275.6799999997</v>
      </c>
      <c r="C85" s="4"/>
      <c r="D85"/>
      <c r="E85"/>
      <c r="F85" s="4">
        <f t="shared" si="11"/>
        <v>3276111.8626346206</v>
      </c>
      <c r="G85" s="3">
        <f>ABS((ztbl_DemoForecastSheet[[#This Row],[Actual profit]]-ztbl_DemoForecastSheet[[#This Row],[Forecast on Actuals]])/ztbl_DemoForecastSheet[[#This Row],[Actual profit]])</f>
        <v>5.4741171055915465E-3</v>
      </c>
      <c r="H85" s="4"/>
      <c r="I85" s="4"/>
      <c r="J85" s="4"/>
      <c r="K85" s="4"/>
      <c r="L85" s="37"/>
      <c r="M85" s="37"/>
      <c r="N85" s="37"/>
      <c r="O85" s="36"/>
      <c r="P85" s="36"/>
      <c r="Q85" s="36"/>
    </row>
    <row r="86" spans="1:17" s="35" customFormat="1" x14ac:dyDescent="0.25">
      <c r="A86">
        <v>19</v>
      </c>
      <c r="B86" s="4">
        <v>3655166.290000001</v>
      </c>
      <c r="C86" s="4"/>
      <c r="D86"/>
      <c r="E86"/>
      <c r="F86" s="4">
        <f t="shared" si="11"/>
        <v>3666834.5351702222</v>
      </c>
      <c r="G86" s="3">
        <f>ABS((ztbl_DemoForecastSheet[[#This Row],[Actual profit]]-ztbl_DemoForecastSheet[[#This Row],[Forecast on Actuals]])/ztbl_DemoForecastSheet[[#This Row],[Actual profit]])</f>
        <v>3.1922611023590926E-3</v>
      </c>
      <c r="H86" s="4"/>
      <c r="I86" s="4"/>
      <c r="J86" s="4"/>
      <c r="K86" s="4"/>
      <c r="L86" s="37"/>
      <c r="M86" s="37"/>
      <c r="N86" s="37"/>
      <c r="O86" s="36"/>
      <c r="P86" s="36"/>
      <c r="Q86" s="36"/>
    </row>
    <row r="87" spans="1:17" s="35" customFormat="1" x14ac:dyDescent="0.25">
      <c r="A87">
        <v>20</v>
      </c>
      <c r="B87" s="4">
        <v>2934859.899999999</v>
      </c>
      <c r="C87" s="4"/>
      <c r="D87"/>
      <c r="E87"/>
      <c r="F87" s="4">
        <f t="shared" si="11"/>
        <v>2957304.1035389598</v>
      </c>
      <c r="G87" s="3">
        <f>ABS((ztbl_DemoForecastSheet[[#This Row],[Actual profit]]-ztbl_DemoForecastSheet[[#This Row],[Forecast on Actuals]])/ztbl_DemoForecastSheet[[#This Row],[Actual profit]])</f>
        <v>7.6474531336098136E-3</v>
      </c>
      <c r="H87" s="4"/>
      <c r="I87" s="4"/>
      <c r="J87" s="4"/>
      <c r="K87" s="4"/>
      <c r="L87" s="37"/>
      <c r="M87" s="37"/>
      <c r="N87" s="37"/>
      <c r="O87" s="36"/>
      <c r="P87" s="36"/>
      <c r="Q87" s="36"/>
    </row>
    <row r="88" spans="1:17" s="35" customFormat="1" x14ac:dyDescent="0.25">
      <c r="A88">
        <v>21</v>
      </c>
      <c r="B88" s="4">
        <v>3160825.7899999991</v>
      </c>
      <c r="C88" s="4"/>
      <c r="D88"/>
      <c r="E88"/>
      <c r="F88" s="4">
        <f t="shared" si="11"/>
        <v>3163284.0328869782</v>
      </c>
      <c r="G88" s="3">
        <f>ABS((ztbl_DemoForecastSheet[[#This Row],[Actual profit]]-ztbl_DemoForecastSheet[[#This Row],[Forecast on Actuals]])/ztbl_DemoForecastSheet[[#This Row],[Actual profit]])</f>
        <v>7.7772172536567843E-4</v>
      </c>
      <c r="H88" s="4"/>
      <c r="I88" s="4"/>
      <c r="J88" s="4"/>
      <c r="K88" s="4"/>
      <c r="L88" s="37"/>
      <c r="M88" s="37"/>
      <c r="N88" s="37"/>
      <c r="O88" s="36"/>
      <c r="P88" s="36"/>
      <c r="Q88" s="36"/>
    </row>
    <row r="89" spans="1:17" s="35" customFormat="1" x14ac:dyDescent="0.25">
      <c r="A89">
        <v>22</v>
      </c>
      <c r="B89" s="4">
        <v>3198189.81</v>
      </c>
      <c r="C89" s="4"/>
      <c r="D89"/>
      <c r="E89"/>
      <c r="F89" s="4">
        <f t="shared" si="11"/>
        <v>3275854.3128607594</v>
      </c>
      <c r="G89" s="3">
        <f>ABS((ztbl_DemoForecastSheet[[#This Row],[Actual profit]]-ztbl_DemoForecastSheet[[#This Row],[Forecast on Actuals]])/ztbl_DemoForecastSheet[[#This Row],[Actual profit]])</f>
        <v>2.428389416347974E-2</v>
      </c>
      <c r="H89" s="4"/>
      <c r="I89" s="4"/>
      <c r="J89" s="4"/>
      <c r="K89" s="4"/>
      <c r="L89" s="37"/>
      <c r="M89" s="37"/>
      <c r="N89" s="37"/>
      <c r="O89" s="36"/>
      <c r="P89" s="36"/>
      <c r="Q89" s="36"/>
    </row>
    <row r="90" spans="1:17" s="35" customFormat="1" x14ac:dyDescent="0.25">
      <c r="A90">
        <v>23</v>
      </c>
      <c r="B90" s="4">
        <v>3117224.3300000234</v>
      </c>
      <c r="C90" s="4"/>
      <c r="D90"/>
      <c r="E90"/>
      <c r="F90" s="4">
        <f t="shared" si="11"/>
        <v>3146516.2107424624</v>
      </c>
      <c r="G90" s="3">
        <f>ABS((ztbl_DemoForecastSheet[[#This Row],[Actual profit]]-ztbl_DemoForecastSheet[[#This Row],[Forecast on Actuals]])/ztbl_DemoForecastSheet[[#This Row],[Actual profit]])</f>
        <v>9.3967830484753233E-3</v>
      </c>
      <c r="H90" s="4"/>
      <c r="I90" s="4"/>
      <c r="J90" s="4"/>
      <c r="K90" s="4"/>
      <c r="L90" s="37"/>
      <c r="M90" s="37"/>
      <c r="N90" s="37"/>
      <c r="O90" s="36"/>
      <c r="P90" s="36"/>
      <c r="Q90" s="36"/>
    </row>
    <row r="91" spans="1:17" s="35" customFormat="1" x14ac:dyDescent="0.25">
      <c r="A91">
        <v>24</v>
      </c>
      <c r="B91" s="4">
        <v>3917841.120000008</v>
      </c>
      <c r="C91" s="4"/>
      <c r="D91" s="4"/>
      <c r="E91" s="4"/>
      <c r="F91" s="4">
        <f t="shared" si="11"/>
        <v>3848497.7780923126</v>
      </c>
      <c r="G91" s="3">
        <f>ABS((ztbl_DemoForecastSheet[[#This Row],[Actual profit]]-ztbl_DemoForecastSheet[[#This Row],[Forecast on Actuals]])/ztbl_DemoForecastSheet[[#This Row],[Actual profit]])</f>
        <v>1.7699375697934186E-2</v>
      </c>
      <c r="H91" s="4"/>
      <c r="I91" s="4"/>
      <c r="J91" s="4"/>
      <c r="K91" s="4"/>
      <c r="L91" s="37"/>
      <c r="M91" s="37"/>
      <c r="N91" s="37"/>
      <c r="O91" s="36"/>
      <c r="P91" s="36"/>
      <c r="Q91" s="36"/>
    </row>
    <row r="92" spans="1:17" s="35" customFormat="1" x14ac:dyDescent="0.25">
      <c r="A92">
        <v>25</v>
      </c>
      <c r="B92"/>
      <c r="C92" s="4">
        <f>_xlfn.FORECAST.ETS(A92,$B$68:$B$91,$A$68:$A$91,12,1)</f>
        <v>4366196.192835209</v>
      </c>
      <c r="D92" s="4">
        <f t="shared" ref="D92:D103" si="12">C92-_xlfn.FORECAST.ETS.CONFINT(A92,$B$68:$B$91,$A$68:$A$91,0.95,12,1)</f>
        <v>4216732.2326576337</v>
      </c>
      <c r="E92" s="4">
        <f t="shared" ref="E92:E103" si="13">C92+_xlfn.FORECAST.ETS.CONFINT(A92,$B$68:$B$91,$A$68:$A$91,0.95,12,1)</f>
        <v>4515660.1530127842</v>
      </c>
      <c r="F92" s="4"/>
      <c r="G92" s="4"/>
      <c r="H92" s="4"/>
      <c r="I92" s="4"/>
      <c r="J92" s="4"/>
      <c r="K92" s="4"/>
      <c r="L92" s="37"/>
      <c r="M92" s="37"/>
      <c r="N92" s="37"/>
      <c r="O92" s="36"/>
      <c r="P92" s="36"/>
      <c r="Q92" s="36"/>
    </row>
    <row r="93" spans="1:17" s="35" customFormat="1" x14ac:dyDescent="0.25">
      <c r="A93">
        <v>26</v>
      </c>
      <c r="B93"/>
      <c r="C93" s="4">
        <f t="shared" ref="C93:C103" si="14">_xlfn.FORECAST.ETS(A93,$B$68:$B$91,$A$68:$A$91,12,1)</f>
        <v>3719396.8451784789</v>
      </c>
      <c r="D93" s="4">
        <f t="shared" si="12"/>
        <v>3565260.1479345872</v>
      </c>
      <c r="E93" s="4">
        <f t="shared" si="13"/>
        <v>3873533.5424223705</v>
      </c>
      <c r="F93" s="4"/>
      <c r="G93" s="4"/>
      <c r="H93" s="4"/>
      <c r="I93" s="4"/>
      <c r="J93" s="4"/>
      <c r="K93" s="4"/>
      <c r="L93" s="37"/>
      <c r="M93" s="37"/>
      <c r="N93" s="37"/>
      <c r="O93" s="36"/>
      <c r="P93" s="36"/>
      <c r="Q93" s="36"/>
    </row>
    <row r="94" spans="1:17" s="35" customFormat="1" x14ac:dyDescent="0.25">
      <c r="A94">
        <v>27</v>
      </c>
      <c r="B94"/>
      <c r="C94" s="4">
        <f t="shared" si="14"/>
        <v>4259019.1415599808</v>
      </c>
      <c r="D94" s="4">
        <f t="shared" si="12"/>
        <v>4100311.7097314135</v>
      </c>
      <c r="E94" s="4">
        <f t="shared" si="13"/>
        <v>4417726.5733885486</v>
      </c>
      <c r="F94" s="4"/>
      <c r="G94" s="4"/>
      <c r="H94" s="4"/>
      <c r="I94" s="4"/>
      <c r="J94" s="4"/>
      <c r="K94" s="4"/>
      <c r="L94" s="37"/>
      <c r="M94" s="37"/>
      <c r="N94" s="37"/>
      <c r="O94" s="36"/>
      <c r="P94" s="36"/>
      <c r="Q94" s="36"/>
    </row>
    <row r="95" spans="1:17" s="35" customFormat="1" x14ac:dyDescent="0.25">
      <c r="A95">
        <v>28</v>
      </c>
      <c r="B95"/>
      <c r="C95" s="4">
        <f t="shared" si="14"/>
        <v>4528840.1158807371</v>
      </c>
      <c r="D95" s="4">
        <f t="shared" si="12"/>
        <v>4365655.2436896935</v>
      </c>
      <c r="E95" s="4">
        <f t="shared" si="13"/>
        <v>4692024.9880717807</v>
      </c>
      <c r="F95" s="4"/>
      <c r="G95" s="4"/>
      <c r="H95" s="4"/>
      <c r="I95" s="4"/>
      <c r="J95" s="4"/>
      <c r="K95" s="4"/>
      <c r="L95" s="37"/>
      <c r="M95" s="37"/>
      <c r="N95" s="37"/>
      <c r="O95" s="36"/>
      <c r="P95" s="36"/>
      <c r="Q95" s="36"/>
    </row>
    <row r="96" spans="1:17" s="35" customFormat="1" x14ac:dyDescent="0.25">
      <c r="A96">
        <v>29</v>
      </c>
      <c r="B96"/>
      <c r="C96" s="4">
        <f t="shared" si="14"/>
        <v>4665589.0294890637</v>
      </c>
      <c r="D96" s="4">
        <f t="shared" si="12"/>
        <v>4498012.399557054</v>
      </c>
      <c r="E96" s="4">
        <f t="shared" si="13"/>
        <v>4833165.6594210733</v>
      </c>
      <c r="F96" s="4"/>
      <c r="G96" s="4"/>
      <c r="H96" s="4"/>
      <c r="I96" s="4"/>
      <c r="J96" s="4"/>
      <c r="K96" s="4"/>
      <c r="L96" s="37"/>
      <c r="M96" s="37"/>
      <c r="N96" s="37"/>
      <c r="O96" s="36"/>
      <c r="P96" s="36"/>
      <c r="Q96" s="36"/>
    </row>
    <row r="97" spans="1:17" s="35" customFormat="1" x14ac:dyDescent="0.25">
      <c r="A97">
        <v>30</v>
      </c>
      <c r="B97"/>
      <c r="C97" s="4">
        <f t="shared" si="14"/>
        <v>3321668.1815812662</v>
      </c>
      <c r="D97" s="4">
        <f t="shared" si="12"/>
        <v>3149778.7788868081</v>
      </c>
      <c r="E97" s="4">
        <f t="shared" si="13"/>
        <v>3493557.5842757244</v>
      </c>
      <c r="F97" s="4"/>
      <c r="G97" s="4"/>
      <c r="H97" s="4"/>
      <c r="I97" s="4"/>
      <c r="J97" s="4"/>
      <c r="K97" s="4"/>
      <c r="L97" s="37"/>
      <c r="M97" s="37"/>
      <c r="N97" s="37"/>
      <c r="O97" s="36"/>
      <c r="P97" s="36"/>
      <c r="Q97" s="36"/>
    </row>
    <row r="98" spans="1:17" s="35" customFormat="1" x14ac:dyDescent="0.25">
      <c r="A98">
        <v>31</v>
      </c>
      <c r="B98"/>
      <c r="C98" s="4">
        <f t="shared" si="14"/>
        <v>3712390.8541168678</v>
      </c>
      <c r="D98" s="4">
        <f t="shared" si="12"/>
        <v>3536261.7345232544</v>
      </c>
      <c r="E98" s="4">
        <f t="shared" si="13"/>
        <v>3888519.9737104811</v>
      </c>
      <c r="F98" s="4"/>
      <c r="G98" s="4"/>
      <c r="H98" s="4"/>
      <c r="I98" s="4"/>
      <c r="J98" s="4"/>
      <c r="K98" s="4"/>
      <c r="L98" s="37"/>
      <c r="M98" s="37"/>
      <c r="N98" s="37"/>
      <c r="O98" s="36"/>
      <c r="P98" s="36"/>
      <c r="Q98" s="36"/>
    </row>
    <row r="99" spans="1:17" s="35" customFormat="1" x14ac:dyDescent="0.25">
      <c r="A99">
        <v>32</v>
      </c>
      <c r="B99"/>
      <c r="C99" s="4">
        <f t="shared" si="14"/>
        <v>3002860.4224856049</v>
      </c>
      <c r="D99" s="4">
        <f t="shared" si="12"/>
        <v>2822559.3642280004</v>
      </c>
      <c r="E99" s="4">
        <f t="shared" si="13"/>
        <v>3183161.4807432094</v>
      </c>
      <c r="F99" s="4"/>
      <c r="G99" s="4"/>
      <c r="H99" s="4"/>
      <c r="I99" s="4"/>
      <c r="J99" s="4"/>
      <c r="K99" s="4"/>
      <c r="L99" s="37"/>
      <c r="M99" s="37"/>
      <c r="N99" s="37"/>
      <c r="O99" s="36"/>
      <c r="P99" s="36"/>
      <c r="Q99" s="36"/>
    </row>
    <row r="100" spans="1:17" s="35" customFormat="1" x14ac:dyDescent="0.25">
      <c r="A100">
        <v>33</v>
      </c>
      <c r="B100"/>
      <c r="C100" s="4">
        <f t="shared" si="14"/>
        <v>3208840.3518336234</v>
      </c>
      <c r="D100" s="4">
        <f t="shared" si="12"/>
        <v>3024430.4118694761</v>
      </c>
      <c r="E100" s="4">
        <f t="shared" si="13"/>
        <v>3393250.2917977707</v>
      </c>
      <c r="F100" s="4"/>
      <c r="G100" s="4"/>
      <c r="H100" s="4"/>
      <c r="I100" s="4"/>
      <c r="J100" s="4"/>
      <c r="K100" s="4"/>
      <c r="L100" s="37"/>
      <c r="M100" s="37"/>
      <c r="N100" s="37"/>
      <c r="O100" s="36"/>
      <c r="P100" s="36"/>
      <c r="Q100" s="36"/>
    </row>
    <row r="101" spans="1:17" s="35" customFormat="1" x14ac:dyDescent="0.25">
      <c r="A101">
        <v>34</v>
      </c>
      <c r="B101"/>
      <c r="C101" s="4">
        <f t="shared" si="14"/>
        <v>3321410.6318074046</v>
      </c>
      <c r="D101" s="4">
        <f t="shared" si="12"/>
        <v>3132950.6241291785</v>
      </c>
      <c r="E101" s="4">
        <f t="shared" si="13"/>
        <v>3509870.6394856307</v>
      </c>
      <c r="F101" s="4"/>
      <c r="G101" s="4"/>
      <c r="H101" s="4"/>
      <c r="I101" s="4"/>
      <c r="J101" s="4"/>
      <c r="K101" s="4"/>
      <c r="L101" s="37"/>
      <c r="M101" s="37"/>
      <c r="N101" s="37"/>
      <c r="O101" s="36"/>
      <c r="P101" s="36"/>
      <c r="Q101" s="36"/>
    </row>
    <row r="102" spans="1:17" s="35" customFormat="1" x14ac:dyDescent="0.25">
      <c r="A102">
        <v>35</v>
      </c>
      <c r="B102"/>
      <c r="C102" s="4">
        <f t="shared" si="14"/>
        <v>3192072.5296891076</v>
      </c>
      <c r="D102" s="4">
        <f t="shared" si="12"/>
        <v>2999617.4390906692</v>
      </c>
      <c r="E102" s="4">
        <f t="shared" si="13"/>
        <v>3384527.620287546</v>
      </c>
      <c r="F102" s="4"/>
      <c r="G102" s="4"/>
      <c r="H102" s="4"/>
      <c r="I102" s="4"/>
      <c r="J102" s="4"/>
      <c r="K102" s="4"/>
      <c r="L102" s="37"/>
      <c r="M102" s="37"/>
      <c r="N102" s="37"/>
      <c r="O102" s="36"/>
      <c r="P102" s="36"/>
      <c r="Q102" s="36"/>
    </row>
    <row r="103" spans="1:17" s="35" customFormat="1" x14ac:dyDescent="0.25">
      <c r="A103">
        <v>36</v>
      </c>
      <c r="B103"/>
      <c r="C103" s="4">
        <f t="shared" si="14"/>
        <v>3894054.0970389578</v>
      </c>
      <c r="D103" s="4">
        <f t="shared" si="12"/>
        <v>3697655.4390851441</v>
      </c>
      <c r="E103" s="4">
        <f t="shared" si="13"/>
        <v>4090452.7549927714</v>
      </c>
      <c r="F103" s="4"/>
      <c r="G103" s="4"/>
      <c r="H103" s="4"/>
      <c r="I103" s="4"/>
      <c r="J103" s="4"/>
      <c r="K103" s="4"/>
      <c r="L103" s="37"/>
      <c r="M103" s="37"/>
      <c r="N103" s="37"/>
      <c r="O103" s="36"/>
      <c r="P103" s="36"/>
      <c r="Q103" s="36"/>
    </row>
    <row r="104" spans="1:17" s="35" customFormat="1" x14ac:dyDescent="0.25">
      <c r="A104"/>
      <c r="B104"/>
      <c r="C104"/>
      <c r="D104"/>
      <c r="E104"/>
      <c r="F104"/>
      <c r="G104"/>
      <c r="H104"/>
      <c r="I104"/>
      <c r="J104"/>
      <c r="K104"/>
      <c r="L104" s="36"/>
      <c r="M104" s="36"/>
      <c r="N104" s="36"/>
      <c r="O104" s="36"/>
      <c r="P104" s="36"/>
      <c r="Q104" s="36"/>
    </row>
    <row r="105" spans="1:17" x14ac:dyDescent="0.25"/>
    <row r="106" spans="1:17" s="35" customFormat="1" x14ac:dyDescent="0.25">
      <c r="A106"/>
      <c r="B106"/>
      <c r="C106"/>
      <c r="D106"/>
      <c r="E106"/>
      <c r="F106"/>
      <c r="G106"/>
      <c r="H106"/>
      <c r="I106"/>
      <c r="J106"/>
      <c r="K106"/>
      <c r="L106" s="36"/>
      <c r="M106" s="36"/>
      <c r="N106" s="36"/>
      <c r="O106" s="36"/>
      <c r="P106" s="36"/>
      <c r="Q106" s="36"/>
    </row>
    <row r="107" spans="1:17" s="35" customFormat="1" ht="15.75" thickBot="1" x14ac:dyDescent="0.3">
      <c r="A107"/>
      <c r="B107"/>
      <c r="C107"/>
      <c r="D107"/>
      <c r="E107"/>
      <c r="F107"/>
      <c r="G107"/>
      <c r="H107"/>
      <c r="I107"/>
      <c r="J107"/>
      <c r="K107"/>
      <c r="L107" s="36"/>
      <c r="M107" s="36"/>
      <c r="N107" s="36"/>
      <c r="O107" s="36"/>
      <c r="P107" s="36"/>
      <c r="Q107" s="36"/>
    </row>
    <row r="108" spans="1:17" s="35" customFormat="1" x14ac:dyDescent="0.25">
      <c r="A108"/>
      <c r="B108"/>
      <c r="C108"/>
      <c r="D108"/>
      <c r="E108"/>
      <c r="F108"/>
      <c r="G108"/>
      <c r="H108" s="32"/>
      <c r="I108" s="33" t="s">
        <v>45</v>
      </c>
      <c r="J108" s="34" t="s">
        <v>41</v>
      </c>
      <c r="K108"/>
      <c r="L108" s="36"/>
      <c r="M108" s="36"/>
      <c r="N108" s="36"/>
      <c r="O108" s="36"/>
      <c r="P108" s="36"/>
      <c r="Q108" s="36"/>
    </row>
    <row r="109" spans="1:17" s="35" customFormat="1" ht="31.5" x14ac:dyDescent="0.25">
      <c r="A109"/>
      <c r="B109"/>
      <c r="C109"/>
      <c r="D109"/>
      <c r="E109"/>
      <c r="F109"/>
      <c r="G109"/>
      <c r="H109" s="40" t="s">
        <v>2</v>
      </c>
      <c r="I109" s="41">
        <f>AVERAGE(J25:J48)</f>
        <v>0.14947513482076355</v>
      </c>
      <c r="J109" s="42">
        <f>AVERAGE(G68:G91)</f>
        <v>1.1631668191224758E-2</v>
      </c>
      <c r="K109"/>
      <c r="L109" s="36"/>
      <c r="M109" s="36"/>
      <c r="N109" s="36"/>
      <c r="O109" s="36"/>
      <c r="P109" s="36"/>
      <c r="Q109" s="36"/>
    </row>
    <row r="110" spans="1:17" s="35" customFormat="1" x14ac:dyDescent="0.25">
      <c r="A110"/>
      <c r="B110"/>
      <c r="C110"/>
      <c r="D110"/>
      <c r="E110"/>
      <c r="F110"/>
      <c r="G110"/>
      <c r="H110" s="46" t="s">
        <v>42</v>
      </c>
      <c r="I110" s="47"/>
      <c r="J110" s="48"/>
      <c r="K110"/>
      <c r="L110" s="36"/>
      <c r="M110" s="36"/>
      <c r="N110" s="36"/>
      <c r="O110" s="36"/>
      <c r="P110" s="36"/>
      <c r="Q110" s="36"/>
    </row>
    <row r="111" spans="1:17" s="35" customFormat="1" ht="15.75" thickBot="1" x14ac:dyDescent="0.3">
      <c r="A111"/>
      <c r="B111"/>
      <c r="C111"/>
      <c r="D111"/>
      <c r="E111"/>
      <c r="F111"/>
      <c r="G111"/>
      <c r="H111" s="49" t="s">
        <v>43</v>
      </c>
      <c r="I111" s="50"/>
      <c r="J111" s="51"/>
      <c r="K111"/>
      <c r="L111" s="36"/>
      <c r="M111" s="36"/>
      <c r="N111" s="36"/>
      <c r="O111" s="36"/>
      <c r="P111" s="36"/>
      <c r="Q111" s="36"/>
    </row>
    <row r="112" spans="1:17" s="35" customFormat="1" x14ac:dyDescent="0.25">
      <c r="A112"/>
      <c r="B112"/>
      <c r="C112"/>
      <c r="D112"/>
      <c r="E112"/>
      <c r="F112"/>
      <c r="G112"/>
      <c r="H112"/>
      <c r="I112"/>
      <c r="J112"/>
      <c r="K112"/>
      <c r="L112" s="36"/>
      <c r="M112" s="36"/>
      <c r="N112" s="36"/>
      <c r="O112" s="36"/>
      <c r="P112" s="36"/>
      <c r="Q112" s="36"/>
    </row>
    <row r="113" spans="1:17" s="35" customFormat="1" x14ac:dyDescent="0.25">
      <c r="A113"/>
      <c r="B113"/>
      <c r="C113"/>
      <c r="D113"/>
      <c r="E113"/>
      <c r="F113"/>
      <c r="G113"/>
      <c r="H113"/>
      <c r="I113"/>
      <c r="J113"/>
      <c r="K113"/>
      <c r="L113" s="36"/>
      <c r="M113" s="36"/>
      <c r="N113" s="36"/>
      <c r="O113" s="36"/>
      <c r="P113" s="36"/>
      <c r="Q113" s="36"/>
    </row>
    <row r="114" spans="1:17" s="35" customFormat="1" x14ac:dyDescent="0.25">
      <c r="A114"/>
      <c r="B114"/>
      <c r="C114"/>
      <c r="D114"/>
      <c r="E114"/>
      <c r="F114"/>
      <c r="G114"/>
      <c r="H114"/>
      <c r="I114"/>
      <c r="J114"/>
      <c r="K114"/>
      <c r="L114" s="36"/>
      <c r="M114" s="36"/>
      <c r="N114" s="36"/>
      <c r="O114" s="36"/>
      <c r="P114" s="36"/>
      <c r="Q114" s="36"/>
    </row>
    <row r="115" spans="1:17" s="35" customFormat="1" x14ac:dyDescent="0.25">
      <c r="A115"/>
      <c r="B115"/>
      <c r="C115"/>
      <c r="D115"/>
      <c r="E115"/>
      <c r="F115"/>
      <c r="G115"/>
      <c r="H115"/>
      <c r="I115"/>
      <c r="J115"/>
      <c r="K115"/>
      <c r="L115" s="36"/>
      <c r="M115" s="36"/>
      <c r="N115" s="36"/>
      <c r="O115" s="36"/>
      <c r="P115" s="36"/>
      <c r="Q115" s="36"/>
    </row>
    <row r="116" spans="1:17" s="35" customFormat="1" x14ac:dyDescent="0.25">
      <c r="A116"/>
      <c r="B116"/>
      <c r="C116"/>
      <c r="D116"/>
      <c r="E116"/>
      <c r="F116"/>
      <c r="G116"/>
      <c r="H116"/>
      <c r="I116"/>
      <c r="J116"/>
      <c r="K116"/>
      <c r="L116" s="36"/>
      <c r="M116" s="36"/>
      <c r="N116" s="36"/>
      <c r="O116" s="36"/>
      <c r="P116" s="36"/>
      <c r="Q116" s="36"/>
    </row>
    <row r="117" spans="1:17" s="35" customFormat="1" x14ac:dyDescent="0.25">
      <c r="A117"/>
      <c r="B117"/>
      <c r="C117"/>
      <c r="D117"/>
      <c r="E117"/>
      <c r="F117"/>
      <c r="G117"/>
      <c r="H117"/>
      <c r="I117"/>
      <c r="J117"/>
      <c r="K117"/>
      <c r="L117" s="36"/>
      <c r="M117" s="36"/>
      <c r="N117" s="36"/>
      <c r="O117" s="36"/>
      <c r="P117" s="36"/>
      <c r="Q117" s="36"/>
    </row>
    <row r="118" spans="1:17" s="35" customFormat="1" x14ac:dyDescent="0.25">
      <c r="A118"/>
      <c r="B118"/>
      <c r="C118"/>
      <c r="D118"/>
      <c r="E118"/>
      <c r="F118"/>
      <c r="G118"/>
      <c r="H118"/>
      <c r="I118"/>
      <c r="J118"/>
      <c r="K118"/>
      <c r="L118" s="36"/>
      <c r="M118" s="36"/>
      <c r="N118" s="36"/>
      <c r="O118" s="36"/>
      <c r="P118" s="36"/>
      <c r="Q118" s="36"/>
    </row>
    <row r="119" spans="1:17" s="35" customFormat="1" x14ac:dyDescent="0.25">
      <c r="A119"/>
      <c r="B119"/>
      <c r="C119"/>
      <c r="D119"/>
      <c r="E119"/>
      <c r="F119"/>
      <c r="G119"/>
      <c r="H119"/>
      <c r="I119"/>
      <c r="J119"/>
      <c r="K119"/>
      <c r="L119" s="36"/>
      <c r="M119" s="36"/>
      <c r="N119" s="36"/>
      <c r="O119" s="36"/>
      <c r="P119" s="36"/>
      <c r="Q119" s="36"/>
    </row>
    <row r="120" spans="1:17" s="35" customFormat="1" x14ac:dyDescent="0.25">
      <c r="A120"/>
      <c r="B120"/>
      <c r="C120"/>
      <c r="D120"/>
      <c r="E120"/>
      <c r="F120"/>
      <c r="G120"/>
      <c r="H120"/>
      <c r="I120"/>
      <c r="J120"/>
      <c r="K120"/>
      <c r="L120" s="36"/>
      <c r="M120" s="36"/>
      <c r="N120" s="36"/>
      <c r="O120" s="36"/>
      <c r="P120" s="36"/>
      <c r="Q120" s="36"/>
    </row>
    <row r="121" spans="1:17" s="35" customFormat="1" x14ac:dyDescent="0.25">
      <c r="A121"/>
      <c r="B121"/>
      <c r="C121"/>
      <c r="D121"/>
      <c r="E121"/>
      <c r="F121"/>
      <c r="G121"/>
      <c r="H121"/>
      <c r="I121"/>
      <c r="J121"/>
      <c r="K121"/>
      <c r="L121" s="36"/>
      <c r="M121" s="36"/>
      <c r="N121" s="36"/>
      <c r="O121" s="36"/>
      <c r="P121" s="36"/>
      <c r="Q121" s="36"/>
    </row>
    <row r="122" spans="1:17" s="35" customFormat="1" x14ac:dyDescent="0.25">
      <c r="A122"/>
      <c r="B122"/>
      <c r="C122"/>
      <c r="D122"/>
      <c r="E122"/>
      <c r="F122"/>
      <c r="G122"/>
      <c r="H122"/>
      <c r="I122"/>
      <c r="J122"/>
      <c r="K122"/>
      <c r="L122" s="36"/>
      <c r="M122" s="36"/>
      <c r="N122" s="36"/>
      <c r="O122" s="36"/>
      <c r="P122" s="36"/>
      <c r="Q122" s="36"/>
    </row>
    <row r="123" spans="1:17" s="35" customFormat="1" x14ac:dyDescent="0.25">
      <c r="A123"/>
      <c r="B123"/>
      <c r="C123"/>
      <c r="D123"/>
      <c r="E123"/>
      <c r="F123"/>
      <c r="G123"/>
      <c r="H123"/>
      <c r="I123"/>
      <c r="J123"/>
      <c r="K123"/>
      <c r="L123" s="36"/>
      <c r="M123" s="36"/>
      <c r="N123" s="36"/>
      <c r="O123" s="36"/>
      <c r="P123" s="36"/>
      <c r="Q123" s="36"/>
    </row>
    <row r="124" spans="1:17" s="35" customFormat="1" x14ac:dyDescent="0.25">
      <c r="A124"/>
      <c r="B124"/>
      <c r="C124"/>
      <c r="D124"/>
      <c r="E124"/>
      <c r="F124"/>
      <c r="G124"/>
      <c r="H124"/>
      <c r="I124"/>
      <c r="J124"/>
      <c r="K124"/>
      <c r="L124" s="36"/>
      <c r="M124" s="36"/>
      <c r="N124" s="36"/>
      <c r="O124" s="36"/>
      <c r="P124" s="36"/>
      <c r="Q124" s="36"/>
    </row>
    <row r="125" spans="1:17" s="35" customFormat="1" x14ac:dyDescent="0.25">
      <c r="A125"/>
      <c r="B125"/>
      <c r="C125"/>
      <c r="D125"/>
      <c r="E125"/>
      <c r="F125"/>
      <c r="G125"/>
      <c r="H125"/>
      <c r="I125"/>
      <c r="J125"/>
      <c r="K125"/>
      <c r="L125" s="36"/>
      <c r="M125" s="36"/>
      <c r="N125" s="36"/>
      <c r="O125" s="36"/>
      <c r="P125" s="36"/>
      <c r="Q125" s="36"/>
    </row>
    <row r="126" spans="1:17" s="35" customFormat="1" x14ac:dyDescent="0.25">
      <c r="A126"/>
      <c r="B126"/>
      <c r="C126"/>
      <c r="D126"/>
      <c r="E126"/>
      <c r="F126"/>
      <c r="G126"/>
      <c r="H126"/>
      <c r="I126"/>
      <c r="J126"/>
      <c r="K126"/>
      <c r="L126" s="36"/>
      <c r="M126" s="36"/>
      <c r="N126" s="36"/>
      <c r="O126" s="36"/>
      <c r="P126" s="36"/>
      <c r="Q126" s="36"/>
    </row>
    <row r="127" spans="1:17" s="35" customFormat="1" x14ac:dyDescent="0.25">
      <c r="A127"/>
      <c r="B127"/>
      <c r="C127"/>
      <c r="D127"/>
      <c r="E127"/>
      <c r="F127"/>
      <c r="G127"/>
      <c r="H127"/>
      <c r="I127"/>
      <c r="J127"/>
      <c r="K127"/>
      <c r="L127" s="36"/>
      <c r="M127" s="36"/>
      <c r="N127" s="36"/>
      <c r="O127" s="36"/>
      <c r="P127" s="36"/>
      <c r="Q127" s="36"/>
    </row>
    <row r="128" spans="1:17" s="35" customFormat="1" x14ac:dyDescent="0.25">
      <c r="A128"/>
      <c r="B128"/>
      <c r="C128"/>
      <c r="D128"/>
      <c r="E128"/>
      <c r="F128"/>
      <c r="G128"/>
      <c r="H128"/>
      <c r="I128"/>
      <c r="J128"/>
      <c r="K128"/>
      <c r="L128" s="36"/>
      <c r="M128" s="36"/>
      <c r="N128" s="36"/>
      <c r="O128" s="36"/>
      <c r="P128" s="36"/>
      <c r="Q128" s="36"/>
    </row>
    <row r="129" spans="1:17" s="35" customFormat="1" x14ac:dyDescent="0.25">
      <c r="A129"/>
      <c r="B129"/>
      <c r="C129"/>
      <c r="D129"/>
      <c r="E129"/>
      <c r="F129"/>
      <c r="G129"/>
      <c r="H129"/>
      <c r="I129"/>
      <c r="J129"/>
      <c r="K129"/>
      <c r="L129" s="36"/>
      <c r="M129" s="36"/>
      <c r="N129" s="36"/>
      <c r="O129" s="36"/>
      <c r="P129" s="36"/>
      <c r="Q129" s="36"/>
    </row>
    <row r="130" spans="1:17" s="35" customFormat="1" x14ac:dyDescent="0.25">
      <c r="A130"/>
      <c r="B130"/>
      <c r="C130"/>
      <c r="D130"/>
      <c r="E130"/>
      <c r="F130"/>
      <c r="G130"/>
      <c r="H130"/>
      <c r="I130"/>
      <c r="J130"/>
      <c r="K130"/>
      <c r="L130" s="36"/>
      <c r="M130" s="36"/>
      <c r="N130" s="36"/>
      <c r="O130" s="36"/>
      <c r="P130" s="36"/>
      <c r="Q130" s="36"/>
    </row>
    <row r="131" spans="1:17" s="35" customFormat="1" x14ac:dyDescent="0.25">
      <c r="A131"/>
      <c r="B131"/>
      <c r="C131"/>
      <c r="D131"/>
      <c r="E131"/>
      <c r="F131"/>
      <c r="G131"/>
      <c r="H131"/>
      <c r="I131"/>
      <c r="J131"/>
      <c r="K131"/>
      <c r="L131" s="36"/>
      <c r="M131" s="36"/>
      <c r="N131" s="36"/>
      <c r="O131" s="36"/>
      <c r="P131" s="36"/>
      <c r="Q131" s="36"/>
    </row>
    <row r="132" spans="1:17" s="35" customFormat="1" x14ac:dyDescent="0.25">
      <c r="A132"/>
      <c r="B132"/>
      <c r="C132"/>
      <c r="D132"/>
      <c r="E132"/>
      <c r="F132"/>
      <c r="G132"/>
      <c r="H132"/>
      <c r="I132"/>
      <c r="J132"/>
      <c r="K132"/>
      <c r="L132" s="36"/>
      <c r="M132" s="36"/>
      <c r="N132" s="36"/>
      <c r="O132" s="36"/>
      <c r="P132" s="36"/>
      <c r="Q132" s="36"/>
    </row>
    <row r="133" spans="1:17" s="35" customFormat="1" x14ac:dyDescent="0.25">
      <c r="A133"/>
      <c r="B133"/>
      <c r="C133"/>
      <c r="D133"/>
      <c r="E133"/>
      <c r="F133"/>
      <c r="G133"/>
      <c r="H133"/>
      <c r="I133"/>
      <c r="J133"/>
      <c r="K133"/>
      <c r="L133" s="36"/>
      <c r="M133" s="36"/>
      <c r="N133" s="36"/>
      <c r="O133" s="36"/>
      <c r="P133" s="36"/>
      <c r="Q133" s="36"/>
    </row>
    <row r="134" spans="1:17" s="35" customFormat="1" x14ac:dyDescent="0.25">
      <c r="A134"/>
      <c r="B134"/>
      <c r="C134"/>
      <c r="D134"/>
      <c r="E134"/>
      <c r="F134"/>
      <c r="G134"/>
      <c r="H134"/>
      <c r="I134"/>
      <c r="J134"/>
      <c r="K134"/>
      <c r="L134" s="36"/>
      <c r="M134" s="36"/>
      <c r="N134" s="36"/>
      <c r="O134" s="36"/>
      <c r="P134" s="36"/>
      <c r="Q134" s="36"/>
    </row>
    <row r="135" spans="1:17" s="35" customFormat="1" x14ac:dyDescent="0.25">
      <c r="A135"/>
      <c r="B135"/>
      <c r="C135"/>
      <c r="D135"/>
      <c r="E135"/>
      <c r="F135"/>
      <c r="G135"/>
      <c r="H135"/>
      <c r="I135"/>
      <c r="J135"/>
      <c r="K135"/>
      <c r="L135" s="36"/>
      <c r="M135" s="36"/>
      <c r="N135" s="36"/>
      <c r="O135" s="36"/>
      <c r="P135" s="36"/>
      <c r="Q135" s="36"/>
    </row>
    <row r="136" spans="1:17" s="35" customFormat="1" x14ac:dyDescent="0.25">
      <c r="A136"/>
      <c r="B136"/>
      <c r="C136"/>
      <c r="D136"/>
      <c r="E136"/>
      <c r="F136"/>
      <c r="G136"/>
      <c r="H136"/>
      <c r="I136"/>
      <c r="J136"/>
      <c r="K136"/>
      <c r="L136" s="36"/>
      <c r="M136" s="36"/>
      <c r="N136" s="36"/>
      <c r="O136" s="36"/>
      <c r="P136" s="36"/>
      <c r="Q136" s="36"/>
    </row>
    <row r="137" spans="1:17" s="35" customFormat="1" x14ac:dyDescent="0.25">
      <c r="A137"/>
      <c r="B137"/>
      <c r="C137"/>
      <c r="D137"/>
      <c r="E137"/>
      <c r="F137"/>
      <c r="G137"/>
      <c r="H137"/>
      <c r="I137"/>
      <c r="J137"/>
      <c r="K137"/>
      <c r="L137" s="36"/>
      <c r="M137" s="36"/>
      <c r="N137" s="36"/>
      <c r="O137" s="36"/>
      <c r="P137" s="36"/>
      <c r="Q137" s="36"/>
    </row>
  </sheetData>
  <mergeCells count="7">
    <mergeCell ref="H4:I4"/>
    <mergeCell ref="H110:J110"/>
    <mergeCell ref="H111:J111"/>
    <mergeCell ref="M49:M60"/>
    <mergeCell ref="O61:Q61"/>
    <mergeCell ref="K5:L5"/>
    <mergeCell ref="K9:L9"/>
  </mergeCells>
  <phoneticPr fontId="2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55983-6AEA-40CC-886E-2354A8E58D1D}">
  <dimension ref="A1:E37"/>
  <sheetViews>
    <sheetView workbookViewId="0">
      <selection activeCell="E2" sqref="E2"/>
    </sheetView>
  </sheetViews>
  <sheetFormatPr defaultRowHeight="15" x14ac:dyDescent="0.25"/>
  <cols>
    <col min="1" max="1" width="13.140625" bestFit="1" customWidth="1"/>
    <col min="2" max="2" width="9.140625" customWidth="1"/>
    <col min="3" max="4" width="14.7109375" bestFit="1" customWidth="1"/>
    <col min="5" max="5" width="12.7109375" bestFit="1" customWidth="1"/>
  </cols>
  <sheetData>
    <row r="1" spans="1:5" x14ac:dyDescent="0.25">
      <c r="A1" s="43" t="s">
        <v>4</v>
      </c>
      <c r="B1" s="43" t="s">
        <v>47</v>
      </c>
      <c r="C1" s="43" t="s">
        <v>1</v>
      </c>
      <c r="D1" s="43" t="s">
        <v>48</v>
      </c>
      <c r="E1" t="s">
        <v>61</v>
      </c>
    </row>
    <row r="2" spans="1:5" x14ac:dyDescent="0.25">
      <c r="A2">
        <v>1</v>
      </c>
      <c r="B2">
        <v>2022</v>
      </c>
      <c r="C2">
        <v>1</v>
      </c>
      <c r="D2" t="s">
        <v>49</v>
      </c>
      <c r="E2" s="44">
        <v>4159273.12</v>
      </c>
    </row>
    <row r="3" spans="1:5" x14ac:dyDescent="0.25">
      <c r="A3">
        <v>2</v>
      </c>
      <c r="B3">
        <v>2022</v>
      </c>
      <c r="C3">
        <v>2</v>
      </c>
      <c r="D3" t="s">
        <v>50</v>
      </c>
      <c r="E3" s="44">
        <v>3561578.8599999971</v>
      </c>
    </row>
    <row r="4" spans="1:5" x14ac:dyDescent="0.25">
      <c r="A4">
        <v>3</v>
      </c>
      <c r="B4">
        <v>2022</v>
      </c>
      <c r="C4">
        <v>3</v>
      </c>
      <c r="D4" t="s">
        <v>51</v>
      </c>
      <c r="E4" s="44">
        <v>4264673.3599999975</v>
      </c>
    </row>
    <row r="5" spans="1:5" x14ac:dyDescent="0.25">
      <c r="A5">
        <v>4</v>
      </c>
      <c r="B5">
        <v>2022</v>
      </c>
      <c r="C5">
        <v>4</v>
      </c>
      <c r="D5" t="s">
        <v>52</v>
      </c>
      <c r="E5" s="44">
        <v>4381629.16</v>
      </c>
    </row>
    <row r="6" spans="1:5" x14ac:dyDescent="0.25">
      <c r="A6">
        <v>5</v>
      </c>
      <c r="B6">
        <v>2022</v>
      </c>
      <c r="C6">
        <v>5</v>
      </c>
      <c r="D6" t="s">
        <v>53</v>
      </c>
      <c r="E6" s="44">
        <v>4678987.0000000009</v>
      </c>
    </row>
    <row r="7" spans="1:5" x14ac:dyDescent="0.25">
      <c r="A7">
        <v>6</v>
      </c>
      <c r="B7">
        <v>2022</v>
      </c>
      <c r="C7">
        <v>6</v>
      </c>
      <c r="D7" t="s">
        <v>54</v>
      </c>
      <c r="E7" s="44">
        <v>3211287.3399999989</v>
      </c>
    </row>
    <row r="8" spans="1:5" x14ac:dyDescent="0.25">
      <c r="A8">
        <v>7</v>
      </c>
      <c r="B8">
        <v>2022</v>
      </c>
      <c r="C8">
        <v>7</v>
      </c>
      <c r="D8" t="s">
        <v>55</v>
      </c>
      <c r="E8" s="44">
        <v>3592946.5500000007</v>
      </c>
    </row>
    <row r="9" spans="1:5" x14ac:dyDescent="0.25">
      <c r="A9">
        <v>8</v>
      </c>
      <c r="B9">
        <v>2022</v>
      </c>
      <c r="C9">
        <v>8</v>
      </c>
      <c r="D9" t="s">
        <v>56</v>
      </c>
      <c r="E9" s="44">
        <v>2894383.7699999991</v>
      </c>
    </row>
    <row r="10" spans="1:5" x14ac:dyDescent="0.25">
      <c r="A10">
        <v>9</v>
      </c>
      <c r="B10">
        <v>2022</v>
      </c>
      <c r="C10">
        <v>9</v>
      </c>
      <c r="D10" t="s">
        <v>57</v>
      </c>
      <c r="E10" s="44">
        <v>3079895.3299999977</v>
      </c>
    </row>
    <row r="11" spans="1:5" x14ac:dyDescent="0.25">
      <c r="A11">
        <v>10</v>
      </c>
      <c r="B11">
        <v>2022</v>
      </c>
      <c r="C11">
        <v>10</v>
      </c>
      <c r="D11" t="s">
        <v>58</v>
      </c>
      <c r="E11" s="44">
        <v>3276836.3000000003</v>
      </c>
    </row>
    <row r="12" spans="1:5" x14ac:dyDescent="0.25">
      <c r="A12">
        <v>11</v>
      </c>
      <c r="B12">
        <v>2022</v>
      </c>
      <c r="C12">
        <v>11</v>
      </c>
      <c r="D12" t="s">
        <v>59</v>
      </c>
      <c r="E12" s="44">
        <v>3090489.2100000004</v>
      </c>
    </row>
    <row r="13" spans="1:5" x14ac:dyDescent="0.25">
      <c r="A13">
        <v>12</v>
      </c>
      <c r="B13">
        <v>2022</v>
      </c>
      <c r="C13">
        <v>12</v>
      </c>
      <c r="D13" t="s">
        <v>60</v>
      </c>
      <c r="E13" s="44">
        <v>3754775.9699999541</v>
      </c>
    </row>
    <row r="14" spans="1:5" x14ac:dyDescent="0.25">
      <c r="A14">
        <v>13</v>
      </c>
      <c r="B14">
        <v>2023</v>
      </c>
      <c r="C14">
        <v>1</v>
      </c>
      <c r="D14" t="s">
        <v>49</v>
      </c>
      <c r="E14" s="44">
        <v>4305838.7099998947</v>
      </c>
    </row>
    <row r="15" spans="1:5" x14ac:dyDescent="0.25">
      <c r="A15">
        <v>14</v>
      </c>
      <c r="B15">
        <v>2023</v>
      </c>
      <c r="C15">
        <v>2</v>
      </c>
      <c r="D15" t="s">
        <v>50</v>
      </c>
      <c r="E15" s="44">
        <v>3646256.5700000012</v>
      </c>
    </row>
    <row r="16" spans="1:5" x14ac:dyDescent="0.25">
      <c r="A16">
        <v>15</v>
      </c>
      <c r="B16">
        <v>2023</v>
      </c>
      <c r="C16">
        <v>3</v>
      </c>
      <c r="D16" t="s">
        <v>51</v>
      </c>
      <c r="E16" s="44">
        <v>4149204.9999999967</v>
      </c>
    </row>
    <row r="17" spans="1:5" x14ac:dyDescent="0.25">
      <c r="A17">
        <v>16</v>
      </c>
      <c r="B17">
        <v>2023</v>
      </c>
      <c r="C17">
        <v>4</v>
      </c>
      <c r="D17" t="s">
        <v>52</v>
      </c>
      <c r="E17" s="44">
        <v>4462894.589999998</v>
      </c>
    </row>
    <row r="18" spans="1:5" x14ac:dyDescent="0.25">
      <c r="A18">
        <v>17</v>
      </c>
      <c r="B18">
        <v>2023</v>
      </c>
      <c r="C18">
        <v>5</v>
      </c>
      <c r="D18" t="s">
        <v>53</v>
      </c>
      <c r="E18" s="44">
        <v>4562357.5000000037</v>
      </c>
    </row>
    <row r="19" spans="1:5" x14ac:dyDescent="0.25">
      <c r="A19">
        <v>18</v>
      </c>
      <c r="B19">
        <v>2023</v>
      </c>
      <c r="C19">
        <v>6</v>
      </c>
      <c r="D19" t="s">
        <v>54</v>
      </c>
      <c r="E19" s="44">
        <v>3258275.6799999997</v>
      </c>
    </row>
    <row r="20" spans="1:5" x14ac:dyDescent="0.25">
      <c r="A20">
        <v>19</v>
      </c>
      <c r="B20">
        <v>2023</v>
      </c>
      <c r="C20">
        <v>7</v>
      </c>
      <c r="D20" t="s">
        <v>55</v>
      </c>
      <c r="E20" s="44">
        <v>3655166.290000001</v>
      </c>
    </row>
    <row r="21" spans="1:5" x14ac:dyDescent="0.25">
      <c r="A21">
        <v>20</v>
      </c>
      <c r="B21">
        <v>2023</v>
      </c>
      <c r="C21">
        <v>8</v>
      </c>
      <c r="D21" t="s">
        <v>56</v>
      </c>
      <c r="E21" s="44">
        <v>2934859.8999999985</v>
      </c>
    </row>
    <row r="22" spans="1:5" x14ac:dyDescent="0.25">
      <c r="A22">
        <v>21</v>
      </c>
      <c r="B22">
        <v>2023</v>
      </c>
      <c r="C22">
        <v>9</v>
      </c>
      <c r="D22" t="s">
        <v>57</v>
      </c>
      <c r="E22" s="44">
        <v>3160825.7899999991</v>
      </c>
    </row>
    <row r="23" spans="1:5" x14ac:dyDescent="0.25">
      <c r="A23">
        <v>22</v>
      </c>
      <c r="B23">
        <v>2023</v>
      </c>
      <c r="C23">
        <v>10</v>
      </c>
      <c r="D23" t="s">
        <v>58</v>
      </c>
      <c r="E23" s="44">
        <v>3198189.8099999996</v>
      </c>
    </row>
    <row r="24" spans="1:5" x14ac:dyDescent="0.25">
      <c r="A24">
        <v>23</v>
      </c>
      <c r="B24">
        <v>2023</v>
      </c>
      <c r="C24">
        <v>11</v>
      </c>
      <c r="D24" t="s">
        <v>59</v>
      </c>
      <c r="E24" s="44">
        <v>3117224.3300000122</v>
      </c>
    </row>
    <row r="25" spans="1:5" x14ac:dyDescent="0.25">
      <c r="A25">
        <v>24</v>
      </c>
      <c r="B25">
        <v>2023</v>
      </c>
      <c r="C25">
        <v>12</v>
      </c>
      <c r="D25" t="s">
        <v>60</v>
      </c>
      <c r="E25" s="44">
        <v>3917841.119999995</v>
      </c>
    </row>
    <row r="26" spans="1:5" x14ac:dyDescent="0.25">
      <c r="A26">
        <v>25</v>
      </c>
      <c r="B26">
        <v>2024</v>
      </c>
      <c r="C26">
        <v>1</v>
      </c>
      <c r="D26" t="s">
        <v>49</v>
      </c>
      <c r="E26" s="44"/>
    </row>
    <row r="27" spans="1:5" x14ac:dyDescent="0.25">
      <c r="A27">
        <v>26</v>
      </c>
      <c r="B27">
        <v>2024</v>
      </c>
      <c r="C27">
        <v>2</v>
      </c>
      <c r="D27" t="s">
        <v>50</v>
      </c>
      <c r="E27" s="44"/>
    </row>
    <row r="28" spans="1:5" x14ac:dyDescent="0.25">
      <c r="A28">
        <v>27</v>
      </c>
      <c r="B28">
        <v>2024</v>
      </c>
      <c r="C28">
        <v>3</v>
      </c>
      <c r="D28" t="s">
        <v>51</v>
      </c>
      <c r="E28" s="44"/>
    </row>
    <row r="29" spans="1:5" x14ac:dyDescent="0.25">
      <c r="A29">
        <v>28</v>
      </c>
      <c r="B29">
        <v>2024</v>
      </c>
      <c r="C29">
        <v>4</v>
      </c>
      <c r="D29" t="s">
        <v>52</v>
      </c>
      <c r="E29" s="44"/>
    </row>
    <row r="30" spans="1:5" x14ac:dyDescent="0.25">
      <c r="A30">
        <v>29</v>
      </c>
      <c r="B30">
        <v>2024</v>
      </c>
      <c r="C30">
        <v>5</v>
      </c>
      <c r="D30" t="s">
        <v>53</v>
      </c>
      <c r="E30" s="44"/>
    </row>
    <row r="31" spans="1:5" x14ac:dyDescent="0.25">
      <c r="A31">
        <v>30</v>
      </c>
      <c r="B31">
        <v>2024</v>
      </c>
      <c r="C31">
        <v>6</v>
      </c>
      <c r="D31" t="s">
        <v>54</v>
      </c>
      <c r="E31" s="44"/>
    </row>
    <row r="32" spans="1:5" x14ac:dyDescent="0.25">
      <c r="A32">
        <v>31</v>
      </c>
      <c r="B32">
        <v>2024</v>
      </c>
      <c r="C32">
        <v>7</v>
      </c>
      <c r="D32" t="s">
        <v>55</v>
      </c>
      <c r="E32" s="44"/>
    </row>
    <row r="33" spans="1:5" x14ac:dyDescent="0.25">
      <c r="A33">
        <v>32</v>
      </c>
      <c r="B33">
        <v>2024</v>
      </c>
      <c r="C33">
        <v>8</v>
      </c>
      <c r="D33" t="s">
        <v>56</v>
      </c>
      <c r="E33" s="44"/>
    </row>
    <row r="34" spans="1:5" x14ac:dyDescent="0.25">
      <c r="A34">
        <v>33</v>
      </c>
      <c r="B34">
        <v>2024</v>
      </c>
      <c r="C34">
        <v>9</v>
      </c>
      <c r="D34" t="s">
        <v>57</v>
      </c>
      <c r="E34" s="44"/>
    </row>
    <row r="35" spans="1:5" x14ac:dyDescent="0.25">
      <c r="A35">
        <v>34</v>
      </c>
      <c r="B35">
        <v>2024</v>
      </c>
      <c r="C35">
        <v>10</v>
      </c>
      <c r="D35" t="s">
        <v>58</v>
      </c>
      <c r="E35" s="44"/>
    </row>
    <row r="36" spans="1:5" x14ac:dyDescent="0.25">
      <c r="A36">
        <v>35</v>
      </c>
      <c r="B36">
        <v>2024</v>
      </c>
      <c r="C36">
        <v>11</v>
      </c>
      <c r="D36" t="s">
        <v>59</v>
      </c>
      <c r="E36" s="44"/>
    </row>
    <row r="37" spans="1:5" x14ac:dyDescent="0.25">
      <c r="A37">
        <v>36</v>
      </c>
      <c r="B37">
        <v>2024</v>
      </c>
      <c r="C37">
        <v>12</v>
      </c>
      <c r="D37" t="s">
        <v>60</v>
      </c>
      <c r="E37" s="4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Props1.xml><?xml version="1.0" encoding="utf-8"?>
<ds:datastoreItem xmlns:ds="http://schemas.openxmlformats.org/officeDocument/2006/customXml" ds:itemID="{F89D00DD-6CE1-4697-AEB3-F7CCD0FEC09A}">
  <ds:schemaRefs/>
</ds:datastoreItem>
</file>

<file path=customXml/itemProps2.xml><?xml version="1.0" encoding="utf-8"?>
<ds:datastoreItem xmlns:ds="http://schemas.openxmlformats.org/officeDocument/2006/customXml" ds:itemID="{EA0582CA-24BE-475F-AF35-D03331AF68C1}">
  <ds:schemaRefs/>
</ds:datastoreItem>
</file>

<file path=customXml/itemProps3.xml><?xml version="1.0" encoding="utf-8"?>
<ds:datastoreItem xmlns:ds="http://schemas.openxmlformats.org/officeDocument/2006/customXml" ds:itemID="{535E6C1E-B01F-4A96-B1BA-B09BC57333C3}">
  <ds:schemaRefs>
    <ds:schemaRef ds:uri="http://www.w3.org/2001/XMLSchema"/>
    <ds:schemaRef ds:uri="http://microsoft.data.visualization.Client.Excel/1.0"/>
  </ds:schemaRefs>
</ds:datastoreItem>
</file>

<file path=customXml/itemProps4.xml><?xml version="1.0" encoding="utf-8"?>
<ds:datastoreItem xmlns:ds="http://schemas.openxmlformats.org/officeDocument/2006/customXml" ds:itemID="{D53CF983-8640-476E-8735-BF7E816B6186}">
  <ds:schemaRefs/>
</ds:datastoreItem>
</file>

<file path=customXml/itemProps5.xml><?xml version="1.0" encoding="utf-8"?>
<ds:datastoreItem xmlns:ds="http://schemas.openxmlformats.org/officeDocument/2006/customXml" ds:itemID="{6FF96568-D04D-49F9-B088-A0EEF73278D2}">
  <ds:schemaRefs/>
</ds:datastoreItem>
</file>

<file path=customXml/itemProps6.xml><?xml version="1.0" encoding="utf-8"?>
<ds:datastoreItem xmlns:ds="http://schemas.openxmlformats.org/officeDocument/2006/customXml" ds:itemID="{E8A33D62-856E-4336-A7F7-E4ECB404DA38}">
  <ds:schemaRefs/>
</ds:datastoreItem>
</file>

<file path=customXml/itemProps7.xml><?xml version="1.0" encoding="utf-8"?>
<ds:datastoreItem xmlns:ds="http://schemas.openxmlformats.org/officeDocument/2006/customXml" ds:itemID="{153DC279-310D-4285-A9A5-A2F1A95529ED}">
  <ds:schemaRefs/>
</ds:datastoreItem>
</file>

<file path=customXml/itemProps8.xml><?xml version="1.0" encoding="utf-8"?>
<ds:datastoreItem xmlns:ds="http://schemas.openxmlformats.org/officeDocument/2006/customXml" ds:itemID="{7DE44AF1-510C-4577-8B8F-64BEA3364697}">
  <ds:schemaRefs/>
</ds:datastoreItem>
</file>

<file path=customXml/itemProps9.xml><?xml version="1.0" encoding="utf-8"?>
<ds:datastoreItem xmlns:ds="http://schemas.openxmlformats.org/officeDocument/2006/customXml" ds:itemID="{74BC169C-69F9-44B4-BB3E-20E14CBD5979}">
  <ds:schemaRefs/>
</ds:datastoreItem>
</file>

<file path=customXml/itemProps10.xml><?xml version="1.0" encoding="utf-8"?>
<ds:datastoreItem xmlns:ds="http://schemas.openxmlformats.org/officeDocument/2006/customXml" ds:itemID="{B4557FCE-781D-4C28-A691-1CF01C0A0D9B}">
  <ds:schemaRefs/>
</ds:datastoreItem>
</file>

<file path=customXml/itemProps11.xml><?xml version="1.0" encoding="utf-8"?>
<ds:datastoreItem xmlns:ds="http://schemas.openxmlformats.org/officeDocument/2006/customXml" ds:itemID="{642EA23B-1BDF-42EF-A15D-4A036064D534}">
  <ds:schemaRefs/>
</ds:datastoreItem>
</file>

<file path=customXml/itemProps12.xml><?xml version="1.0" encoding="utf-8"?>
<ds:datastoreItem xmlns:ds="http://schemas.openxmlformats.org/officeDocument/2006/customXml" ds:itemID="{0F0F4E28-9563-49E4-ABF5-F32AA1BAC5BE}">
  <ds:schemaRefs/>
</ds:datastoreItem>
</file>

<file path=customXml/itemProps13.xml><?xml version="1.0" encoding="utf-8"?>
<ds:datastoreItem xmlns:ds="http://schemas.openxmlformats.org/officeDocument/2006/customXml" ds:itemID="{371C8AEA-70FA-4346-BD5A-B4CF937EC0D6}">
  <ds:schemaRefs/>
</ds:datastoreItem>
</file>

<file path=customXml/itemProps14.xml><?xml version="1.0" encoding="utf-8"?>
<ds:datastoreItem xmlns:ds="http://schemas.openxmlformats.org/officeDocument/2006/customXml" ds:itemID="{01FDA3B6-E6A0-4EAB-B7A2-EF19F9D16D1E}">
  <ds:schemaRefs/>
</ds:datastoreItem>
</file>

<file path=customXml/itemProps15.xml><?xml version="1.0" encoding="utf-8"?>
<ds:datastoreItem xmlns:ds="http://schemas.openxmlformats.org/officeDocument/2006/customXml" ds:itemID="{F0FAADC3-EC31-4734-959E-DF88E1D0FD60}">
  <ds:schemaRefs/>
</ds:datastoreItem>
</file>

<file path=customXml/itemProps16.xml><?xml version="1.0" encoding="utf-8"?>
<ds:datastoreItem xmlns:ds="http://schemas.openxmlformats.org/officeDocument/2006/customXml" ds:itemID="{15D91552-E691-4859-BFE6-D73CE5FF123D}">
  <ds:schemaRefs/>
</ds:datastoreItem>
</file>

<file path=customXml/itemProps17.xml><?xml version="1.0" encoding="utf-8"?>
<ds:datastoreItem xmlns:ds="http://schemas.openxmlformats.org/officeDocument/2006/customXml" ds:itemID="{D95C3272-B1B7-4967-978C-EDB53B222529}">
  <ds:schemaRefs/>
</ds:datastoreItem>
</file>

<file path=customXml/itemProps18.xml><?xml version="1.0" encoding="utf-8"?>
<ds:datastoreItem xmlns:ds="http://schemas.openxmlformats.org/officeDocument/2006/customXml" ds:itemID="{FCE77BD7-C5AD-403E-B4D9-3015D500E097}">
  <ds:schemaRefs/>
</ds:datastoreItem>
</file>

<file path=customXml/itemProps19.xml><?xml version="1.0" encoding="utf-8"?>
<ds:datastoreItem xmlns:ds="http://schemas.openxmlformats.org/officeDocument/2006/customXml" ds:itemID="{02A235C0-28ED-48D0-96B2-8FB709DB26E7}">
  <ds:schemaRefs/>
</ds:datastoreItem>
</file>

<file path=customXml/itemProps20.xml><?xml version="1.0" encoding="utf-8"?>
<ds:datastoreItem xmlns:ds="http://schemas.openxmlformats.org/officeDocument/2006/customXml" ds:itemID="{9D1F6762-609C-40A8-9A8F-863F344C45E7}">
  <ds:schemaRefs/>
</ds:datastoreItem>
</file>

<file path=customXml/itemProps21.xml><?xml version="1.0" encoding="utf-8"?>
<ds:datastoreItem xmlns:ds="http://schemas.openxmlformats.org/officeDocument/2006/customXml" ds:itemID="{D94398D6-B7AA-4F23-B62D-41AD34522F71}">
  <ds:schemaRefs/>
</ds:datastoreItem>
</file>

<file path=customXml/itemProps22.xml><?xml version="1.0" encoding="utf-8"?>
<ds:datastoreItem xmlns:ds="http://schemas.openxmlformats.org/officeDocument/2006/customXml" ds:itemID="{7E1F2365-C5C9-498C-92C4-793562996BB7}">
  <ds:schemaRefs/>
</ds:datastoreItem>
</file>

<file path=customXml/itemProps23.xml><?xml version="1.0" encoding="utf-8"?>
<ds:datastoreItem xmlns:ds="http://schemas.openxmlformats.org/officeDocument/2006/customXml" ds:itemID="{0324A1DB-62C0-4C13-BD9E-A602354FA596}">
  <ds:schemaRefs>
    <ds:schemaRef ds:uri="http://schemas.microsoft.com/DataMashup"/>
  </ds:schemaRefs>
</ds:datastoreItem>
</file>

<file path=customXml/itemProps24.xml><?xml version="1.0" encoding="utf-8"?>
<ds:datastoreItem xmlns:ds="http://schemas.openxmlformats.org/officeDocument/2006/customXml" ds:itemID="{1F0DF96A-8393-4254-9410-82F2DA7D45BB}">
  <ds:schemaRefs/>
</ds:datastoreItem>
</file>

<file path=customXml/itemProps25.xml><?xml version="1.0" encoding="utf-8"?>
<ds:datastoreItem xmlns:ds="http://schemas.openxmlformats.org/officeDocument/2006/customXml" ds:itemID="{2608D7DD-8A64-4D41-8C4F-F233F5CAEEDB}">
  <ds:schemaRefs/>
</ds:datastoreItem>
</file>

<file path=customXml/itemProps26.xml><?xml version="1.0" encoding="utf-8"?>
<ds:datastoreItem xmlns:ds="http://schemas.openxmlformats.org/officeDocument/2006/customXml" ds:itemID="{5D366135-CE0F-47BE-B720-67DE4F09BCE8}">
  <ds:schemaRefs/>
</ds:datastoreItem>
</file>

<file path=customXml/itemProps27.xml><?xml version="1.0" encoding="utf-8"?>
<ds:datastoreItem xmlns:ds="http://schemas.openxmlformats.org/officeDocument/2006/customXml" ds:itemID="{74BA9D7C-EC51-41F9-A96B-A1BD2DAAC98F}">
  <ds:schemaRefs/>
</ds:datastoreItem>
</file>

<file path=customXml/itemProps28.xml><?xml version="1.0" encoding="utf-8"?>
<ds:datastoreItem xmlns:ds="http://schemas.openxmlformats.org/officeDocument/2006/customXml" ds:itemID="{204FDC74-EE1A-405E-B43D-F90EDBE55EC8}">
  <ds:schemaRefs/>
</ds:datastoreItem>
</file>

<file path=customXml/itemProps29.xml><?xml version="1.0" encoding="utf-8"?>
<ds:datastoreItem xmlns:ds="http://schemas.openxmlformats.org/officeDocument/2006/customXml" ds:itemID="{B334E008-FDEA-42C6-BA6A-CFAA59A958C0}">
  <ds:schemaRefs/>
</ds:datastoreItem>
</file>

<file path=customXml/itemProps30.xml><?xml version="1.0" encoding="utf-8"?>
<ds:datastoreItem xmlns:ds="http://schemas.openxmlformats.org/officeDocument/2006/customXml" ds:itemID="{6B51E812-7346-4938-8AFE-4BF8398AEB51}">
  <ds:schemaRefs/>
</ds:datastoreItem>
</file>

<file path=customXml/itemProps31.xml><?xml version="1.0" encoding="utf-8"?>
<ds:datastoreItem xmlns:ds="http://schemas.openxmlformats.org/officeDocument/2006/customXml" ds:itemID="{E731AF0F-E035-4D06-BD49-7C8FA1E9CE3C}">
  <ds:schemaRefs/>
</ds:datastoreItem>
</file>

<file path=customXml/itemProps32.xml><?xml version="1.0" encoding="utf-8"?>
<ds:datastoreItem xmlns:ds="http://schemas.openxmlformats.org/officeDocument/2006/customXml" ds:itemID="{880027F1-5AC0-4891-8F40-CBA80B2AD058}">
  <ds:schemaRefs/>
</ds:datastoreItem>
</file>

<file path=customXml/itemProps33.xml><?xml version="1.0" encoding="utf-8"?>
<ds:datastoreItem xmlns:ds="http://schemas.openxmlformats.org/officeDocument/2006/customXml" ds:itemID="{92C5FD05-C431-4CBE-9D37-15616E08EBA1}">
  <ds:schemaRefs/>
</ds:datastoreItem>
</file>

<file path=customXml/itemProps34.xml><?xml version="1.0" encoding="utf-8"?>
<ds:datastoreItem xmlns:ds="http://schemas.openxmlformats.org/officeDocument/2006/customXml" ds:itemID="{B38035DC-37D6-43DA-BC51-F60297AB834B}">
  <ds:schemaRefs/>
</ds:datastoreItem>
</file>

<file path=customXml/itemProps35.xml><?xml version="1.0" encoding="utf-8"?>
<ds:datastoreItem xmlns:ds="http://schemas.openxmlformats.org/officeDocument/2006/customXml" ds:itemID="{8FC11072-92BE-45DD-BB8B-CC30E301474E}">
  <ds:schemaRefs/>
</ds:datastoreItem>
</file>

<file path=customXml/itemProps36.xml><?xml version="1.0" encoding="utf-8"?>
<ds:datastoreItem xmlns:ds="http://schemas.openxmlformats.org/officeDocument/2006/customXml" ds:itemID="{544AC148-1861-4D1D-8204-CDD8211CF7C2}">
  <ds:schemaRefs/>
</ds:datastoreItem>
</file>

<file path=customXml/itemProps37.xml><?xml version="1.0" encoding="utf-8"?>
<ds:datastoreItem xmlns:ds="http://schemas.openxmlformats.org/officeDocument/2006/customXml" ds:itemID="{3F38D2C4-8D47-4192-AB0F-C4ACEAE7BFFD}">
  <ds:schemaRefs/>
</ds:datastoreItem>
</file>

<file path=customXml/itemProps38.xml><?xml version="1.0" encoding="utf-8"?>
<ds:datastoreItem xmlns:ds="http://schemas.openxmlformats.org/officeDocument/2006/customXml" ds:itemID="{0DB7C458-8BFA-47DE-83E1-365D4513C1A7}">
  <ds:schemaRefs/>
</ds:datastoreItem>
</file>

<file path=customXml/itemProps39.xml><?xml version="1.0" encoding="utf-8"?>
<ds:datastoreItem xmlns:ds="http://schemas.openxmlformats.org/officeDocument/2006/customXml" ds:itemID="{F690DA9C-1A7C-477E-8539-ACF2C6E97BBC}">
  <ds:schemaRefs/>
</ds:datastoreItem>
</file>

<file path=customXml/itemProps40.xml><?xml version="1.0" encoding="utf-8"?>
<ds:datastoreItem xmlns:ds="http://schemas.openxmlformats.org/officeDocument/2006/customXml" ds:itemID="{7B6012A7-40AE-4E85-86D8-CF1693C262DD}">
  <ds:schemaRefs/>
</ds:datastoreItem>
</file>

<file path=customXml/itemProps41.xml><?xml version="1.0" encoding="utf-8"?>
<ds:datastoreItem xmlns:ds="http://schemas.openxmlformats.org/officeDocument/2006/customXml" ds:itemID="{E37F944D-AC97-467E-BEBD-04B2260735A3}">
  <ds:schemaRefs/>
</ds:datastoreItem>
</file>

<file path=customXml/itemProps42.xml><?xml version="1.0" encoding="utf-8"?>
<ds:datastoreItem xmlns:ds="http://schemas.openxmlformats.org/officeDocument/2006/customXml" ds:itemID="{365DB109-CDAA-4D21-B13B-29FC0630A7C7}">
  <ds:schemaRefs/>
</ds:datastoreItem>
</file>

<file path=customXml/itemProps43.xml><?xml version="1.0" encoding="utf-8"?>
<ds:datastoreItem xmlns:ds="http://schemas.openxmlformats.org/officeDocument/2006/customXml" ds:itemID="{985047EF-0B96-47B5-91CF-F8C31FCC1E01}">
  <ds:schemaRefs/>
</ds:datastoreItem>
</file>

<file path=customXml/itemProps44.xml><?xml version="1.0" encoding="utf-8"?>
<ds:datastoreItem xmlns:ds="http://schemas.openxmlformats.org/officeDocument/2006/customXml" ds:itemID="{5E0C771E-CB09-4BEC-B9AE-355216DB5C05}">
  <ds:schemaRefs/>
</ds:datastoreItem>
</file>

<file path=customXml/itemProps45.xml><?xml version="1.0" encoding="utf-8"?>
<ds:datastoreItem xmlns:ds="http://schemas.openxmlformats.org/officeDocument/2006/customXml" ds:itemID="{C511C4DC-193D-40B5-BB7B-B4ECC0770C12}">
  <ds:schemaRefs/>
</ds:datastoreItem>
</file>

<file path=customXml/itemProps46.xml><?xml version="1.0" encoding="utf-8"?>
<ds:datastoreItem xmlns:ds="http://schemas.openxmlformats.org/officeDocument/2006/customXml" ds:itemID="{D3866CB0-1A90-4418-9013-AE21B70EB2EA}">
  <ds:schemaRefs/>
</ds:datastoreItem>
</file>

<file path=customXml/itemProps47.xml><?xml version="1.0" encoding="utf-8"?>
<ds:datastoreItem xmlns:ds="http://schemas.openxmlformats.org/officeDocument/2006/customXml" ds:itemID="{7723E2A6-DE2F-494A-9F8E-90CBDFC5F397}">
  <ds:schemaRefs/>
</ds:datastoreItem>
</file>

<file path=customXml/itemProps48.xml><?xml version="1.0" encoding="utf-8"?>
<ds:datastoreItem xmlns:ds="http://schemas.openxmlformats.org/officeDocument/2006/customXml" ds:itemID="{2CD43569-7622-4F53-BBA5-64F969294E83}">
  <ds:schemaRefs/>
</ds:datastoreItem>
</file>

<file path=customXml/itemProps49.xml><?xml version="1.0" encoding="utf-8"?>
<ds:datastoreItem xmlns:ds="http://schemas.openxmlformats.org/officeDocument/2006/customXml" ds:itemID="{99F2B222-9603-4777-891A-B54543320BDE}">
  <ds:schemaRefs>
    <ds:schemaRef ds:uri="http://www.w3.org/2001/XMLSchema"/>
    <ds:schemaRef ds:uri="http://microsoft.data.visualization.engine.tours/1.0"/>
  </ds:schemaRefs>
</ds:datastoreItem>
</file>

<file path=customXml/itemProps50.xml><?xml version="1.0" encoding="utf-8"?>
<ds:datastoreItem xmlns:ds="http://schemas.openxmlformats.org/officeDocument/2006/customXml" ds:itemID="{39B3E664-3857-4BA3-8CC0-ECCDF6FB88C0}">
  <ds:schemaRefs/>
</ds:datastoreItem>
</file>

<file path=customXml/itemProps51.xml><?xml version="1.0" encoding="utf-8"?>
<ds:datastoreItem xmlns:ds="http://schemas.openxmlformats.org/officeDocument/2006/customXml" ds:itemID="{ADC82643-8D4F-444B-92AA-5658F15033AF}">
  <ds:schemaRefs/>
</ds:datastoreItem>
</file>

<file path=customXml/itemProps52.xml><?xml version="1.0" encoding="utf-8"?>
<ds:datastoreItem xmlns:ds="http://schemas.openxmlformats.org/officeDocument/2006/customXml" ds:itemID="{5E0C2A7A-195E-4D95-ACDD-BAFC613068A3}">
  <ds:schemaRefs/>
</ds:datastoreItem>
</file>

<file path=customXml/itemProps53.xml><?xml version="1.0" encoding="utf-8"?>
<ds:datastoreItem xmlns:ds="http://schemas.openxmlformats.org/officeDocument/2006/customXml" ds:itemID="{748642D0-E3B1-4101-844F-8900080C853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Comparing forecasting methods</vt:lpstr>
      <vt:lpstr>Pivot table 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Guardian</dc:creator>
  <cp:lastModifiedBy>Guardian</cp:lastModifiedBy>
  <dcterms:created xsi:type="dcterms:W3CDTF">2015-06-05T18:17:20Z</dcterms:created>
  <dcterms:modified xsi:type="dcterms:W3CDTF">2022-10-28T22:22:54Z</dcterms:modified>
</cp:coreProperties>
</file>