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drawings/drawing3.xml" ContentType="application/vnd.openxmlformats-officedocument.drawing+xml"/>
  <Override PartName="/xl/charts/chart2.xml" ContentType="application/vnd.openxmlformats-officedocument.drawingml.chart+xml"/>
  <Override PartName="/xl/drawings/drawing4.xml" ContentType="application/vnd.openxmlformats-officedocument.drawingml.chartshapes+xml"/>
  <Override PartName="/xl/drawings/drawing5.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drawings/drawing6.xml" ContentType="application/vnd.openxmlformats-officedocument.drawingml.chartshapes+xml"/>
  <Override PartName="/xl/drawings/drawing7.xml" ContentType="application/vnd.openxmlformats-officedocument.drawing+xml"/>
  <Override PartName="/xl/charts/chart5.xml" ContentType="application/vnd.openxmlformats-officedocument.drawingml.chart+xml"/>
  <Override PartName="/xl/drawings/drawing8.xml" ContentType="application/vnd.openxmlformats-officedocument.drawingml.chartshapes+xml"/>
  <Override PartName="/xl/drawings/drawing9.xml" ContentType="application/vnd.openxmlformats-officedocument.drawing+xml"/>
  <Override PartName="/xl/charts/chart6.xml" ContentType="application/vnd.openxmlformats-officedocument.drawingml.chart+xml"/>
  <Override PartName="/xl/drawings/drawing10.xml" ContentType="application/vnd.openxmlformats-officedocument.drawingml.chartshapes+xml"/>
  <Override PartName="/xl/drawings/drawing11.xml" ContentType="application/vnd.openxmlformats-officedocument.drawing+xml"/>
  <Override PartName="/xl/charts/chart7.xml" ContentType="application/vnd.openxmlformats-officedocument.drawingml.chart+xml"/>
  <Override PartName="/xl/drawings/drawing12.xml" ContentType="application/vnd.openxmlformats-officedocument.drawingml.chartshapes+xml"/>
  <Override PartName="/xl/drawings/drawing13.xml" ContentType="application/vnd.openxmlformats-officedocument.drawing+xml"/>
  <Override PartName="/xl/charts/chart8.xml" ContentType="application/vnd.openxmlformats-officedocument.drawingml.chart+xml"/>
  <Override PartName="/xl/drawings/drawing14.xml" ContentType="application/vnd.openxmlformats-officedocument.drawingml.chartshapes+xml"/>
  <Override PartName="/xl/drawings/drawing15.xml" ContentType="application/vnd.openxmlformats-officedocument.drawing+xml"/>
  <Override PartName="/xl/charts/chart9.xml" ContentType="application/vnd.openxmlformats-officedocument.drawingml.chart+xml"/>
  <Override PartName="/xl/drawings/drawing16.xml" ContentType="application/vnd.openxmlformats-officedocument.drawingml.chartshapes+xml"/>
  <Override PartName="/xl/charts/chart10.xml" ContentType="application/vnd.openxmlformats-officedocument.drawingml.chart+xml"/>
  <Override PartName="/xl/drawings/drawing17.xml" ContentType="application/vnd.openxmlformats-officedocument.drawingml.chartshapes+xml"/>
  <Override PartName="/xl/drawings/drawing18.xml" ContentType="application/vnd.openxmlformats-officedocument.drawing+xml"/>
  <Override PartName="/xl/charts/chart11.xml" ContentType="application/vnd.openxmlformats-officedocument.drawingml.chart+xml"/>
  <Override PartName="/xl/drawings/drawing19.xml" ContentType="application/vnd.openxmlformats-officedocument.drawingml.chartshapes+xml"/>
  <Override PartName="/xl/drawings/drawing20.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DieseArbeitsmappe" defaultThemeVersion="124226"/>
  <mc:AlternateContent xmlns:mc="http://schemas.openxmlformats.org/markup-compatibility/2006">
    <mc:Choice Requires="x15">
      <x15ac:absPath xmlns:x15ac="http://schemas.microsoft.com/office/spreadsheetml/2010/11/ac" url="K:\Statistik\Publikationen\18_Steuern_juristischePersonen\02_Tabellen\2017\"/>
    </mc:Choice>
  </mc:AlternateContent>
  <bookViews>
    <workbookView xWindow="930" yWindow="3285" windowWidth="16920" windowHeight="12060" tabRatio="962" activeTab="17"/>
  </bookViews>
  <sheets>
    <sheet name="Inhaltsverzeichnis" sheetId="1" r:id="rId1"/>
    <sheet name="T 1" sheetId="7" r:id="rId2"/>
    <sheet name="T 2" sheetId="53" r:id="rId3"/>
    <sheet name="T 3" sheetId="6" r:id="rId4"/>
    <sheet name="T 4" sheetId="4" r:id="rId5"/>
    <sheet name="T 5a" sheetId="38" r:id="rId6"/>
    <sheet name="T 5b" sheetId="40" r:id="rId7"/>
    <sheet name="T 6" sheetId="9" r:id="rId8"/>
    <sheet name="T 7" sheetId="5" r:id="rId9"/>
    <sheet name="T 8" sheetId="10" r:id="rId10"/>
    <sheet name="T 9" sheetId="52" r:id="rId11"/>
    <sheet name="T 10a" sheetId="41" r:id="rId12"/>
    <sheet name="T 10b" sheetId="43" r:id="rId13"/>
    <sheet name="T 10c" sheetId="42" r:id="rId14"/>
    <sheet name="T 10d" sheetId="45" r:id="rId15"/>
    <sheet name="T 10e" sheetId="44" r:id="rId16"/>
    <sheet name="T 10f" sheetId="46" r:id="rId17"/>
    <sheet name="T 11" sheetId="12" r:id="rId18"/>
    <sheet name="T 12" sheetId="14" r:id="rId19"/>
    <sheet name="T 13" sheetId="13" r:id="rId20"/>
    <sheet name="T 14" sheetId="50" r:id="rId21"/>
    <sheet name="T 15" sheetId="15" r:id="rId22"/>
    <sheet name="T 16" sheetId="16" r:id="rId23"/>
    <sheet name="T 17" sheetId="18" r:id="rId24"/>
    <sheet name="T 18a" sheetId="27" r:id="rId25"/>
    <sheet name="T 18b" sheetId="49" r:id="rId26"/>
    <sheet name="Gemeindekarte" sheetId="51" r:id="rId27"/>
    <sheet name="Erläuterungen" sheetId="37" r:id="rId28"/>
    <sheet name="Regionalplanungsverbände" sheetId="54" r:id="rId29"/>
  </sheets>
  <definedNames>
    <definedName name="_xlnm.Print_Area" localSheetId="27">Erläuterungen!$A$1:$B$62</definedName>
    <definedName name="_xlnm.Print_Area" localSheetId="26">Gemeindekarte!$A$1:$Q$61</definedName>
    <definedName name="_xlnm.Print_Area" localSheetId="0">Inhaltsverzeichnis!$A$1:$E$62</definedName>
    <definedName name="_xlnm.Print_Area" localSheetId="28">Regionalplanungsverbände!$A$1:$N$20</definedName>
    <definedName name="_xlnm.Print_Area" localSheetId="1">'T 1'!$A$1:$J$83</definedName>
    <definedName name="_xlnm.Print_Area" localSheetId="11">'T 10a'!$A$1:$N$16</definedName>
    <definedName name="_xlnm.Print_Area" localSheetId="12">'T 10b'!$A$1:$K$16</definedName>
    <definedName name="_xlnm.Print_Area" localSheetId="13">'T 10c'!$A$1:$K$17</definedName>
    <definedName name="_xlnm.Print_Area" localSheetId="14">'T 10d'!$A$1:$K$17</definedName>
    <definedName name="_xlnm.Print_Area" localSheetId="15">'T 10e'!$A$1:$K$17</definedName>
    <definedName name="_xlnm.Print_Area" localSheetId="16">'T 10f'!$A$1:$K$17</definedName>
    <definedName name="_xlnm.Print_Area" localSheetId="17">'T 11'!$A$1:$M$85</definedName>
    <definedName name="_xlnm.Print_Area" localSheetId="18">'T 12'!$B$1:$Q$89</definedName>
    <definedName name="_xlnm.Print_Area" localSheetId="19">'T 13'!$A$1:$K$29</definedName>
    <definedName name="_xlnm.Print_Area" localSheetId="20">'T 14'!$A$1:$P$41</definedName>
    <definedName name="_xlnm.Print_Area" localSheetId="22">'T 16'!$A$1:$N$43</definedName>
    <definedName name="_xlnm.Print_Area" localSheetId="24">'T 18a'!$A$1:$N$234</definedName>
    <definedName name="_xlnm.Print_Area" localSheetId="2">'T 2'!$A$1:$L$41</definedName>
    <definedName name="_xlnm.Print_Area" localSheetId="3">'T 3'!$A$1:$N$55</definedName>
    <definedName name="_xlnm.Print_Area" localSheetId="4">'T 4'!$A$1:$K$34</definedName>
    <definedName name="_xlnm.Print_Area" localSheetId="5">'T 5a'!$A$1:$P$58</definedName>
    <definedName name="_xlnm.Print_Area" localSheetId="6">'T 5b'!$A$1:$N$42</definedName>
    <definedName name="_xlnm.Print_Area" localSheetId="7">'T 6'!$A$1:$O$44</definedName>
    <definedName name="_xlnm.Print_Area" localSheetId="8">'T 7'!$A$1:$M$44</definedName>
    <definedName name="_xlnm.Print_Area" localSheetId="9">'T 8'!$A$1:$N$44</definedName>
    <definedName name="_xlnm.Print_Area" localSheetId="10">'T 9'!$A$1:$M$44</definedName>
    <definedName name="_xlnm.Print_Titles" localSheetId="12">'T 10b'!$B:$B,'T 10b'!$1:$4</definedName>
    <definedName name="_xlnm.Print_Titles" localSheetId="13">'T 10c'!$B:$B,'T 10c'!$1:$4</definedName>
    <definedName name="_xlnm.Print_Titles" localSheetId="14">'T 10d'!$B:$B,'T 10d'!$1:$4</definedName>
    <definedName name="_xlnm.Print_Titles" localSheetId="15">'T 10e'!$B:$B,'T 10e'!$1:$4</definedName>
    <definedName name="_xlnm.Print_Titles" localSheetId="16">'T 10f'!$B:$B,'T 10f'!$1:$4</definedName>
    <definedName name="_xlnm.Print_Titles" localSheetId="18">'T 12'!$1:$5</definedName>
    <definedName name="_xlnm.Print_Titles" localSheetId="24">'T 18a'!$1:$6</definedName>
    <definedName name="_xlnm.Print_Titles" localSheetId="25">'T 18b'!$1:$6</definedName>
  </definedNames>
  <calcPr calcId="162913"/>
</workbook>
</file>

<file path=xl/calcChain.xml><?xml version="1.0" encoding="utf-8"?>
<calcChain xmlns="http://schemas.openxmlformats.org/spreadsheetml/2006/main">
  <c r="B1" i="13" l="1"/>
  <c r="B1" i="12"/>
  <c r="B1" i="14" l="1"/>
  <c r="R29" i="9" l="1"/>
  <c r="V28" i="9"/>
  <c r="T28" i="9"/>
  <c r="S28" i="9"/>
  <c r="R28" i="9"/>
  <c r="L25" i="40" l="1"/>
  <c r="E8" i="38"/>
  <c r="S48" i="6" l="1"/>
  <c r="T48" i="6"/>
  <c r="R48" i="6"/>
  <c r="Q48" i="6"/>
  <c r="T47" i="6"/>
  <c r="S47" i="6"/>
  <c r="R47" i="6"/>
  <c r="Q47" i="6"/>
  <c r="J9" i="40" l="1"/>
  <c r="L9" i="40"/>
  <c r="L11" i="40"/>
  <c r="L8" i="40" l="1"/>
  <c r="J25" i="40"/>
  <c r="J11" i="40"/>
  <c r="B1" i="18"/>
  <c r="J8" i="40" l="1"/>
  <c r="AB52" i="38" l="1"/>
  <c r="AB53" i="38"/>
  <c r="AB54" i="38"/>
  <c r="AB55" i="38"/>
  <c r="AB56" i="38"/>
  <c r="AB51" i="38"/>
  <c r="F8" i="38" l="1"/>
  <c r="G8" i="38"/>
  <c r="H8" i="38"/>
  <c r="I8" i="38"/>
  <c r="D8" i="38"/>
  <c r="E10" i="38"/>
  <c r="F10" i="38"/>
  <c r="G10" i="38"/>
  <c r="H10" i="38"/>
  <c r="I10" i="38"/>
  <c r="D10" i="38"/>
  <c r="E16" i="38"/>
  <c r="F16" i="38"/>
  <c r="G16" i="38"/>
  <c r="H16" i="38"/>
  <c r="I16" i="38"/>
  <c r="D16" i="38"/>
  <c r="D7" i="38" l="1"/>
  <c r="F7" i="38"/>
  <c r="I7" i="38"/>
  <c r="H7" i="38"/>
  <c r="G7" i="38"/>
  <c r="E7" i="38"/>
  <c r="N20" i="38" l="1"/>
  <c r="N24" i="38"/>
  <c r="N14" i="38"/>
  <c r="N9" i="38"/>
  <c r="N8" i="38" s="1"/>
  <c r="N17" i="38"/>
  <c r="N21" i="38"/>
  <c r="N25" i="38"/>
  <c r="N15" i="38"/>
  <c r="N18" i="38"/>
  <c r="N22" i="38"/>
  <c r="N12" i="38"/>
  <c r="N11" i="38"/>
  <c r="N19" i="38"/>
  <c r="N23" i="38"/>
  <c r="N13" i="38"/>
  <c r="O18" i="38"/>
  <c r="O22" i="38"/>
  <c r="O17" i="38"/>
  <c r="O15" i="38"/>
  <c r="O19" i="38"/>
  <c r="O23" i="38"/>
  <c r="O12" i="38"/>
  <c r="O11" i="38"/>
  <c r="O20" i="38"/>
  <c r="O24" i="38"/>
  <c r="O13" i="38"/>
  <c r="O21" i="38"/>
  <c r="O25" i="38"/>
  <c r="O14" i="38"/>
  <c r="O9" i="38"/>
  <c r="O8" i="38" s="1"/>
  <c r="K18" i="38"/>
  <c r="K22" i="38"/>
  <c r="K17" i="38"/>
  <c r="K15" i="38"/>
  <c r="K19" i="38"/>
  <c r="K23" i="38"/>
  <c r="K12" i="38"/>
  <c r="K11" i="38"/>
  <c r="K20" i="38"/>
  <c r="K24" i="38"/>
  <c r="K13" i="38"/>
  <c r="K21" i="38"/>
  <c r="K25" i="38"/>
  <c r="K9" i="38"/>
  <c r="K8" i="38" s="1"/>
  <c r="K14" i="38"/>
  <c r="L19" i="38"/>
  <c r="L23" i="38"/>
  <c r="L12" i="38"/>
  <c r="L11" i="38"/>
  <c r="L20" i="38"/>
  <c r="L24" i="38"/>
  <c r="L13" i="38"/>
  <c r="L21" i="38"/>
  <c r="L25" i="38"/>
  <c r="L14" i="38"/>
  <c r="L9" i="38"/>
  <c r="L8" i="38" s="1"/>
  <c r="L18" i="38"/>
  <c r="L22" i="38"/>
  <c r="L17" i="38"/>
  <c r="L15" i="38"/>
  <c r="M20" i="38"/>
  <c r="M24" i="38"/>
  <c r="M13" i="38"/>
  <c r="M21" i="38"/>
  <c r="M25" i="38"/>
  <c r="M14" i="38"/>
  <c r="M9" i="38"/>
  <c r="M8" i="38" s="1"/>
  <c r="M18" i="38"/>
  <c r="M22" i="38"/>
  <c r="M17" i="38"/>
  <c r="M15" i="38"/>
  <c r="M19" i="38"/>
  <c r="M23" i="38"/>
  <c r="M12" i="38"/>
  <c r="M11" i="38"/>
  <c r="J21" i="38"/>
  <c r="J17" i="38"/>
  <c r="J14" i="38"/>
  <c r="J18" i="38"/>
  <c r="J22" i="38"/>
  <c r="J15" i="38"/>
  <c r="J9" i="38"/>
  <c r="J8" i="38" s="1"/>
  <c r="J25" i="38"/>
  <c r="J19" i="38"/>
  <c r="J23" i="38"/>
  <c r="J12" i="38"/>
  <c r="J11" i="38"/>
  <c r="J20" i="38"/>
  <c r="J13" i="38"/>
  <c r="J24" i="38"/>
  <c r="D52" i="7"/>
  <c r="E48" i="7"/>
  <c r="T46" i="6" l="1"/>
  <c r="S46" i="6"/>
  <c r="R46" i="6"/>
  <c r="Q46" i="6"/>
  <c r="H11" i="6"/>
  <c r="K22" i="6" l="1"/>
  <c r="H22" i="6"/>
  <c r="E22" i="6"/>
  <c r="B1" i="6" l="1"/>
  <c r="T45" i="6" l="1"/>
  <c r="S45" i="6"/>
  <c r="R45" i="6"/>
  <c r="Q45" i="6"/>
  <c r="K21" i="6"/>
  <c r="H21" i="6"/>
  <c r="E21" i="6"/>
  <c r="G18" i="12" l="1"/>
  <c r="F13" i="7" l="1"/>
  <c r="C14" i="10" l="1"/>
  <c r="T44" i="6" l="1"/>
  <c r="S44" i="6"/>
  <c r="R44" i="6"/>
  <c r="Q44" i="6"/>
  <c r="K20" i="6" l="1"/>
  <c r="H20" i="6"/>
  <c r="E20" i="6"/>
  <c r="E8" i="6"/>
  <c r="H8" i="6"/>
  <c r="K8" i="6"/>
  <c r="E9" i="6"/>
  <c r="H9" i="6"/>
  <c r="K9" i="6"/>
  <c r="Q43" i="6"/>
  <c r="R43" i="6"/>
  <c r="H78" i="7" l="1"/>
  <c r="G78" i="7"/>
  <c r="F78" i="7"/>
  <c r="H65" i="7"/>
  <c r="G65" i="7"/>
  <c r="F65" i="7"/>
  <c r="H39" i="7"/>
  <c r="G39" i="7"/>
  <c r="F39" i="7"/>
  <c r="H26" i="7"/>
  <c r="G26" i="7"/>
  <c r="F26" i="7"/>
  <c r="H13" i="7"/>
  <c r="G13" i="7"/>
  <c r="E14" i="10" l="1"/>
  <c r="G14" i="10"/>
  <c r="I14" i="10"/>
  <c r="J9" i="10" s="1"/>
  <c r="I15" i="9"/>
  <c r="J9" i="9" s="1"/>
  <c r="L7" i="53"/>
  <c r="R29" i="53" s="1"/>
  <c r="L8" i="53"/>
  <c r="S29" i="53" s="1"/>
  <c r="L9" i="53"/>
  <c r="T29" i="53" s="1"/>
  <c r="L6" i="53"/>
  <c r="Q29" i="53" s="1"/>
  <c r="J7" i="53"/>
  <c r="R28" i="53" s="1"/>
  <c r="J8" i="53"/>
  <c r="S28" i="53" s="1"/>
  <c r="J9" i="53"/>
  <c r="T28" i="53" s="1"/>
  <c r="J6" i="53"/>
  <c r="Q28" i="53" s="1"/>
  <c r="J12" i="10" l="1"/>
  <c r="J8" i="10"/>
  <c r="J12" i="9"/>
  <c r="J8" i="9"/>
  <c r="J7" i="9"/>
  <c r="J11" i="9"/>
  <c r="J14" i="9"/>
  <c r="J10" i="9"/>
  <c r="J13" i="9"/>
  <c r="L10" i="53"/>
  <c r="J10" i="53"/>
  <c r="J11" i="10"/>
  <c r="J7" i="10"/>
  <c r="J10" i="10"/>
  <c r="J13" i="10"/>
  <c r="B1" i="53"/>
  <c r="H7" i="53"/>
  <c r="R27" i="53" s="1"/>
  <c r="H8" i="53"/>
  <c r="S27" i="53" s="1"/>
  <c r="H9" i="53"/>
  <c r="T27" i="53" s="1"/>
  <c r="H6" i="53"/>
  <c r="Q27" i="53" s="1"/>
  <c r="F7" i="53"/>
  <c r="R26" i="53" s="1"/>
  <c r="F8" i="53"/>
  <c r="S26" i="53" s="1"/>
  <c r="F9" i="53"/>
  <c r="T26" i="53" s="1"/>
  <c r="F6" i="53"/>
  <c r="Q26" i="53" s="1"/>
  <c r="D7" i="53"/>
  <c r="R25" i="53" s="1"/>
  <c r="D8" i="53"/>
  <c r="S25" i="53" s="1"/>
  <c r="D9" i="53"/>
  <c r="T25" i="53" s="1"/>
  <c r="D6" i="53"/>
  <c r="D10" i="53" l="1"/>
  <c r="Q25" i="53"/>
  <c r="J15" i="9"/>
  <c r="H10" i="53"/>
  <c r="F10" i="53"/>
  <c r="J14" i="10"/>
  <c r="B1" i="52" l="1"/>
  <c r="K14" i="52"/>
  <c r="L13" i="52" s="1"/>
  <c r="I14" i="52"/>
  <c r="J12" i="52" s="1"/>
  <c r="G14" i="52"/>
  <c r="H13" i="52" s="1"/>
  <c r="E14" i="52"/>
  <c r="F11" i="52" s="1"/>
  <c r="C14" i="52"/>
  <c r="D8" i="52" s="1"/>
  <c r="R25" i="52" s="1"/>
  <c r="L7" i="52" l="1"/>
  <c r="L11" i="52"/>
  <c r="D7" i="52"/>
  <c r="Q25" i="52" s="1"/>
  <c r="F13" i="52"/>
  <c r="F9" i="52"/>
  <c r="F10" i="52"/>
  <c r="L10" i="52"/>
  <c r="J7" i="52"/>
  <c r="J9" i="52"/>
  <c r="J11" i="52"/>
  <c r="J13" i="52"/>
  <c r="J8" i="52"/>
  <c r="J10" i="52"/>
  <c r="H12" i="52"/>
  <c r="V26" i="52" s="1"/>
  <c r="H9" i="52"/>
  <c r="S26" i="52" s="1"/>
  <c r="H8" i="52"/>
  <c r="R26" i="52" s="1"/>
  <c r="F8" i="52"/>
  <c r="F12" i="52"/>
  <c r="F7" i="52"/>
  <c r="D10" i="52"/>
  <c r="T25" i="52" s="1"/>
  <c r="D11" i="52"/>
  <c r="U25" i="52" s="1"/>
  <c r="L8" i="52"/>
  <c r="D12" i="52"/>
  <c r="L12" i="52"/>
  <c r="H7" i="52"/>
  <c r="Q26" i="52" s="1"/>
  <c r="D9" i="52"/>
  <c r="S25" i="52" s="1"/>
  <c r="L9" i="52"/>
  <c r="H11" i="52"/>
  <c r="U26" i="52" s="1"/>
  <c r="D13" i="52"/>
  <c r="H10" i="52"/>
  <c r="T26" i="52" s="1"/>
  <c r="F14" i="52" l="1"/>
  <c r="V25" i="52"/>
  <c r="L14" i="52"/>
  <c r="J14" i="52"/>
  <c r="D14" i="52"/>
  <c r="H14" i="52"/>
  <c r="T43" i="6" l="1"/>
  <c r="S43" i="6"/>
  <c r="K19" i="6"/>
  <c r="H19" i="6"/>
  <c r="E19" i="6"/>
  <c r="B1" i="51" l="1"/>
  <c r="B1" i="49"/>
  <c r="K17" i="6" l="1"/>
  <c r="H17" i="6"/>
  <c r="E17" i="6"/>
  <c r="K15" i="6"/>
  <c r="H15" i="6"/>
  <c r="E15" i="6"/>
  <c r="K13" i="6"/>
  <c r="H13" i="6"/>
  <c r="E13" i="6"/>
  <c r="K11" i="6" l="1"/>
  <c r="E11" i="6"/>
  <c r="B1" i="37" l="1"/>
  <c r="B1" i="27"/>
  <c r="B1" i="16"/>
  <c r="B1" i="15"/>
  <c r="B1" i="50"/>
  <c r="B1" i="46"/>
  <c r="B1" i="45"/>
  <c r="B1" i="44"/>
  <c r="B1" i="43"/>
  <c r="B1" i="42"/>
  <c r="B1" i="41"/>
  <c r="B1" i="10"/>
  <c r="B1" i="5"/>
  <c r="B1" i="9"/>
  <c r="B1" i="40"/>
  <c r="B1" i="38"/>
  <c r="B1" i="4"/>
  <c r="B1" i="7"/>
  <c r="G8" i="12" l="1"/>
  <c r="R32" i="12" s="1"/>
  <c r="G9" i="12"/>
  <c r="R33" i="12" s="1"/>
  <c r="G10" i="12"/>
  <c r="R34" i="12" s="1"/>
  <c r="G11" i="12"/>
  <c r="R35" i="12" s="1"/>
  <c r="G12" i="12"/>
  <c r="R36" i="12" s="1"/>
  <c r="G13" i="12"/>
  <c r="R37" i="12" s="1"/>
  <c r="G14" i="12"/>
  <c r="R38" i="12" s="1"/>
  <c r="G15" i="12"/>
  <c r="R39" i="12" s="1"/>
  <c r="G16" i="12"/>
  <c r="R40" i="12" s="1"/>
  <c r="G17" i="12"/>
  <c r="R41" i="12" s="1"/>
  <c r="G7" i="12"/>
  <c r="R31" i="12" s="1"/>
  <c r="K10" i="6"/>
  <c r="K12" i="6"/>
  <c r="K14" i="6"/>
  <c r="K16" i="6"/>
  <c r="K18" i="6"/>
  <c r="H10" i="6"/>
  <c r="H12" i="6"/>
  <c r="H14" i="6"/>
  <c r="H16" i="6"/>
  <c r="H18" i="6"/>
  <c r="E10" i="6"/>
  <c r="E12" i="6"/>
  <c r="E14" i="6"/>
  <c r="E16" i="6"/>
  <c r="E18" i="6"/>
  <c r="F76" i="7" l="1"/>
  <c r="G76" i="7"/>
  <c r="H76" i="7"/>
  <c r="F75" i="7"/>
  <c r="G75" i="7"/>
  <c r="H75" i="7"/>
  <c r="F74" i="7"/>
  <c r="G74" i="7"/>
  <c r="H74" i="7"/>
  <c r="F73" i="7"/>
  <c r="G73" i="7"/>
  <c r="H73" i="7"/>
  <c r="F72" i="7"/>
  <c r="G72" i="7"/>
  <c r="H72" i="7"/>
  <c r="E16" i="16" l="1"/>
  <c r="G16" i="16"/>
  <c r="I16" i="16"/>
  <c r="K16" i="16"/>
  <c r="M16" i="16"/>
  <c r="C16" i="16"/>
  <c r="N10" i="16" l="1"/>
  <c r="N14" i="16"/>
  <c r="N12" i="16"/>
  <c r="N7" i="16"/>
  <c r="N11" i="16"/>
  <c r="N15" i="16"/>
  <c r="N13" i="16"/>
  <c r="N8" i="16"/>
  <c r="N9" i="16"/>
  <c r="L11" i="16"/>
  <c r="L15" i="16"/>
  <c r="L8" i="16"/>
  <c r="L12" i="16"/>
  <c r="L7" i="16"/>
  <c r="L9" i="16"/>
  <c r="L13" i="16"/>
  <c r="L14" i="16"/>
  <c r="L10" i="16"/>
  <c r="J10" i="16"/>
  <c r="J14" i="16"/>
  <c r="J13" i="16"/>
  <c r="J11" i="16"/>
  <c r="J15" i="16"/>
  <c r="J7" i="16"/>
  <c r="J8" i="16"/>
  <c r="J12" i="16"/>
  <c r="J9" i="16"/>
  <c r="H8" i="16"/>
  <c r="H7" i="16"/>
  <c r="H9" i="16"/>
  <c r="H13" i="16"/>
  <c r="H10" i="16"/>
  <c r="H14" i="16"/>
  <c r="H11" i="16"/>
  <c r="H15" i="16"/>
  <c r="H12" i="16"/>
  <c r="F10" i="16"/>
  <c r="F14" i="16"/>
  <c r="F11" i="16"/>
  <c r="F15" i="16"/>
  <c r="F12" i="16"/>
  <c r="F13" i="16"/>
  <c r="F7" i="16"/>
  <c r="F8" i="16"/>
  <c r="F9" i="16"/>
  <c r="D8" i="16"/>
  <c r="D12" i="16"/>
  <c r="D9" i="16"/>
  <c r="D13" i="16"/>
  <c r="D7" i="16"/>
  <c r="D14" i="16"/>
  <c r="D15" i="16"/>
  <c r="D10" i="16"/>
  <c r="D11" i="16"/>
  <c r="L16" i="16" l="1"/>
  <c r="D16" i="16"/>
  <c r="N16" i="16"/>
  <c r="J16" i="16"/>
  <c r="H16" i="16"/>
  <c r="F16" i="16"/>
  <c r="J8" i="12"/>
  <c r="U32" i="12" s="1"/>
  <c r="J12" i="12"/>
  <c r="U36" i="12" s="1"/>
  <c r="J16" i="12"/>
  <c r="U40" i="12" s="1"/>
  <c r="J9" i="12"/>
  <c r="U33" i="12" s="1"/>
  <c r="J13" i="12"/>
  <c r="U37" i="12" s="1"/>
  <c r="J17" i="12"/>
  <c r="U41" i="12" s="1"/>
  <c r="J10" i="12"/>
  <c r="U34" i="12" s="1"/>
  <c r="J14" i="12"/>
  <c r="U38" i="12" s="1"/>
  <c r="J18" i="12"/>
  <c r="J11" i="12"/>
  <c r="U35" i="12" s="1"/>
  <c r="J15" i="12"/>
  <c r="U39" i="12" s="1"/>
  <c r="J7" i="12"/>
  <c r="U31" i="12" s="1"/>
  <c r="I8" i="12"/>
  <c r="T32" i="12" s="1"/>
  <c r="I12" i="12"/>
  <c r="T36" i="12" s="1"/>
  <c r="I16" i="12"/>
  <c r="T40" i="12" s="1"/>
  <c r="I9" i="12"/>
  <c r="T33" i="12" s="1"/>
  <c r="I13" i="12"/>
  <c r="T37" i="12" s="1"/>
  <c r="I17" i="12"/>
  <c r="T41" i="12" s="1"/>
  <c r="I10" i="12"/>
  <c r="T34" i="12" s="1"/>
  <c r="I14" i="12"/>
  <c r="T38" i="12" s="1"/>
  <c r="I18" i="12"/>
  <c r="I11" i="12"/>
  <c r="T35" i="12" s="1"/>
  <c r="I15" i="12"/>
  <c r="T39" i="12" s="1"/>
  <c r="I7" i="12"/>
  <c r="T31" i="12" s="1"/>
  <c r="H18" i="12"/>
  <c r="H11" i="12"/>
  <c r="S35" i="12" s="1"/>
  <c r="H15" i="12"/>
  <c r="S39" i="12" s="1"/>
  <c r="H14" i="12"/>
  <c r="S38" i="12" s="1"/>
  <c r="H8" i="12"/>
  <c r="S32" i="12" s="1"/>
  <c r="H12" i="12"/>
  <c r="S36" i="12" s="1"/>
  <c r="H16" i="12"/>
  <c r="S40" i="12" s="1"/>
  <c r="H7" i="12"/>
  <c r="S31" i="12" s="1"/>
  <c r="H9" i="12"/>
  <c r="S33" i="12" s="1"/>
  <c r="H13" i="12"/>
  <c r="S37" i="12" s="1"/>
  <c r="H17" i="12"/>
  <c r="S41" i="12" s="1"/>
  <c r="H10" i="12"/>
  <c r="S34" i="12" s="1"/>
  <c r="E15" i="9"/>
  <c r="G15" i="9"/>
  <c r="C15" i="9"/>
  <c r="D8" i="9" s="1"/>
  <c r="F10" i="9" l="1"/>
  <c r="U29" i="9" s="1"/>
  <c r="F14" i="9"/>
  <c r="F7" i="9"/>
  <c r="F11" i="9"/>
  <c r="F8" i="9"/>
  <c r="S29" i="9" s="1"/>
  <c r="F12" i="9"/>
  <c r="V29" i="9" s="1"/>
  <c r="F9" i="9"/>
  <c r="T29" i="9" s="1"/>
  <c r="F13" i="9"/>
  <c r="D9" i="9"/>
  <c r="D12" i="9"/>
  <c r="D7" i="9"/>
  <c r="D11" i="9"/>
  <c r="D13" i="9"/>
  <c r="D10" i="9"/>
  <c r="D14" i="9"/>
  <c r="H8" i="10"/>
  <c r="S27" i="10" s="1"/>
  <c r="H12" i="10"/>
  <c r="H9" i="10"/>
  <c r="T27" i="10" s="1"/>
  <c r="H13" i="10"/>
  <c r="H10" i="10"/>
  <c r="U27" i="10" s="1"/>
  <c r="H11" i="10"/>
  <c r="V27" i="10" s="1"/>
  <c r="H7" i="10"/>
  <c r="F8" i="10"/>
  <c r="F12" i="10"/>
  <c r="F9" i="10"/>
  <c r="F13" i="10"/>
  <c r="F10" i="10"/>
  <c r="F11" i="10"/>
  <c r="F7" i="10"/>
  <c r="D11" i="10"/>
  <c r="V26" i="10" s="1"/>
  <c r="D9" i="10"/>
  <c r="T26" i="10" s="1"/>
  <c r="D13" i="10"/>
  <c r="D10" i="10"/>
  <c r="U26" i="10" s="1"/>
  <c r="D7" i="10"/>
  <c r="D8" i="10"/>
  <c r="S26" i="10" s="1"/>
  <c r="D12" i="10"/>
  <c r="W26" i="10" s="1"/>
  <c r="H10" i="9"/>
  <c r="H14" i="9"/>
  <c r="H8" i="9"/>
  <c r="H13" i="9"/>
  <c r="H11" i="9"/>
  <c r="H7" i="9"/>
  <c r="H12" i="9"/>
  <c r="H9" i="9"/>
  <c r="W29" i="9" l="1"/>
  <c r="U28" i="9"/>
  <c r="W28" i="9"/>
  <c r="M16" i="38"/>
  <c r="M7" i="38" s="1"/>
  <c r="N16" i="38"/>
  <c r="M10" i="38"/>
  <c r="N10" i="38"/>
  <c r="W27" i="10"/>
  <c r="H15" i="9"/>
  <c r="F15" i="9"/>
  <c r="D15" i="9"/>
  <c r="R26" i="10"/>
  <c r="D14" i="10"/>
  <c r="R27" i="10"/>
  <c r="H14" i="10"/>
  <c r="F14" i="10"/>
  <c r="F33" i="4"/>
  <c r="G33" i="4"/>
  <c r="H33" i="4"/>
  <c r="I33" i="4"/>
  <c r="E33" i="4"/>
  <c r="C33" i="4"/>
  <c r="N7" i="38" l="1"/>
  <c r="D7" i="4"/>
  <c r="D11" i="4"/>
  <c r="D15" i="4"/>
  <c r="D19" i="4"/>
  <c r="D23" i="4"/>
  <c r="D27" i="4"/>
  <c r="D31" i="4"/>
  <c r="D17" i="4"/>
  <c r="D21" i="4"/>
  <c r="D29" i="4"/>
  <c r="D14" i="4"/>
  <c r="D22" i="4"/>
  <c r="D30" i="4"/>
  <c r="D8" i="4"/>
  <c r="D12" i="4"/>
  <c r="D16" i="4"/>
  <c r="D20" i="4"/>
  <c r="D24" i="4"/>
  <c r="D28" i="4"/>
  <c r="D32" i="4"/>
  <c r="D13" i="4"/>
  <c r="D25" i="4"/>
  <c r="D10" i="4"/>
  <c r="D18" i="4"/>
  <c r="D26" i="4"/>
  <c r="D9" i="4"/>
  <c r="O10" i="38" l="1"/>
  <c r="L16" i="38"/>
  <c r="L10" i="38"/>
  <c r="K16" i="38"/>
  <c r="K7" i="38" s="1"/>
  <c r="K10" i="38"/>
  <c r="O16" i="38"/>
  <c r="O7" i="38" s="1"/>
  <c r="D33" i="4"/>
  <c r="L7" i="38" l="1"/>
  <c r="J16" i="38"/>
  <c r="J10" i="38"/>
  <c r="K15" i="5"/>
  <c r="I15" i="5"/>
  <c r="G15" i="5"/>
  <c r="E15" i="5"/>
  <c r="F7" i="5" s="1"/>
  <c r="Q29" i="5" s="1"/>
  <c r="C15" i="5"/>
  <c r="C72" i="7"/>
  <c r="D72" i="7"/>
  <c r="E72" i="7"/>
  <c r="C73" i="7"/>
  <c r="D73" i="7"/>
  <c r="E73" i="7"/>
  <c r="C74" i="7"/>
  <c r="D74" i="7"/>
  <c r="E74" i="7"/>
  <c r="C75" i="7"/>
  <c r="D75" i="7"/>
  <c r="E75" i="7"/>
  <c r="C76" i="7"/>
  <c r="D76" i="7"/>
  <c r="E76" i="7"/>
  <c r="J7" i="38" l="1"/>
  <c r="L14" i="5"/>
  <c r="L8" i="5"/>
  <c r="L11" i="5"/>
  <c r="L9" i="5"/>
  <c r="L12" i="5"/>
  <c r="L10" i="5"/>
  <c r="L13" i="5"/>
  <c r="L7" i="5"/>
  <c r="J8" i="5"/>
  <c r="J12" i="5"/>
  <c r="J9" i="5"/>
  <c r="J13" i="5"/>
  <c r="J10" i="5"/>
  <c r="J14" i="5"/>
  <c r="J7" i="5"/>
  <c r="J11" i="5"/>
  <c r="H8" i="5"/>
  <c r="H12" i="5"/>
  <c r="H9" i="5"/>
  <c r="H13" i="5"/>
  <c r="H10" i="5"/>
  <c r="H14" i="5"/>
  <c r="H11" i="5"/>
  <c r="H7" i="5"/>
  <c r="F8" i="5"/>
  <c r="R29" i="5" s="1"/>
  <c r="F12" i="5"/>
  <c r="U29" i="5" s="1"/>
  <c r="F9" i="5"/>
  <c r="S29" i="5" s="1"/>
  <c r="F13" i="5"/>
  <c r="F10" i="5"/>
  <c r="T29" i="5" s="1"/>
  <c r="F14" i="5"/>
  <c r="F15" i="5"/>
  <c r="F11" i="5"/>
  <c r="D8" i="5"/>
  <c r="R28" i="5" s="1"/>
  <c r="D12" i="5"/>
  <c r="U28" i="5" s="1"/>
  <c r="D9" i="5"/>
  <c r="S28" i="5" s="1"/>
  <c r="D13" i="5"/>
  <c r="D10" i="5"/>
  <c r="D14" i="5"/>
  <c r="D11" i="5"/>
  <c r="D7" i="5"/>
  <c r="Q28" i="5" s="1"/>
  <c r="V29" i="5" l="1"/>
  <c r="T28" i="5"/>
  <c r="V28" i="5"/>
  <c r="H15" i="5"/>
  <c r="L15" i="5"/>
  <c r="J15" i="5"/>
  <c r="D15" i="5"/>
</calcChain>
</file>

<file path=xl/sharedStrings.xml><?xml version="1.0" encoding="utf-8"?>
<sst xmlns="http://schemas.openxmlformats.org/spreadsheetml/2006/main" count="1329" uniqueCount="631">
  <si>
    <t>Bezirk</t>
  </si>
  <si>
    <t>Aarau</t>
  </si>
  <si>
    <t>Baden</t>
  </si>
  <si>
    <t>Bremgarten</t>
  </si>
  <si>
    <t>Brugg</t>
  </si>
  <si>
    <t>Kulm</t>
  </si>
  <si>
    <t>Laufenburg</t>
  </si>
  <si>
    <t>Lenzburg</t>
  </si>
  <si>
    <t>Muri</t>
  </si>
  <si>
    <t>Rheinfelden</t>
  </si>
  <si>
    <t>Zofingen</t>
  </si>
  <si>
    <t>Zurzach</t>
  </si>
  <si>
    <t>Kanton Aargau</t>
  </si>
  <si>
    <t>Total</t>
  </si>
  <si>
    <t>absolut</t>
  </si>
  <si>
    <t>in %</t>
  </si>
  <si>
    <t>Gemeindesteuern</t>
  </si>
  <si>
    <t>in 1'000 Fr.</t>
  </si>
  <si>
    <t>Jahr</t>
  </si>
  <si>
    <t>Gemeinde</t>
  </si>
  <si>
    <t>Tabellenverzeichnis</t>
  </si>
  <si>
    <t>Biberstein</t>
  </si>
  <si>
    <t>Densbüren</t>
  </si>
  <si>
    <t>Gränichen</t>
  </si>
  <si>
    <t>Hirschthal</t>
  </si>
  <si>
    <t>Küttigen</t>
  </si>
  <si>
    <t>Muhen</t>
  </si>
  <si>
    <t>Oberentfelden</t>
  </si>
  <si>
    <t>Suhr</t>
  </si>
  <si>
    <t>Unterentfelden</t>
  </si>
  <si>
    <t>Bellikon</t>
  </si>
  <si>
    <t>Bergdietikon</t>
  </si>
  <si>
    <t>Ehrendingen</t>
  </si>
  <si>
    <t>Ennetbaden</t>
  </si>
  <si>
    <t>Fislisbach</t>
  </si>
  <si>
    <t>Freienwil</t>
  </si>
  <si>
    <t>Gebenstorf</t>
  </si>
  <si>
    <t>Killwangen</t>
  </si>
  <si>
    <t>Künten</t>
  </si>
  <si>
    <t>Mägenwil</t>
  </si>
  <si>
    <t>Mellingen</t>
  </si>
  <si>
    <t>Neuenhof</t>
  </si>
  <si>
    <t>Niederrohrdorf</t>
  </si>
  <si>
    <t>Oberrohrdorf</t>
  </si>
  <si>
    <t>Obersiggenthal</t>
  </si>
  <si>
    <t>Remetschwil</t>
  </si>
  <si>
    <t>Spreitenbach</t>
  </si>
  <si>
    <t>Turgi</t>
  </si>
  <si>
    <t>Untersiggenthal</t>
  </si>
  <si>
    <t>Wettingen</t>
  </si>
  <si>
    <t>Wohlenschwil</t>
  </si>
  <si>
    <t>Würenlingen</t>
  </si>
  <si>
    <t>Würenlos</t>
  </si>
  <si>
    <t>Berikon</t>
  </si>
  <si>
    <t>Büttikon</t>
  </si>
  <si>
    <t>Dottikon</t>
  </si>
  <si>
    <t>Eggenwil</t>
  </si>
  <si>
    <t>Fischbach-Göslikon</t>
  </si>
  <si>
    <t>Hägglingen</t>
  </si>
  <si>
    <t>Islisberg</t>
  </si>
  <si>
    <t>Jonen</t>
  </si>
  <si>
    <t>Oberlunkhofen</t>
  </si>
  <si>
    <t>Oberwil-Lieli</t>
  </si>
  <si>
    <t>Sarmenstorf</t>
  </si>
  <si>
    <t>Tägerig</t>
  </si>
  <si>
    <t>Uezwil</t>
  </si>
  <si>
    <t>Unterlunkhofen</t>
  </si>
  <si>
    <t>Villmergen</t>
  </si>
  <si>
    <t>Widen</t>
  </si>
  <si>
    <t>Wohlen</t>
  </si>
  <si>
    <t>Zufikon</t>
  </si>
  <si>
    <t>Auenstein</t>
  </si>
  <si>
    <t>Birr</t>
  </si>
  <si>
    <t>Birrhard</t>
  </si>
  <si>
    <t>Bözen</t>
  </si>
  <si>
    <t>Effingen</t>
  </si>
  <si>
    <t>Elfingen</t>
  </si>
  <si>
    <t>Habsburg</t>
  </si>
  <si>
    <t>Lupfig</t>
  </si>
  <si>
    <t>Mandach</t>
  </si>
  <si>
    <t>Mönthal</t>
  </si>
  <si>
    <t>Mülligen</t>
  </si>
  <si>
    <t>Remigen</t>
  </si>
  <si>
    <t>Riniken</t>
  </si>
  <si>
    <t>Rüfenach</t>
  </si>
  <si>
    <t>Scherz</t>
  </si>
  <si>
    <t>Schinznach-Bad</t>
  </si>
  <si>
    <t>Villigen</t>
  </si>
  <si>
    <t>Villnachern</t>
  </si>
  <si>
    <t>Windisch</t>
  </si>
  <si>
    <t>Beinwil am See</t>
  </si>
  <si>
    <t>Birrwil</t>
  </si>
  <si>
    <t>Dürrenäsch</t>
  </si>
  <si>
    <t>Gontenschwil</t>
  </si>
  <si>
    <t>Holziken</t>
  </si>
  <si>
    <t>Leutwil</t>
  </si>
  <si>
    <t>Menziken</t>
  </si>
  <si>
    <t>Oberkulm</t>
  </si>
  <si>
    <t>Schlossrued</t>
  </si>
  <si>
    <t>Schmiedrued</t>
  </si>
  <si>
    <t>Schöftland</t>
  </si>
  <si>
    <t>Unterkulm</t>
  </si>
  <si>
    <t>Zetzwil</t>
  </si>
  <si>
    <t>Eiken</t>
  </si>
  <si>
    <t>Frick</t>
  </si>
  <si>
    <t>Gansingen</t>
  </si>
  <si>
    <t>Gipf-Oberfrick</t>
  </si>
  <si>
    <t>Herznach</t>
  </si>
  <si>
    <t>Hornussen</t>
  </si>
  <si>
    <t>Kaisten</t>
  </si>
  <si>
    <t>Mettauertal</t>
  </si>
  <si>
    <t>Oberhof</t>
  </si>
  <si>
    <t>Oeschgen</t>
  </si>
  <si>
    <t>Schwaderloch</t>
  </si>
  <si>
    <t>Sisseln</t>
  </si>
  <si>
    <t>Ueken</t>
  </si>
  <si>
    <t>Wittnau</t>
  </si>
  <si>
    <t>Wölflinswil</t>
  </si>
  <si>
    <t>Zeihen</t>
  </si>
  <si>
    <t>Ammerswil</t>
  </si>
  <si>
    <t>Boniswil</t>
  </si>
  <si>
    <t>Brunegg</t>
  </si>
  <si>
    <t>Dintikon</t>
  </si>
  <si>
    <t>Egliswil</t>
  </si>
  <si>
    <t>Fahrwangen</t>
  </si>
  <si>
    <t>Hallwil</t>
  </si>
  <si>
    <t>Hendschiken</t>
  </si>
  <si>
    <t>Hunzenschwil</t>
  </si>
  <si>
    <t>Meisterschwanden</t>
  </si>
  <si>
    <t>Möriken-Wildegg</t>
  </si>
  <si>
    <t>Niederlenz</t>
  </si>
  <si>
    <t>Othmarsingen</t>
  </si>
  <si>
    <t>Rupperswil</t>
  </si>
  <si>
    <t>Schafisheim</t>
  </si>
  <si>
    <t>Seengen</t>
  </si>
  <si>
    <t>Seon</t>
  </si>
  <si>
    <t>Staufen</t>
  </si>
  <si>
    <t>Abtwil</t>
  </si>
  <si>
    <t>Aristau</t>
  </si>
  <si>
    <t>Auw</t>
  </si>
  <si>
    <t>Beinwil (Freiamt)</t>
  </si>
  <si>
    <t>Besenbüren</t>
  </si>
  <si>
    <t>Bettwil</t>
  </si>
  <si>
    <t>Boswil</t>
  </si>
  <si>
    <t>Bünzen</t>
  </si>
  <si>
    <t>Buttwil</t>
  </si>
  <si>
    <t>Dietwil</t>
  </si>
  <si>
    <t>Geltwil</t>
  </si>
  <si>
    <t>Kallern</t>
  </si>
  <si>
    <t>Merenschwand</t>
  </si>
  <si>
    <t>Mühlau</t>
  </si>
  <si>
    <t>Oberrüti</t>
  </si>
  <si>
    <t>Rottenschwil</t>
  </si>
  <si>
    <t>Sins</t>
  </si>
  <si>
    <t>Waltenschwil</t>
  </si>
  <si>
    <t>Hellikon</t>
  </si>
  <si>
    <t>Kaiseraugst</t>
  </si>
  <si>
    <t>Magden</t>
  </si>
  <si>
    <t>Möhlin</t>
  </si>
  <si>
    <t>Mumpf</t>
  </si>
  <si>
    <t>Obermumpf</t>
  </si>
  <si>
    <t>Olsberg</t>
  </si>
  <si>
    <t>Schupfart</t>
  </si>
  <si>
    <t>Wallbach</t>
  </si>
  <si>
    <t>Wegenstetten</t>
  </si>
  <si>
    <t>Zeiningen</t>
  </si>
  <si>
    <t>Zuzgen</t>
  </si>
  <si>
    <t>Aarburg</t>
  </si>
  <si>
    <t>Attelwil</t>
  </si>
  <si>
    <t>Bottenwil</t>
  </si>
  <si>
    <t>Brittnau</t>
  </si>
  <si>
    <t>Kirchleerau</t>
  </si>
  <si>
    <t>Kölliken</t>
  </si>
  <si>
    <t>Moosleerau</t>
  </si>
  <si>
    <t>Murgenthal</t>
  </si>
  <si>
    <t>Oftringen</t>
  </si>
  <si>
    <t>Reitnau</t>
  </si>
  <si>
    <t>Rothrist</t>
  </si>
  <si>
    <t>Safenwil</t>
  </si>
  <si>
    <t>Staffelbach</t>
  </si>
  <si>
    <t>Strengelbach</t>
  </si>
  <si>
    <t>Uerkheim</t>
  </si>
  <si>
    <t>Vordemwald</t>
  </si>
  <si>
    <t>Wiliberg</t>
  </si>
  <si>
    <t>Bad Zurzach</t>
  </si>
  <si>
    <t>Baldingen</t>
  </si>
  <si>
    <t>Böbikon</t>
  </si>
  <si>
    <t>Böttstein</t>
  </si>
  <si>
    <t>Döttingen</t>
  </si>
  <si>
    <t>Endingen</t>
  </si>
  <si>
    <t>Fisibach</t>
  </si>
  <si>
    <t>Full-Reuenthal</t>
  </si>
  <si>
    <t>Kaiserstuhl</t>
  </si>
  <si>
    <t>Klingnau</t>
  </si>
  <si>
    <t>Koblenz</t>
  </si>
  <si>
    <t>Leibstadt</t>
  </si>
  <si>
    <t>Leuggern</t>
  </si>
  <si>
    <t>Mellikon</t>
  </si>
  <si>
    <t>Rietheim</t>
  </si>
  <si>
    <t>Rümikon</t>
  </si>
  <si>
    <t>Schneisingen</t>
  </si>
  <si>
    <t>Siglistorf</t>
  </si>
  <si>
    <t>Tegerfelden</t>
  </si>
  <si>
    <t>Wislikofen</t>
  </si>
  <si>
    <t>Rudolfstetten-Friedl.</t>
  </si>
  <si>
    <t>Vereine und Stiftungen</t>
  </si>
  <si>
    <t>Verwaltungsgesellschaften</t>
  </si>
  <si>
    <t>Holdinggesellschaften</t>
  </si>
  <si>
    <t>Ordentlich besteuerte Kapitalgesellschaften und Genossenschaften</t>
  </si>
  <si>
    <t>Total Steuer</t>
  </si>
  <si>
    <t>Kapitalsteuer</t>
  </si>
  <si>
    <t>Gewinnsteuer</t>
  </si>
  <si>
    <t>Eigenkapital</t>
  </si>
  <si>
    <t>Pflichtige</t>
  </si>
  <si>
    <t>Steuerpflichtige</t>
  </si>
  <si>
    <t>Reingewinn</t>
  </si>
  <si>
    <t>Kapitalsteuer
in 1'000 Franken</t>
  </si>
  <si>
    <t>Gewinnsteuer
in 1'000 Franken</t>
  </si>
  <si>
    <t>1 -         19</t>
  </si>
  <si>
    <t>20 -         99</t>
  </si>
  <si>
    <t>100 -       499</t>
  </si>
  <si>
    <t>500 -       999</t>
  </si>
  <si>
    <t>5'000 -     9'999</t>
  </si>
  <si>
    <t>1'000 -     4'999</t>
  </si>
  <si>
    <t>10'000+</t>
  </si>
  <si>
    <t>0</t>
  </si>
  <si>
    <t>Rendite-stufe
in Prozent</t>
  </si>
  <si>
    <t>&gt; 0 -  0.9</t>
  </si>
  <si>
    <t xml:space="preserve">   1 -  1.9</t>
  </si>
  <si>
    <t xml:space="preserve">   2 -  2.9</t>
  </si>
  <si>
    <t xml:space="preserve">   3 -  3.9</t>
  </si>
  <si>
    <t xml:space="preserve">   4 -  4.9</t>
  </si>
  <si>
    <t xml:space="preserve">   5 -  5.9</t>
  </si>
  <si>
    <t xml:space="preserve">   6 -  6.9</t>
  </si>
  <si>
    <t xml:space="preserve">   7 -  7.9</t>
  </si>
  <si>
    <t xml:space="preserve">   8 -  8.9</t>
  </si>
  <si>
    <t xml:space="preserve">   9 -  9.9</t>
  </si>
  <si>
    <t xml:space="preserve"> 10 - 11.9</t>
  </si>
  <si>
    <t xml:space="preserve"> 12 - 13.9</t>
  </si>
  <si>
    <t xml:space="preserve"> 14 - 15.9</t>
  </si>
  <si>
    <t xml:space="preserve"> 16 - 17.9</t>
  </si>
  <si>
    <t xml:space="preserve"> 18 - 19.9</t>
  </si>
  <si>
    <t xml:space="preserve"> 20 - 21.9</t>
  </si>
  <si>
    <t xml:space="preserve"> 22 - 24.9</t>
  </si>
  <si>
    <t xml:space="preserve"> 25 - 29.9</t>
  </si>
  <si>
    <t xml:space="preserve"> 30 - 39.9</t>
  </si>
  <si>
    <t xml:space="preserve"> 40 - 49.9</t>
  </si>
  <si>
    <t xml:space="preserve"> 50 - 59.9</t>
  </si>
  <si>
    <t xml:space="preserve"> 60 - 69.9</t>
  </si>
  <si>
    <t xml:space="preserve"> 70 - 79.9</t>
  </si>
  <si>
    <t xml:space="preserve"> 80 - 89.9</t>
  </si>
  <si>
    <t xml:space="preserve"> 90+</t>
  </si>
  <si>
    <t>Reingewinn
in 1'000 Fr.</t>
  </si>
  <si>
    <t>Eigenkapital
in 1'000 Fr.</t>
  </si>
  <si>
    <t>Baugewerbe</t>
  </si>
  <si>
    <t>Handel</t>
  </si>
  <si>
    <t>Verteilung in Prozent</t>
  </si>
  <si>
    <t>übrige Dienstleistungen</t>
  </si>
  <si>
    <t>1. Sektor</t>
  </si>
  <si>
    <t>2. Sektor</t>
  </si>
  <si>
    <t>3. Sektor</t>
  </si>
  <si>
    <t>0 -    99</t>
  </si>
  <si>
    <t>100 -   499</t>
  </si>
  <si>
    <t>500 -   999</t>
  </si>
  <si>
    <t>Eigenkapitalklassen in 1'000 Fr.</t>
  </si>
  <si>
    <t>Baden-Brugg</t>
  </si>
  <si>
    <t>Olten-Zofingen</t>
  </si>
  <si>
    <t>Zürich</t>
  </si>
  <si>
    <t>Basel</t>
  </si>
  <si>
    <t>Zentren, Städte, Agglomerations- u. übrige Gemeinden</t>
  </si>
  <si>
    <t>Reingewinn 
in 1'000 Fr.</t>
  </si>
  <si>
    <t>(Agglomerations-)Zentren, Städte</t>
  </si>
  <si>
    <t>aargauische Agglomerationsgemeinden von:</t>
  </si>
  <si>
    <t>Übrige</t>
  </si>
  <si>
    <t>Reingewinn (in 1'000 Franken)</t>
  </si>
  <si>
    <t>Eigenkapital (in 1'000 Franken)</t>
  </si>
  <si>
    <t>Einfache (100%) Kantonssteuer (in 1'000 Franken)</t>
  </si>
  <si>
    <t>Reingewinn pro Einwohner (in Franken)</t>
  </si>
  <si>
    <t>Eigenkapital pro Einwohner (in Franken)</t>
  </si>
  <si>
    <t>Einfache (100%) Kantonssteuer pro Einwohner (in Franken)</t>
  </si>
  <si>
    <t>Gewinnsteuer 
in Fr.</t>
  </si>
  <si>
    <t>Herkunft</t>
  </si>
  <si>
    <t>Finanzausgleichszuschlag</t>
  </si>
  <si>
    <t>Ordentliche Kantonssteuer</t>
  </si>
  <si>
    <t>Kantonssteuerzuschlag</t>
  </si>
  <si>
    <t>Spitalsteuerzuschlag</t>
  </si>
  <si>
    <t>Steuerpflichtige juristische Personen</t>
  </si>
  <si>
    <t>10+</t>
  </si>
  <si>
    <t>Bergbau</t>
  </si>
  <si>
    <t>Gesundheitswesen</t>
  </si>
  <si>
    <t>Unteres Bünztal</t>
  </si>
  <si>
    <t>Oberes Freiamt</t>
  </si>
  <si>
    <t>Suhrental</t>
  </si>
  <si>
    <t>Bezirk Aarau</t>
  </si>
  <si>
    <t>Bezirk Baden</t>
  </si>
  <si>
    <t>Bezirk Bremgarten</t>
  </si>
  <si>
    <t>Bezirk Brugg</t>
  </si>
  <si>
    <t>Bezirk Kulm</t>
  </si>
  <si>
    <t>Bezirk Laufenburg</t>
  </si>
  <si>
    <t>Bezirk Lenzburg</t>
  </si>
  <si>
    <t>Bezirk Muri</t>
  </si>
  <si>
    <t>Bezirk Rheinfelden</t>
  </si>
  <si>
    <t>Bezirk Zofingen</t>
  </si>
  <si>
    <t>Bezirk Zurzach</t>
  </si>
  <si>
    <t>Steuerertrag in Franken</t>
  </si>
  <si>
    <t>Steuerertrag in Prozent</t>
  </si>
  <si>
    <t>Erläuterungen und Hinweise</t>
  </si>
  <si>
    <t>Erfasste Gesellschaften</t>
  </si>
  <si>
    <t>1. sich der Sitz oder die tatsächliche Verwaltung im Kanton befindet oder</t>
  </si>
  <si>
    <t>2. sich der Sitz oder die tatsächliche Verwaltung ausserhalb des Kantons befindet und die Gesellschaften a) Teilhaberinnen an Geschäftsbetrieben im Kanton sind, b) im Kanton Betriebsstätten unterhalten oder c) an Grundstücken im Kanton Eigentum, dingliche Rechte oder diesen wirtschaftlich gleichkommende persönliche Nutzungsrechte haben.</t>
  </si>
  <si>
    <t>Steuerfaktoren:</t>
  </si>
  <si>
    <t>Der steuerbare Reingewinn setzt sich zusammen aus (§ 68 StG):</t>
  </si>
  <si>
    <t>a) dem Saldo der Erfolgsrechnung unter Berücksichtigung des Saldovortrages des Vorjahres,</t>
  </si>
  <si>
    <t>b) allen vor Berechnung des Saldos der Erfolgsrechnung ausgeschiedenen Teilen des Geschäftsergebnisses, die nicht zur Deckung von geschäftsmässig begründetem Aufwand verwendet werden,</t>
  </si>
  <si>
    <t>c) den der Erfolgsrechnung nicht gutgeschriebenen Erträgen, mit Einschluss der Kapital-, Aufwertungs- und Liquidationsgewinne und</t>
  </si>
  <si>
    <t>d) den Zinsen auf verdecktem Eigenkapital.</t>
  </si>
  <si>
    <t>Das steuerbare Eigenkapital besteht bei Kapitalgesellschaften und Genossenschaften aus dem einbezahlten Grund- oder Stammkapital, dem Partizipationskapital, den offenen und den aus versteuertem Gewinn gebildeten stillen Reserven. Steuerbar ist mindestens das einbezahlte Aktien-, Partizipations-, Grund- oder Stammkapital, dabei wird das steuerbare Eigenkapital um den Teil des Fremdkapitals erhöht, dem wirtschaftlich die Bedeutung von Eigenkapital zukommt (§ 83 StG).</t>
  </si>
  <si>
    <t>Kapitalgesellschaften und Genossenschaften entrichten eine Gewinn- und eine Kapitalsteuer. Gegenstand der Gewinnsteuer ist der Reingewinn, Gegenstand der Kapitalsteuer ist das Eigenkapital.</t>
  </si>
  <si>
    <t>- Die Gewinnsteuer wird an die Kapitalsteuer angerechnet.</t>
  </si>
  <si>
    <t>Steuermass</t>
  </si>
  <si>
    <t>Die tatsächlichen Steuerbelastungen (Steuermass) ergeben sich erst, wenn die verschiedenen Zuschläge zur einfachen Kantonssteuer berücksichtigt werden. Gemäss § 90 StG entrichten juristische Personen nebst den in anderen Gesetzen (Spitalgesetz vom 25. Februar 2003 und Finanzausgleichsgesetz vom 29. Juni 1983) festgelegten Zuschlägen folgende Zuschläge auf der einfachen Kantonssteuer vom steuerbaren Reingewinn und Eigenkapital:</t>
  </si>
  <si>
    <t>a) einen Kantonssteuerzuschlag von 5 % und</t>
  </si>
  <si>
    <t>b) einen Zuschlag von 50 % an die Einwohnergemeinden, in denen die juristische Person steuerpflichtig ist.</t>
  </si>
  <si>
    <t>Hinweise</t>
  </si>
  <si>
    <t>- Bei den Steuern handelt es sich um die einfache Kantonssteuer (100 %), wenn nichts anderes angegeben ist.</t>
  </si>
  <si>
    <t>Bezirke</t>
  </si>
  <si>
    <t>Regionalplanungsverbände</t>
  </si>
  <si>
    <t>Kapitalsteuer
in 1'000 Fr.</t>
  </si>
  <si>
    <t>Reingewinn-
klassen 
in 1'000 Fr.</t>
  </si>
  <si>
    <t>Steuerklassen
in Fr.</t>
  </si>
  <si>
    <t>in Mio. Franken</t>
  </si>
  <si>
    <t>Anzahl</t>
  </si>
  <si>
    <t>Steuer-
pflichtige</t>
  </si>
  <si>
    <t>Kapitalsteuer
in Fr.</t>
  </si>
  <si>
    <t>Baden Regio</t>
  </si>
  <si>
    <t>zofingenregio</t>
  </si>
  <si>
    <t>Fricktal Regio</t>
  </si>
  <si>
    <t>aargauSüd impuls</t>
  </si>
  <si>
    <t>Brugg Regio</t>
  </si>
  <si>
    <t>Eigenkapital 
in 1'000 Fr.</t>
  </si>
  <si>
    <t>3–4</t>
  </si>
  <si>
    <t>5–9</t>
  </si>
  <si>
    <t>Reingewinn-
klassen
in 1'000 Fr.</t>
  </si>
  <si>
    <t>Pflichtige, Steuerfaktoren und Steuern der juristischen Personen</t>
  </si>
  <si>
    <t>Gemeindetabellen</t>
  </si>
  <si>
    <t>– 499</t>
  </si>
  <si>
    <t xml:space="preserve">– 999 </t>
  </si>
  <si>
    <t>– 4'999</t>
  </si>
  <si>
    <t>– 9'999</t>
  </si>
  <si>
    <t>– 49'999</t>
  </si>
  <si>
    <t>Kantonssteuer</t>
  </si>
  <si>
    <t>Eigenkapital-
klassen 
in 1'000 Fr.</t>
  </si>
  <si>
    <t>Gemeindekarte:</t>
  </si>
  <si>
    <t>10'000 - 49'999</t>
  </si>
  <si>
    <t>1'000 -  4'999</t>
  </si>
  <si>
    <t>Reingewinn
in 1'000 Franken</t>
  </si>
  <si>
    <t xml:space="preserve"> 50'000 +</t>
  </si>
  <si>
    <t xml:space="preserve"> </t>
  </si>
  <si>
    <t>5'000 -  9'999</t>
  </si>
  <si>
    <t>Buchs (AG)</t>
  </si>
  <si>
    <t>Erlinsbach (AG)</t>
  </si>
  <si>
    <t>Birmenstorf (AG)</t>
  </si>
  <si>
    <t>Stetten (AG)</t>
  </si>
  <si>
    <t>Arni (AG)</t>
  </si>
  <si>
    <t>Bremgarten (AG)</t>
  </si>
  <si>
    <t>Niederwil (AG)</t>
  </si>
  <si>
    <t>Wohlen (AG)</t>
  </si>
  <si>
    <t>Hausen (AG)</t>
  </si>
  <si>
    <t>Thalheim (AG)</t>
  </si>
  <si>
    <t>Veltheim (AG)</t>
  </si>
  <si>
    <t>Burg (AG)</t>
  </si>
  <si>
    <t>Leimbach (AG)</t>
  </si>
  <si>
    <t>Reinach (AG)</t>
  </si>
  <si>
    <t>Teufenthal (AG)</t>
  </si>
  <si>
    <t>Münchwilen (AG)</t>
  </si>
  <si>
    <t>Holderbank (AG)</t>
  </si>
  <si>
    <t>Muri (AG)</t>
  </si>
  <si>
    <t>Stein (AG)</t>
  </si>
  <si>
    <t>Lengnau (AG)</t>
  </si>
  <si>
    <t>Rekingen (AG)</t>
  </si>
  <si>
    <t>Einfache oder «100 %-ige» Kantonssteuer</t>
  </si>
  <si>
    <t>Rechtsform</t>
  </si>
  <si>
    <t>Aktiengesellschaften</t>
  </si>
  <si>
    <t>GmbH</t>
  </si>
  <si>
    <t>Genossenschaften</t>
  </si>
  <si>
    <t>Reingewinn
(in 1'000 Fr.)</t>
  </si>
  <si>
    <t>Eigenkapital
(in 1'000 Fr.)</t>
  </si>
  <si>
    <t>Gewinnsteuer
(in 1'000 Fr.)</t>
  </si>
  <si>
    <t>Kapitalsteuer
(in 1'000 Fr.)</t>
  </si>
  <si>
    <t>Eigenkapital
in 1'000 Franken</t>
  </si>
  <si>
    <t>1'000'000 - 4'999'999</t>
  </si>
  <si>
    <t>100'000 -    999'999</t>
  </si>
  <si>
    <t>20'000 -       99'999</t>
  </si>
  <si>
    <t>0.1 -             19'999</t>
  </si>
  <si>
    <t>5'000'000+</t>
  </si>
  <si>
    <t>10'000'000+</t>
  </si>
  <si>
    <t>0 -                     99'999</t>
  </si>
  <si>
    <t>100'000 -        499'999</t>
  </si>
  <si>
    <t>500'000 -        999'999</t>
  </si>
  <si>
    <t>1'000'000 -     4'999'999</t>
  </si>
  <si>
    <t>5'000'000 -     9'999'999</t>
  </si>
  <si>
    <t>Die Personengesellschaften (Kollektiv- und Kommanditgesellschaften) werden nach den Einkommens- und Vermögenssteuern der natürlichen Personen besteuert und sind deshalb in der vorliegenden Statistik nicht enthalten.</t>
  </si>
  <si>
    <t>Bözberg</t>
  </si>
  <si>
    <t>Kantonssteuer
in 1'000 Fr.</t>
  </si>
  <si>
    <t>Kantonssteuer
in Fr.</t>
  </si>
  <si>
    <t>- Für Kapitalgesellschaften und Genossenschaften besteht eine Mindeststeuer, die zu entrichten ist, wenn die einfache Gewinn- und Kapitalsteuer unter den Minimalansätzen gemäss (§ 88 StG) liegen. Diese beträgt als einfache (100 %) Kantonssteuer Fr. 500.– für Kapitalgesellschaften, Fr. 100.– für Genossenschaften und Fr. 5‘000.– für Konzernkoordinationszentralen.</t>
  </si>
  <si>
    <t>- Seit 2001 werden auch die Vereine und Stiftungen in die Analyse miteinbezogen, da diese nach der  Einführung des neuen Steuergesetzes (StG vom 15. Dezember 1998) ebenfalls unter die Gewinn- und Kapitalsteuern der juristischen Personen fallen und nicht mehr nach den Verhältnissen der natürlichen Personen besteuert werden.</t>
  </si>
  <si>
    <t>Schinznach</t>
  </si>
  <si>
    <t>Nichtmitglied</t>
  </si>
  <si>
    <t>Kantons-
steuer pro Einwohner</t>
  </si>
  <si>
    <t>Region Aarau</t>
  </si>
  <si>
    <t>Mutschellen-Reusstal-Kelleramt</t>
  </si>
  <si>
    <t>Lebensraum Lenzburg-Seetal</t>
  </si>
  <si>
    <t>Zurzibiet Regio</t>
  </si>
  <si>
    <t>- Die Kapitalsteuer beträgt 1,25 ‰ des steuerbaren Eigenkapitals (§ 86 StG).</t>
  </si>
  <si>
    <t>Holdinggesellschaften entrichten gemäss § 78 StG auf dem ordentlichen Reingewinn keine Steuer. Jedoch werden die Erträge aus aargauischem Grundeigentum ungeachtet ihres Holdingprivilegs zum ordentlichen Tarif besteuert (§ 78 Abs. 2 StG). Für Verwaltungsgesellschaften sind gemäss § 79 StG die Gewinne aus Beteiligungen steuerfrei. Die übrigen Einkünfte werden nach Massgabe der Verwaltungs- und Geschäftstätigkeit in der Schweiz zum ordentlichen Tarif besteuert. Holding- und Verwaltungsgesellschaften entrichten zudem eine Steuer von 0,1 ‰ des steuerbaren Eigenkapitals (§ 87 StG). Die Gewinnsteuer der Vereine, Stiftungen und übrigen juristischen Personen beträgt 6 % des steuerbaren Reingewinns. Dieser Gewinn wird aber nur besteuert, soweit er Fr. 20’000.– übersteigt (§ 81 StG). Das Eigenkapital der Vereine und Stiftungen wird besteuert, soweit es Fr. 50’000.– übersteigt (§ 86 StG).</t>
  </si>
  <si>
    <t>1'000 –   4'999</t>
  </si>
  <si>
    <t>500 –     999</t>
  </si>
  <si>
    <t>100 –     499</t>
  </si>
  <si>
    <t>20 –       99</t>
  </si>
  <si>
    <t>1 –       19</t>
  </si>
  <si>
    <t>50'000 +</t>
  </si>
  <si>
    <t xml:space="preserve">10'000+ </t>
  </si>
  <si>
    <t>5'000 –    9'999</t>
  </si>
  <si>
    <t>1'000 –    4'999</t>
  </si>
  <si>
    <t>500 –      999</t>
  </si>
  <si>
    <t>100 –      499</t>
  </si>
  <si>
    <t>50 –        99</t>
  </si>
  <si>
    <t>20 –        49</t>
  </si>
  <si>
    <t>1 –        19</t>
  </si>
  <si>
    <t>Bezirk/
Regionalplanungsverband</t>
  </si>
  <si>
    <t>Kantonssteuer 169%
in 1'000 Franken</t>
  </si>
  <si>
    <t xml:space="preserve"> 5'000 –  9'999          </t>
  </si>
  <si>
    <t>10'000 +</t>
  </si>
  <si>
    <t>davon steuerpflichtig in … aargauischen Gemeinden</t>
  </si>
  <si>
    <t>Total juristische Personen</t>
  </si>
  <si>
    <t>Steuermass der juristischen Personen</t>
  </si>
  <si>
    <t>Ordentlich besteuerte Kapitalgesellschaften und Genossenschaften, Holdinggesellschaften, Verwaltungsgesellschaften</t>
  </si>
  <si>
    <t>Verteilung der juristischen Personen (ohne Vereine und Stiftungen) nach Reingewinn- und Eigenkapitalklassen</t>
  </si>
  <si>
    <t>Juristische Personen (ohne Vereine und Stiftungen)</t>
  </si>
  <si>
    <t>Regionale Aspekte der juristischen Personen (ohne Vereine und Stiftungen)</t>
  </si>
  <si>
    <t>Reingewinn-
klassen in 1'000 Fr.</t>
  </si>
  <si>
    <r>
      <rPr>
        <b/>
        <sz val="10"/>
        <rFont val="Arial"/>
        <family val="2"/>
      </rPr>
      <t>Hinweis:</t>
    </r>
    <r>
      <rPr>
        <sz val="10"/>
        <rFont val="Arial"/>
        <family val="2"/>
      </rPr>
      <t xml:space="preserve"> Die einzelnen juristischen Personen (ohne Vereine und Stiftungen) werden in allen Bezirken gezählt, in denen sie steuerpflichtig sind. Im Total sind</t>
    </r>
  </si>
  <si>
    <t>0 – 99</t>
  </si>
  <si>
    <t>Mutschellen-Reusstal-
Kelleramt</t>
  </si>
  <si>
    <t>Lebensraum
Lenzburg-Seetal</t>
  </si>
  <si>
    <t>Die Regionalplanungsverbände umfassen die Gebiete der folgenden politischen Gemeinden:</t>
  </si>
  <si>
    <t>Die juristischen Personen entrichten einen Zuschlag von 50% auf der einfachen Kantonssteuer an die Einwohnergemeinden, in denen für sie die Steuerpflicht besteht.</t>
  </si>
  <si>
    <t>Aarau; Biberstein; Buchs (AG); Densbüren; Erlinsbach (AG); Gränichen; Kölliken; Küttigen; Muhen; Oberentfelden; Suhr; Unterentfelden</t>
  </si>
  <si>
    <t>Arni (AG); Bellikon; Bergdietikon; Berikon; Bremgarten (AG); Eggenwil; Fischbach-Göslikon; Islisberg; Jonen; Künten; Niederwil (AG); Oberlunkhofen; Oberwil-Lieli; Rudolfstetten-Friedlisberg; Unterlunkhofen; Widen; Zufikon</t>
  </si>
  <si>
    <t>Aarburg; Bottenwil; Brittnau; Murgenthal; Oftringen; Rothrist; Safenwil; Strengelbach; Uerkheim; Vordemwald; Zofingen</t>
  </si>
  <si>
    <t>Bözen; Effingen; Eiken; Elfingen; Frick; Gansingen; Gipf-Oberfrick; Hellikon; Herznach; Hornussen; Kaiseraugst; Kaisten; Laufenburg; Magden; Mettauertal; Möhlin; Mumpf; Münchwilen (AG); Oberhof; Obermumpf; Oeschgen; Olsberg; Rheinfelden; Schupfart; Schwaderloch; Sisseln; Stein (AG); Ueken; Wallbach; Wegenstetten; Wittnau; Wölflinswil; Zeihen; Zeiningen; Zuzgen</t>
  </si>
  <si>
    <t>Büttikon; Dintikon; Dottikon; Hägglingen; Hendschiken; Othmarsingen; Sarmenstorf; Uezwil; Villmergen; Waltenschwil; Wohlen (AG)</t>
  </si>
  <si>
    <t>Abtwil; Aristau; Auw; Beinwil (Freiamt); Besenbüren; Bettwil; Boswil; Bünzen; Buttwil; Dietwil; Geltwil; Kallern; Merenschwand; Mühlau; Muri (AG); 
Oberrüti; Rottenschwil; Sins</t>
  </si>
  <si>
    <t>Attelwil; Hirschthal; Holziken; Kirchleerau; Moosleerau; Reitnau; Schlossrued; Schmiedrued; Schöftland; Staffelbach; Wiliberg</t>
  </si>
  <si>
    <t>Burg (AG); Gontenschwil; Leimbach (AG); Menziken; Oberkulm; Reinach (AG); Teufenthal (AG); Unterkulm; Zetzwil</t>
  </si>
  <si>
    <t>Bad Zurzach; Baldingen; Böbikon; Böttstein; Döttingen; Endingen; Fisibach; Full-Reuenthal; Kaiserstuhl; Klingnau; Koblenz; Leibstadt; Lengnau (AG); Leuggern; Mandach; Mellikon; Rekingen (AG); Rietheim; Rümikon; Schneisingen; Siglistorf; Tegerfelden; Wislikofen</t>
  </si>
  <si>
    <t>Auenstein; Birr; Birrhard; Bözberg; Brugg; Brunegg; Habsburg; Hausen (AG); Lupfig; Mönthal; Mülligen; Remigen; Riniken; Rüfenach; Scherz; Schinznach; Schinznach-Bad; Thalheim (AG); Veltheim (AG); Villigen; Villnachern; Windisch</t>
  </si>
  <si>
    <t>Erläuterungen zur Tabelle 14</t>
  </si>
  <si>
    <t>Erläuterungen zu den Regionalplanungsverbänden befinden sich am Ende des eDossiers.</t>
  </si>
  <si>
    <t>Sektor 1</t>
  </si>
  <si>
    <t>A</t>
  </si>
  <si>
    <t>Sektor 2</t>
  </si>
  <si>
    <t>B</t>
  </si>
  <si>
    <t>C</t>
  </si>
  <si>
    <t>D</t>
  </si>
  <si>
    <t>E</t>
  </si>
  <si>
    <t>F</t>
  </si>
  <si>
    <t>Sektor 3</t>
  </si>
  <si>
    <t>G</t>
  </si>
  <si>
    <t>H</t>
  </si>
  <si>
    <t>I</t>
  </si>
  <si>
    <t>J</t>
  </si>
  <si>
    <t>K</t>
  </si>
  <si>
    <t>L</t>
  </si>
  <si>
    <t>M</t>
  </si>
  <si>
    <t>N</t>
  </si>
  <si>
    <t>Q</t>
  </si>
  <si>
    <t>Land- u. Forstwirtschaft, Fischerei</t>
  </si>
  <si>
    <t>Energieversorgung</t>
  </si>
  <si>
    <t>Wasserversorgung</t>
  </si>
  <si>
    <t>Verkehr u. Lagerei</t>
  </si>
  <si>
    <t>Gastgewerbe, Beherbergung</t>
  </si>
  <si>
    <t>Information, Kommunikation</t>
  </si>
  <si>
    <t>Finanz- u. Versicherungsdienstleistungen</t>
  </si>
  <si>
    <t>Grundstück- u. Wohnungswesen</t>
  </si>
  <si>
    <t>Wissenschaftl. u. techn. Dienstleistungen</t>
  </si>
  <si>
    <t>Verarbeitendes Gewerbe, Warenherstellung</t>
  </si>
  <si>
    <t>Sonstige wirtschaftl. Dienstleistungen</t>
  </si>
  <si>
    <t>D&amp;E</t>
  </si>
  <si>
    <t>Energie- u. Wasserversorgung</t>
  </si>
  <si>
    <t>P</t>
  </si>
  <si>
    <t>R</t>
  </si>
  <si>
    <t>Erziehung u. Unterricht</t>
  </si>
  <si>
    <t>Kunst, Unterhaltung, Erholung</t>
  </si>
  <si>
    <t>28  Maschinenbau</t>
  </si>
  <si>
    <t>10  Herstellung v. Nahrungs- u. Futtermitteln</t>
  </si>
  <si>
    <t>20  Herstellung v. chemischen Erzeugnissen</t>
  </si>
  <si>
    <t>21  Herstellung v. pharmazeutischen Erzeugnissen</t>
  </si>
  <si>
    <t>27  Herstellung v. elektrischen Ausrüstungen</t>
  </si>
  <si>
    <t>übrige</t>
  </si>
  <si>
    <t>45  Handel mit Motorfahrzeugen</t>
  </si>
  <si>
    <t xml:space="preserve">46  Grosshandel </t>
  </si>
  <si>
    <t xml:space="preserve">47  Detailhandel </t>
  </si>
  <si>
    <t>Übrige Dienstleistungen</t>
  </si>
  <si>
    <t>24, 25 Metallindustrie</t>
  </si>
  <si>
    <t>26  Herstellung v. elektronischen Erzeugnissen</t>
  </si>
  <si>
    <t>H, I, J, Q, N, O, P, R, S, T</t>
  </si>
  <si>
    <t>Sektor / Abschnitt</t>
  </si>
  <si>
    <t>Sektor / Abschnit / Abteilung</t>
  </si>
  <si>
    <t>- Die Angaben zu den Wirtschaftszweigen beruhen ab dem Jahr 2016 auf der Allgemeinen Systematik der Wirtschaftszweige (NOGA 2008).</t>
  </si>
  <si>
    <t>Quellenangabe</t>
  </si>
  <si>
    <t>Zeichenerklärungen für fehlende Angaben</t>
  </si>
  <si>
    <t xml:space="preserve"> 'X': entfällt aus Datenschutzgründen</t>
  </si>
  <si>
    <t>Im Jahr 2016 beträgt die tatsächliche Belastung insgesamt 169 % der einfachen Kantonssteuer (vgl. T 17).</t>
  </si>
  <si>
    <t>- Für die Gewinnsteuer enthält das Steuergesetz einen Zweistufentarif (§ 75 StG). Kapitalgesellschaften und Genossenschaften entrichten als einfache Steuer vom Reingewinn: a) 5.5 % auf den ersten Fr. 250‘000.– des steuerbaren Reingewinns und b) 8.5 % auf dem übrigen Reingewinn.</t>
  </si>
  <si>
    <t>Die Daten zum vorliegenden eDossier stammen vom Kantonalen Steueramt.</t>
  </si>
  <si>
    <t>Baden; Birmenstorf (AG); Ehrendingen; Ennetbaden; Fislisbach; Freienwil; Gebenstorf; Killwangen; Mägenwil; Mellingen; Neuenhof; Niederrohrdorf; Oberrohrdorf; Obersiggenthal; Remetschwil; Spreitenbach; Stetten (AG); Tägerig; Turgi; Untersiggenthal; Wettingen; Wohlenschwil; Würenlingen; Würenlos</t>
  </si>
  <si>
    <t>Ammerswil; Beinwil am See; Birrwil; Boniswil; Egliswil; Fahrwangen; Hallwil; Holderbank (AG); Hunzenschwil; Lenzburg; Leutwil; Meisterschwanden; Möriken-Wildegg; Niederlenz; Rupperswil; Schafisheim; Seengen; Seon; Staufen</t>
  </si>
  <si>
    <t>Tabelle 1:</t>
  </si>
  <si>
    <t>Tabelle 2:</t>
  </si>
  <si>
    <t>Tabelle 3:</t>
  </si>
  <si>
    <t>Tabelle 4:</t>
  </si>
  <si>
    <t>Tabelle 5a:</t>
  </si>
  <si>
    <t>Tabelle 5b:</t>
  </si>
  <si>
    <t>Tabelle 6:</t>
  </si>
  <si>
    <t>Tabelle 7:</t>
  </si>
  <si>
    <t>Tabelle 8:</t>
  </si>
  <si>
    <t>Tabelle 9:</t>
  </si>
  <si>
    <t>Tabelle 10a:</t>
  </si>
  <si>
    <t>Tabelle 10b:</t>
  </si>
  <si>
    <t>Tabelle 10c:</t>
  </si>
  <si>
    <t>Tabelle 10d:</t>
  </si>
  <si>
    <t>Tabelle 10e:</t>
  </si>
  <si>
    <t>Tabelle 10f:</t>
  </si>
  <si>
    <t>Tabelle 11:</t>
  </si>
  <si>
    <t>Tabelle 12:</t>
  </si>
  <si>
    <t>Tabelle 13:</t>
  </si>
  <si>
    <t>Tabelle 14:</t>
  </si>
  <si>
    <t>Tabelle 15:</t>
  </si>
  <si>
    <t>Tabelle 16:</t>
  </si>
  <si>
    <t>Tabelle 17:</t>
  </si>
  <si>
    <t>Tabelle 18a:</t>
  </si>
  <si>
    <t>Tabelle 18b:</t>
  </si>
  <si>
    <r>
      <rPr>
        <b/>
        <sz val="9"/>
        <rFont val="Arial"/>
        <family val="2"/>
      </rPr>
      <t>Hinweis:</t>
    </r>
    <r>
      <rPr>
        <sz val="9"/>
        <rFont val="Arial"/>
        <family val="2"/>
      </rPr>
      <t xml:space="preserve"> Die einzelnen Holdinggesellschaften werden in allen Bezirken gezählt, in denen sie steuerpflichtig sind. </t>
    </r>
  </si>
  <si>
    <t>Eigen-kapital
in 1'000 Fr.</t>
  </si>
  <si>
    <t>Gewinn-steuer
in 1'000 Fr.</t>
  </si>
  <si>
    <t>Kantons-steuer
in 1'000 Fr.</t>
  </si>
  <si>
    <t>Rein-
gewinn</t>
  </si>
  <si>
    <t>Eigen-
kapital</t>
  </si>
  <si>
    <t>Gewinn-
steuer</t>
  </si>
  <si>
    <t>Kapital-
steuer</t>
  </si>
  <si>
    <t>Kantons-
steuer</t>
  </si>
  <si>
    <t>Ins-
gesamt</t>
  </si>
  <si>
    <t>Kanton 
Aargau</t>
  </si>
  <si>
    <t>Gewinn-steuer 
in 1'000 Fr.</t>
  </si>
  <si>
    <t>Kantons-steuer
in Fr. 
pro Einwohner</t>
  </si>
  <si>
    <t>Eigen-kapital 
in 1'000 Fr.</t>
  </si>
  <si>
    <t>Gewinn-steuer in 1'000 Fr.</t>
  </si>
  <si>
    <t>Kapital-steuer 
in 1'000 Fr.</t>
  </si>
  <si>
    <t>Kantons-steuer 
in 1'000 Fr.</t>
  </si>
  <si>
    <t xml:space="preserve">Gewinn-steuer
in Fr.
</t>
  </si>
  <si>
    <t xml:space="preserve">Kapital-steuer
in Fr.
</t>
  </si>
  <si>
    <t>Kantons-steuer
in Fr.</t>
  </si>
  <si>
    <t>Kapital-steuer
in 1'000 Fr.</t>
  </si>
  <si>
    <t>Laufen-
burg</t>
  </si>
  <si>
    <t>Rein-gewinn 
in 1'000 Fr.</t>
  </si>
  <si>
    <t>Rein-gewinn
in 1'000 Fr.</t>
  </si>
  <si>
    <t>Quelle: Kanton Aargau, Steueramt</t>
  </si>
  <si>
    <t>Kapital-
steuer 
in 1'000 Fr.</t>
  </si>
  <si>
    <t>Die vorliegende Statistik umfasst die ordentlich besteuerten Kapitalgesellschaften (Aktiengesellschaften [AG], Gesellschaften mit beschränkter Haftung [GmbH], Kommanditaktiengesellschaften, Anlagefonds) und Genossenschaften sowie Vereine und Stiftungen. Die Gesellschaften mit besonderem Steuerstatus werden gesondert ausgewiesen. Dies sind privilegiert besteuerte Kapitalgesellschaften wie Holdinggesellschaften und Verwaltungsgesellschaften.</t>
  </si>
  <si>
    <t>sie steuerpflichtig sind. Im Total sind die Mehrfachzählungen enthalten.</t>
  </si>
  <si>
    <t>Kapitalgesell-schaften und Genossen-schaften</t>
  </si>
  <si>
    <t xml:space="preserve"> 5'000 –    9'999          </t>
  </si>
  <si>
    <t xml:space="preserve">Vereine und Stiftungen </t>
  </si>
  <si>
    <t>Steuerbarer Reingewinn</t>
  </si>
  <si>
    <t>Steuerbares Eigenkapital</t>
  </si>
  <si>
    <t>die Mehrfachzählungen nicht enthalten.</t>
  </si>
  <si>
    <r>
      <rPr>
        <b/>
        <sz val="10"/>
        <rFont val="Arial"/>
        <family val="2"/>
      </rPr>
      <t>Hinweis:</t>
    </r>
    <r>
      <rPr>
        <sz val="10"/>
        <rFont val="Arial"/>
        <family val="2"/>
      </rPr>
      <t xml:space="preserve"> Die einzelnen juristischen Personen (ohne Vereine und Stiftungen) werden in allen Bezirken gezählt, in denen sie steuerpflichtig sind. Im Total sind die Mehrfachzählungen nicht enthalten.</t>
    </r>
  </si>
  <si>
    <t>Im Total sind die Mehrfachzählungen nicht enthalten.</t>
  </si>
  <si>
    <t>Subtotal: Juristische Personen (ohne Vereine und Stiftungen)</t>
  </si>
  <si>
    <t>Steuerstatistik 2017 – Juristische Personen</t>
  </si>
  <si>
    <t>© Statistik Aargau, 03. Juni 2020</t>
  </si>
  <si>
    <t>Steuerpflichtige, Steuerfaktoren und Steuern nach Besteuerungsart, 2001 – 2017</t>
  </si>
  <si>
    <t>Steuerpflichtige, Steuerfaktoren und Steuern nach Rechtsform, 2017</t>
  </si>
  <si>
    <t>Juristische Personen (ohne Vereine und Stiftungen), Steuerfaktoren und Steuern, in 1’000 Franken, 2001 – 2017</t>
  </si>
  <si>
    <t>Juristische Personen (ohne Vereine und Stiftungen), Steuerfaktoren und Steuern nach Renditestufen, 2017</t>
  </si>
  <si>
    <t>Juristische Personen (ohne Vereine und Stiftungen), Steuerfaktoren und Steuern nach Wirtschaftszweig (NOGA 2008), 2017</t>
  </si>
  <si>
    <t>Juristische Personen (ohne Vereine und Stiftungen), Reingewinn und Gewinnsteuer nach Steuersatz und 
Wirtschaftszweig (NOGA 2008), 2017</t>
  </si>
  <si>
    <t>Juristische Personen (ohne Vereine und Stiftungen), Steuerfaktoren und einfache Kantonssteuer nach Reingewinnklassen, 2017</t>
  </si>
  <si>
    <t>Juristische Personen (ohne Vereine und Stiftungen) und Steuern nach Reingewinnklassen, 2017</t>
  </si>
  <si>
    <t>Juristische Personen (ohne Vereine und Stiftungen), Steuerfaktoren und einfache Kantonssteuer nach Eigenkapitalklassen, 2017</t>
  </si>
  <si>
    <t>Juristische Personen (ohne Vereine und Stiftungen) und Steuern nach Eigenkapitalklassen, 2017</t>
  </si>
  <si>
    <t>Juristische Personen (ohne Vereine und Stiftungen) nach Reingewinn- und Eigenkapitalklassen, 2017</t>
  </si>
  <si>
    <t>Reingewinn nach Reingewinn- und Eigenkapitalklassen, in 1'000 Franken, 2017</t>
  </si>
  <si>
    <t>Eigenkapital nach Reingewinn- und Eigenkapitalklassen, in 1'000 Franken, 2017</t>
  </si>
  <si>
    <t>Gewinnsteuer nach Reingewinn- und Eigenkapitalklassen, in Franken, 2017</t>
  </si>
  <si>
    <t>Kapitalsteuer nach Reingewinn- und Eigenkapitalklassen, in Franken, 2017</t>
  </si>
  <si>
    <t>Einfache Kantonssteuer nach Reingewinn- und Eigenkapitalklassen, in Franken, 2017</t>
  </si>
  <si>
    <t>Holdinggesellschaften, Steuerfaktoren und Steuern nach Bezirken, 2017</t>
  </si>
  <si>
    <t>Vereine und Stiftungen, Steuerfaktoren und Steuern nach Steuerklassen, 2017</t>
  </si>
  <si>
    <t>Einfache Kantonssteuer der juristischen Personen (ohne Vereine und Stiftungen) nach Gemeinden,  in Franken pro Einwohner, 2017</t>
  </si>
  <si>
    <t>REGN1</t>
  </si>
  <si>
    <t>Juristische Personen (ohne Vereine und Stiftungen), Steuerfaktoren und einfache Kantonssteuer nach Gemeinden, 2017</t>
  </si>
  <si>
    <t>Erfasst sind alle Gesellschaften, die im Aargau im Jahr 2017 steuerpflichtig sind. Die Steuerpflicht besteht (§§ 62 ff. StG), wenn</t>
  </si>
  <si>
    <r>
      <rPr>
        <b/>
        <sz val="10"/>
        <rFont val="Arial"/>
        <family val="2"/>
      </rPr>
      <t>Hinweis:</t>
    </r>
    <r>
      <rPr>
        <sz val="10"/>
        <rFont val="Arial"/>
        <family val="2"/>
      </rPr>
      <t xml:space="preserve"> Die einzelnen juristischen Personen (ohne Vereine und Stiftungen) werden in allen Bezirken oder Regionalplanungsverbänden gezählt, in denen sie steuerpflichtig sind. </t>
    </r>
  </si>
  <si>
    <t>Die Gebiete der Regionalen Planungsverbände, per 1.1.2017</t>
  </si>
  <si>
    <t>Reihe stat.kurzinfo Nr. 87 | Juni 2020</t>
  </si>
  <si>
    <t>X</t>
  </si>
  <si>
    <t>Ab der Steuerstatistik 2015 werden die Unternehmen mit und ohne Steuerstatus anders zusammengefasst als in den Jahren davor. Bei der Interpretation und dem Vergleich mit Tabellen aus früheren eDossiers ist dies zu beachten.</t>
  </si>
  <si>
    <t>- Bei Steuerpflicht in mehreren Kantonen ist lediglich der aargauische Anteil am Eigenkapital und am Reingewinn berücksichtigt. Andernfalls würde sich, wenn man z.B. an die Grossbanken denkt, ein unrealistisches Bild ergeben.</t>
  </si>
  <si>
    <t>Steuerfuss der juristischen Personen, in Prozent, 2001 – 2017</t>
  </si>
  <si>
    <r>
      <t>nur zum niedrigen Satz</t>
    </r>
    <r>
      <rPr>
        <b/>
        <vertAlign val="superscript"/>
        <sz val="10"/>
        <rFont val="Arial"/>
        <family val="2"/>
      </rPr>
      <t>1</t>
    </r>
  </si>
  <si>
    <r>
      <t>zum niedrigen Satz</t>
    </r>
    <r>
      <rPr>
        <b/>
        <vertAlign val="superscript"/>
        <sz val="10"/>
        <rFont val="Arial"/>
        <family val="2"/>
      </rPr>
      <t>1</t>
    </r>
  </si>
  <si>
    <r>
      <t>nur zum 
tiefen Satz</t>
    </r>
    <r>
      <rPr>
        <b/>
        <vertAlign val="superscript"/>
        <sz val="10"/>
        <rFont val="Arial"/>
        <family val="2"/>
      </rPr>
      <t>1</t>
    </r>
  </si>
  <si>
    <r>
      <t>Tiefer Satz</t>
    </r>
    <r>
      <rPr>
        <b/>
        <vertAlign val="superscript"/>
        <sz val="10"/>
        <rFont val="Arial"/>
        <family val="2"/>
      </rPr>
      <t>1</t>
    </r>
  </si>
  <si>
    <r>
      <t>Hoher Satz</t>
    </r>
    <r>
      <rPr>
        <b/>
        <vertAlign val="superscript"/>
        <sz val="10"/>
        <rFont val="Arial"/>
        <family val="2"/>
      </rPr>
      <t>1</t>
    </r>
  </si>
  <si>
    <t xml:space="preserve">1: Angaben zum Zweistufentarif befinden sich unter den Erläuterungen am Ende des eDossiers. </t>
  </si>
  <si>
    <t>Kantonssteuer 100%
in 1'000 Franken</t>
  </si>
  <si>
    <t>Kantons-steuer</t>
  </si>
  <si>
    <t>Einwohner 
per 31.12.2017</t>
  </si>
  <si>
    <r>
      <rPr>
        <b/>
        <sz val="9"/>
        <rFont val="Arial"/>
        <family val="2"/>
      </rPr>
      <t>Hinweis</t>
    </r>
    <r>
      <rPr>
        <sz val="9"/>
        <rFont val="Arial"/>
        <family val="2"/>
      </rPr>
      <t xml:space="preserve">: </t>
    </r>
    <r>
      <rPr>
        <sz val="10"/>
        <rFont val="Arial"/>
        <family val="2"/>
      </rPr>
      <t xml:space="preserve">Die einzelnen juristischen Personen (ohne Vereine und Stiftungen) werden in allen aargauischen Gemeinden gezählt, in denen </t>
    </r>
  </si>
  <si>
    <t>Einwohner
31.12.2017</t>
  </si>
  <si>
    <t>Juristischen Personen (ohne Vereine und Stiftungen), Steuerfaktoren und Steuern der Kernstädte, 
Agglomerationen und des übrigen Gebiets, 2017</t>
  </si>
  <si>
    <t>Geimeindesteuerertrag von juristischen Personen, 2017</t>
  </si>
  <si>
    <r>
      <rPr>
        <b/>
        <sz val="9"/>
        <color theme="1"/>
        <rFont val="Arial"/>
        <family val="2"/>
      </rPr>
      <t>Hinweis</t>
    </r>
    <r>
      <rPr>
        <sz val="9"/>
        <color theme="1"/>
        <rFont val="Arial"/>
        <family val="2"/>
      </rPr>
      <t xml:space="preserve">: Gemeinden können Doppelmitgliedschaften haben. Aufgeführt und gezählt werden in der vorliegenden Statistik nur die Erstmitgliedschaften. </t>
    </r>
  </si>
  <si>
    <t>Juristische Personen (ohne Vereine und Stiftungen), Steuerfaktoren und einfache Kantonssteuer nach Bezirken, in 1’000 Franken und Verteilung in Prozent, 2017</t>
  </si>
  <si>
    <t>Juristische Personen (ohne Vereine und Stiftungen), Steuerfaktoren und einfache Kantonssteuer nach Bezirken, absolut und pro Einwohner, 2011 – 2017</t>
  </si>
  <si>
    <t>Juristische Personen (ohne Vereine und Stiftungen), Steuerfaktoren und Steuern nach Bezirk und 
Regionalplanungsverband, 2017</t>
  </si>
  <si>
    <r>
      <rPr>
        <b/>
        <sz val="9"/>
        <rFont val="Arial"/>
        <family val="2"/>
      </rPr>
      <t>Hinweis</t>
    </r>
    <r>
      <rPr>
        <sz val="9"/>
        <rFont val="Arial"/>
        <family val="2"/>
      </rPr>
      <t xml:space="preserve">: </t>
    </r>
    <r>
      <rPr>
        <sz val="10"/>
        <rFont val="Arial"/>
        <family val="2"/>
      </rPr>
      <t xml:space="preserve">Die einzelnen juristischen Personen (ohne Vereine und Stiftungen) werden in allen aargauischen Gemeinden gezählt, in denen sie steuerpflichtig sind. </t>
    </r>
  </si>
  <si>
    <t xml:space="preserve">Im Total (Bezirke und Kanton) sind die Mehrfachzählungen eliminiert.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</si>
</sst>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4">
    <numFmt numFmtId="43" formatCode="_ * #,##0.00_ ;_ * \-#,##0.00_ ;_ * &quot;-&quot;??_ ;_ @_ "/>
    <numFmt numFmtId="164" formatCode="#,##0.0"/>
    <numFmt numFmtId="165" formatCode="0.0"/>
    <numFmt numFmtId="166" formatCode="General\:"/>
    <numFmt numFmtId="167" formatCode="_ * #,##0.0_ ;_ * \-#,##0.0_ ;_ * &quot;-&quot;??_ ;_ @_ "/>
    <numFmt numFmtId="168" formatCode="_ * #,##0_ ;_ * \-#,##0_ ;_ * &quot;-&quot;??_ ;_ @_ "/>
    <numFmt numFmtId="169" formatCode="0.0%"/>
    <numFmt numFmtId="170" formatCode="_ * #,##0.000_ ;_ * \-#,##0.000_ ;_ * &quot;-&quot;??_ ;_ @_ "/>
    <numFmt numFmtId="171" formatCode="_ * #,##0.0000_ ;_ * \-#,##0.0000_ ;_ * &quot;-&quot;??_ ;_ @_ "/>
    <numFmt numFmtId="172" formatCode="#,##0.000"/>
    <numFmt numFmtId="173" formatCode="0_ ;\-0\ "/>
    <numFmt numFmtId="174" formatCode="#,##0_ ;\-#,##0\ "/>
    <numFmt numFmtId="175" formatCode="#,##0.0_ ;\-#,##0.0\ "/>
    <numFmt numFmtId="176" formatCode="_ * #,##0.0_ ;_ * \-#,##0.0_ ;_ * &quot;-&quot;?_ ;_ @_ "/>
  </numFmts>
  <fonts count="57" x14ac:knownFonts="1">
    <font>
      <sz val="10"/>
      <name val="Arial"/>
    </font>
    <font>
      <sz val="11"/>
      <color theme="1"/>
      <name val="Arial"/>
      <family val="2"/>
    </font>
    <font>
      <sz val="11"/>
      <color theme="1"/>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0"/>
      <name val="Arial"/>
      <family val="2"/>
    </font>
    <font>
      <sz val="8"/>
      <name val="Arial"/>
      <family val="2"/>
    </font>
    <font>
      <sz val="10"/>
      <name val="Arial"/>
      <family val="2"/>
    </font>
    <font>
      <i/>
      <sz val="10"/>
      <name val="Arial"/>
      <family val="2"/>
    </font>
    <font>
      <sz val="9"/>
      <name val="Arial"/>
      <family val="2"/>
    </font>
    <font>
      <u/>
      <sz val="10"/>
      <color indexed="12"/>
      <name val="Arial"/>
      <family val="2"/>
    </font>
    <font>
      <b/>
      <sz val="12"/>
      <name val="Arial"/>
      <family val="2"/>
    </font>
    <font>
      <sz val="10"/>
      <name val="Arial"/>
      <family val="2"/>
    </font>
    <font>
      <sz val="11"/>
      <color theme="1"/>
      <name val="Arial"/>
      <family val="2"/>
    </font>
    <font>
      <sz val="10"/>
      <color theme="1"/>
      <name val="Arial"/>
      <family val="2"/>
    </font>
    <font>
      <u/>
      <sz val="10"/>
      <name val="Arial"/>
      <family val="2"/>
    </font>
    <font>
      <sz val="12"/>
      <name val="Arial"/>
      <family val="2"/>
    </font>
    <font>
      <sz val="10"/>
      <name val="Arial"/>
      <family val="2"/>
    </font>
    <font>
      <sz val="10"/>
      <color theme="0"/>
      <name val="Arial"/>
      <family val="2"/>
    </font>
    <font>
      <sz val="10"/>
      <name val="Arial"/>
      <family val="2"/>
    </font>
    <font>
      <sz val="10"/>
      <color rgb="FFFF0000"/>
      <name val="Arial"/>
      <family val="2"/>
    </font>
    <font>
      <i/>
      <strike/>
      <sz val="10"/>
      <color rgb="FFFF0000"/>
      <name val="Arial"/>
      <family val="2"/>
    </font>
    <font>
      <b/>
      <sz val="12"/>
      <color theme="0"/>
      <name val="Arial"/>
      <family val="2"/>
    </font>
    <font>
      <sz val="12"/>
      <color theme="0"/>
      <name val="Arial"/>
      <family val="2"/>
    </font>
    <font>
      <sz val="9"/>
      <color theme="0"/>
      <name val="Arial"/>
      <family val="2"/>
    </font>
    <font>
      <sz val="11"/>
      <name val="Arial"/>
      <family val="2"/>
    </font>
    <font>
      <b/>
      <sz val="10"/>
      <color rgb="FFFF0000"/>
      <name val="Arial"/>
      <family val="2"/>
    </font>
    <font>
      <b/>
      <sz val="12"/>
      <color rgb="FFFF0000"/>
      <name val="Arial"/>
      <family val="2"/>
    </font>
    <font>
      <sz val="12"/>
      <color rgb="FFFF0000"/>
      <name val="Arial"/>
      <family val="2"/>
    </font>
    <font>
      <b/>
      <sz val="12"/>
      <color theme="1"/>
      <name val="Arial"/>
      <family val="2"/>
    </font>
    <font>
      <b/>
      <sz val="10"/>
      <color theme="1"/>
      <name val="Arial"/>
      <family val="2"/>
    </font>
    <font>
      <sz val="10"/>
      <color theme="4" tint="-0.499984740745262"/>
      <name val="Arial"/>
      <family val="2"/>
    </font>
    <font>
      <u/>
      <sz val="10"/>
      <color theme="5"/>
      <name val="Arial"/>
      <family val="2"/>
    </font>
    <font>
      <b/>
      <sz val="16"/>
      <color theme="0"/>
      <name val="Arial"/>
      <family val="2"/>
    </font>
    <font>
      <u/>
      <sz val="10"/>
      <color rgb="FF00B0F0"/>
      <name val="Arial"/>
      <family val="2"/>
    </font>
    <font>
      <u/>
      <sz val="10"/>
      <color rgb="FF0070C0"/>
      <name val="Arial"/>
      <family val="2"/>
    </font>
    <font>
      <u/>
      <sz val="10"/>
      <color rgb="FF005078"/>
      <name val="Arial"/>
      <family val="2"/>
    </font>
    <font>
      <u/>
      <sz val="10"/>
      <color rgb="FFFF5C1F"/>
      <name val="Arial"/>
      <family val="2"/>
    </font>
    <font>
      <u/>
      <sz val="10"/>
      <color rgb="FFCC4918"/>
      <name val="Arial"/>
      <family val="2"/>
    </font>
    <font>
      <u/>
      <sz val="10"/>
      <color rgb="FF993712"/>
      <name val="Arial"/>
      <family val="2"/>
    </font>
    <font>
      <b/>
      <u/>
      <sz val="10"/>
      <color rgb="FF63CA00"/>
      <name val="Arial"/>
      <family val="2"/>
    </font>
    <font>
      <u/>
      <sz val="10"/>
      <color rgb="FFFF5C21"/>
      <name val="Arial"/>
      <family val="2"/>
    </font>
    <font>
      <u/>
      <sz val="10"/>
      <color rgb="FF0072AB"/>
      <name val="Arial"/>
      <family val="2"/>
    </font>
    <font>
      <u/>
      <sz val="10"/>
      <color rgb="FF4D9900"/>
      <name val="Arial"/>
      <family val="2"/>
    </font>
    <font>
      <u/>
      <sz val="10"/>
      <color rgb="FFD9B800"/>
      <name val="Arial"/>
      <family val="2"/>
    </font>
    <font>
      <u/>
      <sz val="10"/>
      <color rgb="FFFFD900"/>
      <name val="Arial"/>
      <family val="2"/>
    </font>
    <font>
      <u/>
      <sz val="10"/>
      <color rgb="FF336600"/>
      <name val="Arial"/>
      <family val="2"/>
    </font>
    <font>
      <u/>
      <sz val="10"/>
      <color rgb="FF63CC00"/>
      <name val="Arial"/>
      <family val="2"/>
    </font>
    <font>
      <sz val="9"/>
      <color theme="1"/>
      <name val="Arial"/>
      <family val="2"/>
    </font>
    <font>
      <u/>
      <sz val="10"/>
      <color indexed="53"/>
      <name val="Arial"/>
      <family val="2"/>
    </font>
    <font>
      <b/>
      <sz val="9"/>
      <name val="Arial"/>
      <family val="2"/>
    </font>
    <font>
      <sz val="8"/>
      <color theme="0"/>
      <name val="Arial"/>
      <family val="2"/>
    </font>
    <font>
      <b/>
      <vertAlign val="superscript"/>
      <sz val="10"/>
      <name val="Arial"/>
      <family val="2"/>
    </font>
    <font>
      <b/>
      <sz val="9"/>
      <color theme="1"/>
      <name val="Arial"/>
      <family val="2"/>
    </font>
  </fonts>
  <fills count="8">
    <fill>
      <patternFill patternType="none"/>
    </fill>
    <fill>
      <patternFill patternType="gray125"/>
    </fill>
    <fill>
      <patternFill patternType="solid">
        <fgColor theme="0" tint="-0.249977111117893"/>
        <bgColor indexed="64"/>
      </patternFill>
    </fill>
    <fill>
      <patternFill patternType="solid">
        <fgColor theme="0"/>
        <bgColor indexed="64"/>
      </patternFill>
    </fill>
    <fill>
      <patternFill patternType="solid">
        <fgColor theme="0" tint="-0.14999847407452621"/>
        <bgColor indexed="64"/>
      </patternFill>
    </fill>
    <fill>
      <patternFill patternType="solid">
        <fgColor rgb="FFB7B7B7"/>
        <bgColor indexed="64"/>
      </patternFill>
    </fill>
    <fill>
      <patternFill patternType="solid">
        <fgColor rgb="FF00B0F0"/>
        <bgColor indexed="64"/>
      </patternFill>
    </fill>
    <fill>
      <patternFill patternType="solid">
        <fgColor theme="0" tint="-0.34998626667073579"/>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medium">
        <color indexed="64"/>
      </bottom>
      <diagonal/>
    </border>
    <border>
      <left/>
      <right/>
      <top/>
      <bottom style="thin">
        <color indexed="64"/>
      </bottom>
      <diagonal/>
    </border>
  </borders>
  <cellStyleXfs count="31">
    <xf numFmtId="0" fontId="0" fillId="0" borderId="0"/>
    <xf numFmtId="0" fontId="13" fillId="0" borderId="0" applyNumberFormat="0" applyFill="0" applyBorder="0" applyAlignment="0" applyProtection="0">
      <alignment vertical="top"/>
      <protection locked="0"/>
    </xf>
    <xf numFmtId="0" fontId="13" fillId="0" borderId="0" applyNumberFormat="0" applyFill="0" applyBorder="0" applyAlignment="0" applyProtection="0">
      <alignment vertical="top"/>
      <protection locked="0"/>
    </xf>
    <xf numFmtId="0" fontId="16" fillId="0" borderId="0"/>
    <xf numFmtId="0" fontId="15" fillId="0" borderId="0"/>
    <xf numFmtId="43" fontId="20" fillId="0" borderId="0" applyFont="0" applyFill="0" applyBorder="0" applyAlignment="0" applyProtection="0"/>
    <xf numFmtId="9" fontId="20" fillId="0" borderId="0" applyFont="0" applyFill="0" applyBorder="0" applyAlignment="0" applyProtection="0"/>
    <xf numFmtId="0" fontId="10" fillId="0" borderId="0"/>
    <xf numFmtId="0" fontId="7" fillId="0" borderId="0"/>
    <xf numFmtId="43" fontId="7" fillId="0" borderId="0" applyFont="0" applyFill="0" applyBorder="0" applyAlignment="0" applyProtection="0"/>
    <xf numFmtId="0" fontId="10" fillId="0" borderId="0"/>
    <xf numFmtId="0" fontId="6" fillId="0" borderId="0"/>
    <xf numFmtId="43" fontId="6" fillId="0" borderId="0" applyFont="0" applyFill="0" applyBorder="0" applyAlignment="0" applyProtection="0"/>
    <xf numFmtId="0" fontId="22" fillId="0" borderId="0"/>
    <xf numFmtId="0" fontId="5" fillId="0" borderId="0"/>
    <xf numFmtId="43" fontId="5" fillId="0" borderId="0" applyFont="0" applyFill="0" applyBorder="0" applyAlignment="0" applyProtection="0"/>
    <xf numFmtId="0" fontId="16" fillId="0" borderId="0"/>
    <xf numFmtId="0" fontId="10" fillId="0" borderId="0"/>
    <xf numFmtId="43" fontId="10" fillId="0" borderId="0" applyFont="0" applyFill="0" applyBorder="0" applyAlignment="0" applyProtection="0"/>
    <xf numFmtId="9" fontId="10"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10" fillId="0" borderId="0"/>
    <xf numFmtId="0" fontId="4" fillId="0" borderId="0"/>
    <xf numFmtId="43" fontId="4" fillId="0" borderId="0" applyFont="0" applyFill="0" applyBorder="0" applyAlignment="0" applyProtection="0"/>
    <xf numFmtId="0" fontId="3" fillId="0" borderId="0"/>
    <xf numFmtId="43" fontId="3" fillId="0" borderId="0" applyFont="0" applyFill="0" applyBorder="0" applyAlignment="0" applyProtection="0"/>
    <xf numFmtId="0" fontId="2" fillId="0" borderId="0"/>
    <xf numFmtId="0" fontId="3" fillId="0" borderId="0"/>
  </cellStyleXfs>
  <cellXfs count="365">
    <xf numFmtId="0" fontId="0" fillId="0" borderId="0" xfId="0"/>
    <xf numFmtId="0" fontId="10" fillId="0" borderId="0" xfId="0" applyFont="1"/>
    <xf numFmtId="0" fontId="0" fillId="0" borderId="0" xfId="0" applyAlignment="1">
      <alignment vertical="top"/>
    </xf>
    <xf numFmtId="0" fontId="10" fillId="0" borderId="0" xfId="0" applyFont="1" applyFill="1"/>
    <xf numFmtId="0" fontId="0" fillId="0" borderId="0" xfId="0"/>
    <xf numFmtId="49" fontId="10" fillId="0" borderId="0" xfId="0" applyNumberFormat="1" applyFont="1" applyFill="1"/>
    <xf numFmtId="0" fontId="10" fillId="0" borderId="0" xfId="0" applyFont="1" applyAlignment="1">
      <alignment vertical="top" wrapText="1"/>
    </xf>
    <xf numFmtId="0" fontId="0" fillId="0" borderId="0" xfId="0" applyAlignment="1">
      <alignment vertical="top" wrapText="1"/>
    </xf>
    <xf numFmtId="0" fontId="8" fillId="2" borderId="0" xfId="0" applyFont="1" applyFill="1" applyAlignment="1">
      <alignment vertical="top" wrapText="1"/>
    </xf>
    <xf numFmtId="0" fontId="8" fillId="0" borderId="0" xfId="0" applyFont="1" applyAlignment="1">
      <alignment vertical="top" wrapText="1"/>
    </xf>
    <xf numFmtId="0" fontId="0" fillId="0" borderId="0" xfId="0" applyAlignment="1">
      <alignment vertical="center"/>
    </xf>
    <xf numFmtId="0" fontId="10" fillId="0" borderId="0" xfId="0" applyFont="1" applyAlignment="1">
      <alignment wrapText="1"/>
    </xf>
    <xf numFmtId="0" fontId="0" fillId="0" borderId="0" xfId="0" applyFill="1" applyBorder="1"/>
    <xf numFmtId="0" fontId="0" fillId="0" borderId="0" xfId="0" applyFill="1" applyBorder="1" applyAlignment="1">
      <alignment horizontal="left"/>
    </xf>
    <xf numFmtId="168" fontId="0" fillId="0" borderId="0" xfId="5" applyNumberFormat="1" applyFont="1" applyFill="1" applyBorder="1"/>
    <xf numFmtId="0" fontId="0" fillId="0" borderId="0" xfId="0" applyAlignment="1">
      <alignment vertical="top"/>
    </xf>
    <xf numFmtId="0" fontId="10" fillId="0" borderId="0" xfId="0" quotePrefix="1" applyFont="1" applyAlignment="1">
      <alignment vertical="top" wrapText="1"/>
    </xf>
    <xf numFmtId="0" fontId="8" fillId="0" borderId="0" xfId="0" applyFont="1" applyFill="1" applyAlignment="1">
      <alignment vertical="top" wrapText="1"/>
    </xf>
    <xf numFmtId="0" fontId="10" fillId="0" borderId="0" xfId="0" applyFont="1" applyFill="1" applyBorder="1" applyAlignment="1">
      <alignment horizontal="left"/>
    </xf>
    <xf numFmtId="0" fontId="0" fillId="0" borderId="0" xfId="0" applyAlignment="1">
      <alignment vertical="top"/>
    </xf>
    <xf numFmtId="0" fontId="10" fillId="0" borderId="0" xfId="0" quotePrefix="1" applyFont="1" applyAlignment="1">
      <alignment horizontal="left" vertical="top" wrapText="1" indent="1"/>
    </xf>
    <xf numFmtId="0" fontId="10" fillId="0" borderId="0" xfId="0" applyFont="1" applyAlignment="1">
      <alignment horizontal="left" vertical="top" wrapText="1" indent="1"/>
    </xf>
    <xf numFmtId="0" fontId="10" fillId="0" borderId="0" xfId="0" applyFont="1" applyAlignment="1">
      <alignment horizontal="left" vertical="top" wrapText="1"/>
    </xf>
    <xf numFmtId="0" fontId="10" fillId="0" borderId="0" xfId="0" applyFont="1" applyFill="1" applyBorder="1"/>
    <xf numFmtId="168" fontId="10" fillId="0" borderId="0" xfId="5" applyNumberFormat="1" applyFont="1" applyFill="1" applyBorder="1"/>
    <xf numFmtId="0" fontId="10" fillId="0" borderId="0" xfId="0" applyFont="1" applyFill="1" applyAlignment="1">
      <alignment horizontal="left"/>
    </xf>
    <xf numFmtId="0" fontId="10" fillId="0" borderId="0" xfId="0" applyFont="1" applyFill="1" applyAlignment="1">
      <alignment horizontal="right"/>
    </xf>
    <xf numFmtId="0" fontId="8" fillId="0" borderId="1" xfId="0" applyFont="1" applyFill="1" applyBorder="1" applyAlignment="1">
      <alignment vertical="top"/>
    </xf>
    <xf numFmtId="0" fontId="0" fillId="0" borderId="0" xfId="0" applyFill="1" applyBorder="1" applyAlignment="1">
      <alignment vertical="top"/>
    </xf>
    <xf numFmtId="0" fontId="8" fillId="0" borderId="0" xfId="0" applyFont="1" applyFill="1" applyBorder="1" applyAlignment="1">
      <alignment vertical="top"/>
    </xf>
    <xf numFmtId="0" fontId="0" fillId="0" borderId="0" xfId="0" applyFill="1" applyBorder="1" applyAlignment="1">
      <alignment horizontal="left" vertical="top"/>
    </xf>
    <xf numFmtId="164" fontId="0" fillId="0" borderId="0" xfId="0" applyNumberFormat="1" applyFill="1" applyBorder="1" applyAlignment="1">
      <alignment vertical="top"/>
    </xf>
    <xf numFmtId="0" fontId="10" fillId="0" borderId="0" xfId="0" applyFont="1" applyFill="1" applyBorder="1" applyAlignment="1">
      <alignment horizontal="left" vertical="top"/>
    </xf>
    <xf numFmtId="164" fontId="10" fillId="0" borderId="0" xfId="0" applyNumberFormat="1" applyFont="1" applyFill="1" applyBorder="1" applyAlignment="1">
      <alignment vertical="top"/>
    </xf>
    <xf numFmtId="0" fontId="10" fillId="0" borderId="0" xfId="0" applyFont="1" applyFill="1" applyBorder="1" applyAlignment="1">
      <alignment vertical="top"/>
    </xf>
    <xf numFmtId="168" fontId="0" fillId="0" borderId="0" xfId="5" applyNumberFormat="1" applyFont="1" applyFill="1" applyBorder="1" applyAlignment="1">
      <alignment vertical="top"/>
    </xf>
    <xf numFmtId="49" fontId="10" fillId="0" borderId="0" xfId="0" applyNumberFormat="1" applyFont="1" applyFill="1" applyAlignment="1">
      <alignment horizontal="left"/>
    </xf>
    <xf numFmtId="166" fontId="10" fillId="0" borderId="0" xfId="0" applyNumberFormat="1" applyFont="1" applyFill="1" applyAlignment="1">
      <alignment horizontal="right"/>
    </xf>
    <xf numFmtId="0" fontId="11" fillId="0" borderId="0" xfId="0" applyFont="1" applyFill="1" applyAlignment="1">
      <alignment horizontal="left"/>
    </xf>
    <xf numFmtId="49" fontId="11" fillId="0" borderId="0" xfId="0" applyNumberFormat="1" applyFont="1" applyFill="1" applyAlignment="1">
      <alignment horizontal="left"/>
    </xf>
    <xf numFmtId="0" fontId="0" fillId="0" borderId="0" xfId="0" applyAlignment="1">
      <alignment vertical="top"/>
    </xf>
    <xf numFmtId="0" fontId="10" fillId="0" borderId="0" xfId="0" applyFont="1" applyAlignment="1">
      <alignment horizontal="left" vertical="top"/>
    </xf>
    <xf numFmtId="0" fontId="0" fillId="0" borderId="0" xfId="0"/>
    <xf numFmtId="0" fontId="14" fillId="0" borderId="0" xfId="0" applyFont="1" applyAlignment="1">
      <alignment horizontal="left" vertical="top"/>
    </xf>
    <xf numFmtId="0" fontId="10" fillId="3" borderId="0" xfId="0" applyFont="1" applyFill="1"/>
    <xf numFmtId="0" fontId="21" fillId="0" borderId="0" xfId="0" applyFont="1" applyFill="1" applyBorder="1"/>
    <xf numFmtId="0" fontId="21" fillId="0" borderId="0" xfId="0" applyFont="1" applyFill="1" applyBorder="1" applyAlignment="1">
      <alignment vertical="top"/>
    </xf>
    <xf numFmtId="0" fontId="14" fillId="0" borderId="0" xfId="0" applyFont="1" applyAlignment="1">
      <alignment horizontal="left" vertical="top"/>
    </xf>
    <xf numFmtId="168" fontId="17" fillId="0" borderId="0" xfId="5" applyNumberFormat="1" applyFont="1" applyFill="1" applyBorder="1" applyAlignment="1">
      <alignment vertical="center"/>
    </xf>
    <xf numFmtId="0" fontId="28" fillId="0" borderId="0" xfId="0" applyFont="1" applyAlignment="1">
      <alignment horizontal="left" vertical="top"/>
    </xf>
    <xf numFmtId="3" fontId="10" fillId="0" borderId="0" xfId="0" applyNumberFormat="1" applyFont="1" applyFill="1" applyBorder="1" applyAlignment="1">
      <alignment vertical="top"/>
    </xf>
    <xf numFmtId="0" fontId="8" fillId="0" borderId="0" xfId="0" applyFont="1" applyFill="1" applyBorder="1" applyAlignment="1">
      <alignment horizontal="left"/>
    </xf>
    <xf numFmtId="0" fontId="0" fillId="0" borderId="0" xfId="0" applyAlignment="1">
      <alignment wrapText="1"/>
    </xf>
    <xf numFmtId="0" fontId="10" fillId="0" borderId="0" xfId="0" applyFont="1" applyFill="1" applyAlignment="1">
      <alignment wrapText="1"/>
    </xf>
    <xf numFmtId="0" fontId="10" fillId="0" borderId="0" xfId="0" quotePrefix="1" applyFont="1" applyFill="1" applyAlignment="1">
      <alignment vertical="top" wrapText="1"/>
    </xf>
    <xf numFmtId="0" fontId="10" fillId="0" borderId="1" xfId="0" applyFont="1" applyFill="1" applyBorder="1" applyAlignment="1">
      <alignment vertical="center" wrapText="1"/>
    </xf>
    <xf numFmtId="0" fontId="10" fillId="0" borderId="1" xfId="0" applyFont="1" applyFill="1" applyBorder="1" applyAlignment="1">
      <alignment vertical="center"/>
    </xf>
    <xf numFmtId="0" fontId="10" fillId="0" borderId="3" xfId="0" applyFont="1" applyFill="1" applyBorder="1" applyAlignment="1">
      <alignment vertical="center"/>
    </xf>
    <xf numFmtId="0" fontId="21" fillId="0" borderId="0" xfId="0" applyFont="1" applyFill="1" applyBorder="1" applyAlignment="1">
      <alignment horizontal="right" vertical="top"/>
    </xf>
    <xf numFmtId="165" fontId="21" fillId="0" borderId="0" xfId="6" applyNumberFormat="1" applyFont="1" applyFill="1" applyBorder="1" applyAlignment="1">
      <alignment vertical="top"/>
    </xf>
    <xf numFmtId="0" fontId="18" fillId="0" borderId="0" xfId="1" applyFont="1" applyFill="1" applyBorder="1" applyAlignment="1" applyProtection="1"/>
    <xf numFmtId="0" fontId="18" fillId="0" borderId="0" xfId="1" applyFont="1" applyFill="1" applyBorder="1" applyAlignment="1" applyProtection="1">
      <alignment wrapText="1"/>
    </xf>
    <xf numFmtId="0" fontId="18" fillId="0" borderId="0" xfId="1" applyFont="1" applyFill="1" applyAlignment="1" applyProtection="1"/>
    <xf numFmtId="0" fontId="35" fillId="0" borderId="0" xfId="1" applyFont="1" applyFill="1" applyAlignment="1" applyProtection="1"/>
    <xf numFmtId="0" fontId="18" fillId="0" borderId="0" xfId="1" applyFont="1" applyAlignment="1" applyProtection="1"/>
    <xf numFmtId="0" fontId="18" fillId="0" borderId="0" xfId="1" applyFont="1" applyFill="1" applyAlignment="1" applyProtection="1">
      <alignment horizontal="left"/>
    </xf>
    <xf numFmtId="0" fontId="11" fillId="0" borderId="0" xfId="0" applyFont="1" applyAlignment="1">
      <alignment horizontal="left" vertical="top"/>
    </xf>
    <xf numFmtId="0" fontId="10" fillId="0" borderId="0" xfId="0" applyFont="1" applyAlignment="1">
      <alignment horizontal="right"/>
    </xf>
    <xf numFmtId="0" fontId="10" fillId="0" borderId="0" xfId="0" applyFont="1" applyAlignment="1">
      <alignment horizontal="left"/>
    </xf>
    <xf numFmtId="0" fontId="37" fillId="0" borderId="0" xfId="1" applyFont="1" applyAlignment="1" applyProtection="1">
      <alignment horizontal="left"/>
    </xf>
    <xf numFmtId="0" fontId="18" fillId="0" borderId="0" xfId="1" applyFont="1" applyAlignment="1" applyProtection="1">
      <alignment horizontal="left"/>
    </xf>
    <xf numFmtId="0" fontId="38" fillId="0" borderId="0" xfId="1" applyFont="1" applyAlignment="1" applyProtection="1">
      <alignment horizontal="left"/>
    </xf>
    <xf numFmtId="0" fontId="39" fillId="0" borderId="0" xfId="1" applyFont="1" applyAlignment="1" applyProtection="1">
      <alignment horizontal="left"/>
    </xf>
    <xf numFmtId="0" fontId="40" fillId="0" borderId="0" xfId="1" applyFont="1" applyAlignment="1" applyProtection="1">
      <alignment horizontal="left"/>
    </xf>
    <xf numFmtId="0" fontId="42" fillId="0" borderId="0" xfId="1" applyFont="1" applyAlignment="1" applyProtection="1">
      <alignment horizontal="left"/>
    </xf>
    <xf numFmtId="0" fontId="42" fillId="0" borderId="0" xfId="1" applyFont="1" applyAlignment="1" applyProtection="1"/>
    <xf numFmtId="0" fontId="43" fillId="0" borderId="0" xfId="1" applyFont="1" applyAlignment="1" applyProtection="1"/>
    <xf numFmtId="0" fontId="8" fillId="0" borderId="0" xfId="0" applyFont="1" applyFill="1" applyBorder="1" applyAlignment="1">
      <alignment vertical="center"/>
    </xf>
    <xf numFmtId="0" fontId="25" fillId="0" borderId="0" xfId="0" applyFont="1" applyFill="1" applyBorder="1" applyAlignment="1">
      <alignment horizontal="left" vertical="top"/>
    </xf>
    <xf numFmtId="0" fontId="14" fillId="0" borderId="0" xfId="0" applyFont="1" applyFill="1" applyBorder="1" applyAlignment="1">
      <alignment horizontal="left" vertical="top"/>
    </xf>
    <xf numFmtId="43" fontId="0" fillId="0" borderId="0" xfId="5" applyFont="1" applyFill="1" applyBorder="1" applyAlignment="1">
      <alignment vertical="top"/>
    </xf>
    <xf numFmtId="2" fontId="0" fillId="0" borderId="0" xfId="0" applyNumberFormat="1" applyFill="1" applyBorder="1" applyAlignment="1">
      <alignment vertical="top"/>
    </xf>
    <xf numFmtId="167" fontId="21" fillId="0" borderId="0" xfId="0" applyNumberFormat="1" applyFont="1" applyFill="1" applyBorder="1" applyAlignment="1">
      <alignment vertical="top"/>
    </xf>
    <xf numFmtId="165" fontId="21" fillId="0" borderId="0" xfId="0" applyNumberFormat="1" applyFont="1" applyFill="1" applyBorder="1" applyAlignment="1">
      <alignment vertical="top"/>
    </xf>
    <xf numFmtId="0" fontId="19" fillId="0" borderId="0" xfId="0" applyFont="1" applyFill="1" applyBorder="1" applyAlignment="1">
      <alignment vertical="top"/>
    </xf>
    <xf numFmtId="168" fontId="10" fillId="0" borderId="0" xfId="5" applyNumberFormat="1" applyFont="1" applyFill="1" applyBorder="1" applyAlignment="1">
      <alignment vertical="top"/>
    </xf>
    <xf numFmtId="1" fontId="0" fillId="0" borderId="0" xfId="0" applyNumberFormat="1" applyFill="1" applyBorder="1" applyAlignment="1">
      <alignment vertical="top"/>
    </xf>
    <xf numFmtId="168" fontId="0" fillId="0" borderId="0" xfId="0" applyNumberFormat="1" applyFill="1" applyBorder="1" applyAlignment="1">
      <alignment vertical="top"/>
    </xf>
    <xf numFmtId="168" fontId="10" fillId="0" borderId="0" xfId="0" applyNumberFormat="1" applyFont="1" applyFill="1" applyBorder="1" applyAlignment="1">
      <alignment vertical="top"/>
    </xf>
    <xf numFmtId="4" fontId="0" fillId="0" borderId="0" xfId="0" applyNumberFormat="1" applyFill="1" applyBorder="1" applyAlignment="1">
      <alignment vertical="top"/>
    </xf>
    <xf numFmtId="3" fontId="0" fillId="0" borderId="0" xfId="0" applyNumberFormat="1" applyFill="1" applyBorder="1" applyAlignment="1">
      <alignment vertical="top"/>
    </xf>
    <xf numFmtId="168" fontId="8" fillId="0" borderId="0" xfId="5" applyNumberFormat="1" applyFont="1" applyFill="1" applyBorder="1" applyAlignment="1">
      <alignment vertical="center"/>
    </xf>
    <xf numFmtId="165" fontId="8" fillId="0" borderId="0" xfId="0" applyNumberFormat="1" applyFont="1" applyFill="1" applyBorder="1" applyAlignment="1">
      <alignment vertical="center"/>
    </xf>
    <xf numFmtId="0" fontId="10" fillId="0" borderId="0" xfId="10" applyFill="1" applyBorder="1"/>
    <xf numFmtId="165" fontId="0" fillId="0" borderId="0" xfId="0" applyNumberFormat="1" applyFill="1" applyBorder="1" applyAlignment="1">
      <alignment vertical="top"/>
    </xf>
    <xf numFmtId="174" fontId="0" fillId="0" borderId="0" xfId="5" applyNumberFormat="1" applyFont="1" applyFill="1" applyBorder="1" applyAlignment="1">
      <alignment vertical="top"/>
    </xf>
    <xf numFmtId="174" fontId="8" fillId="0" borderId="0" xfId="5" applyNumberFormat="1" applyFont="1" applyFill="1" applyBorder="1" applyAlignment="1">
      <alignment vertical="center"/>
    </xf>
    <xf numFmtId="167" fontId="8" fillId="0" borderId="0" xfId="5" applyNumberFormat="1" applyFont="1" applyFill="1" applyBorder="1" applyAlignment="1">
      <alignment vertical="center"/>
    </xf>
    <xf numFmtId="0" fontId="14" fillId="0" borderId="0" xfId="0" applyFont="1" applyFill="1" applyBorder="1" applyAlignment="1">
      <alignment vertical="top"/>
    </xf>
    <xf numFmtId="0" fontId="10" fillId="0" borderId="0" xfId="0" quotePrefix="1" applyFont="1" applyFill="1" applyBorder="1" applyAlignment="1">
      <alignment horizontal="right" vertical="top"/>
    </xf>
    <xf numFmtId="0" fontId="10" fillId="0" borderId="0" xfId="0" applyFont="1" applyFill="1" applyBorder="1" applyAlignment="1">
      <alignment horizontal="right" vertical="top"/>
    </xf>
    <xf numFmtId="0" fontId="22" fillId="0" borderId="0" xfId="13" applyFill="1" applyBorder="1"/>
    <xf numFmtId="3" fontId="10" fillId="0" borderId="0" xfId="10" applyNumberFormat="1" applyFont="1" applyFill="1" applyBorder="1"/>
    <xf numFmtId="3" fontId="10" fillId="0" borderId="0" xfId="10" applyNumberFormat="1" applyFont="1" applyFill="1" applyBorder="1" applyAlignment="1">
      <alignment wrapText="1"/>
    </xf>
    <xf numFmtId="168" fontId="10" fillId="0" borderId="0" xfId="26" applyNumberFormat="1" applyFont="1" applyFill="1" applyBorder="1"/>
    <xf numFmtId="0" fontId="10" fillId="0" borderId="0" xfId="13" applyFont="1" applyFill="1" applyBorder="1"/>
    <xf numFmtId="3" fontId="10" fillId="0" borderId="0" xfId="5" applyNumberFormat="1" applyFont="1" applyFill="1" applyBorder="1" applyAlignment="1">
      <alignment vertical="top"/>
    </xf>
    <xf numFmtId="0" fontId="0" fillId="0" borderId="0" xfId="0" applyFill="1" applyBorder="1" applyAlignment="1">
      <alignment horizontal="center" vertical="top"/>
    </xf>
    <xf numFmtId="0" fontId="19" fillId="0" borderId="0" xfId="0" applyFont="1" applyFill="1" applyBorder="1"/>
    <xf numFmtId="169" fontId="0" fillId="0" borderId="0" xfId="6" applyNumberFormat="1" applyFont="1" applyFill="1" applyBorder="1"/>
    <xf numFmtId="0" fontId="8" fillId="0" borderId="0" xfId="0" applyFont="1" applyFill="1" applyBorder="1"/>
    <xf numFmtId="0" fontId="10" fillId="0" borderId="0" xfId="0" applyFont="1" applyFill="1" applyBorder="1" applyAlignment="1"/>
    <xf numFmtId="0" fontId="0" fillId="0" borderId="0" xfId="0" applyFill="1" applyBorder="1" applyAlignment="1">
      <alignment horizontal="right" vertical="top" wrapText="1"/>
    </xf>
    <xf numFmtId="165" fontId="10" fillId="0" borderId="0" xfId="6" applyNumberFormat="1" applyFont="1" applyFill="1" applyBorder="1" applyAlignment="1">
      <alignment vertical="top"/>
    </xf>
    <xf numFmtId="174" fontId="10" fillId="0" borderId="0" xfId="5" applyNumberFormat="1" applyFont="1" applyFill="1" applyBorder="1" applyAlignment="1">
      <alignment vertical="top"/>
    </xf>
    <xf numFmtId="165" fontId="0" fillId="0" borderId="0" xfId="6" applyNumberFormat="1" applyFont="1" applyFill="1" applyBorder="1" applyAlignment="1">
      <alignment vertical="top"/>
    </xf>
    <xf numFmtId="0" fontId="0" fillId="0" borderId="0" xfId="0" applyFill="1" applyBorder="1" applyAlignment="1">
      <alignment horizontal="left" vertical="top" wrapText="1"/>
    </xf>
    <xf numFmtId="168" fontId="8" fillId="0" borderId="0" xfId="5" applyNumberFormat="1" applyFont="1" applyFill="1" applyBorder="1" applyAlignment="1">
      <alignment vertical="top"/>
    </xf>
    <xf numFmtId="0" fontId="0" fillId="0" borderId="0" xfId="0" applyFill="1" applyBorder="1" applyAlignment="1">
      <alignment vertical="top" wrapText="1"/>
    </xf>
    <xf numFmtId="168" fontId="8" fillId="0" borderId="0" xfId="5" applyNumberFormat="1" applyFont="1" applyFill="1" applyBorder="1"/>
    <xf numFmtId="0" fontId="14" fillId="0" borderId="0" xfId="0" applyFont="1" applyFill="1" applyBorder="1" applyAlignment="1">
      <alignment vertical="top" wrapText="1"/>
    </xf>
    <xf numFmtId="0" fontId="19" fillId="0" borderId="0" xfId="0" applyFont="1" applyFill="1" applyBorder="1" applyAlignment="1"/>
    <xf numFmtId="0" fontId="14" fillId="0" borderId="0" xfId="0" applyFont="1" applyFill="1" applyBorder="1" applyAlignment="1">
      <alignment horizontal="left" vertical="top" wrapText="1"/>
    </xf>
    <xf numFmtId="0" fontId="0" fillId="0" borderId="0" xfId="0" applyFill="1" applyBorder="1" applyAlignment="1"/>
    <xf numFmtId="0" fontId="10" fillId="0" borderId="0" xfId="0" applyFont="1" applyFill="1" applyBorder="1" applyAlignment="1">
      <alignment vertical="top" wrapText="1"/>
    </xf>
    <xf numFmtId="0" fontId="10" fillId="0" borderId="0" xfId="0" applyFont="1" applyFill="1" applyBorder="1" applyAlignment="1">
      <alignment vertical="center"/>
    </xf>
    <xf numFmtId="168" fontId="10" fillId="0" borderId="0" xfId="5" applyNumberFormat="1" applyFont="1" applyFill="1" applyBorder="1" applyAlignment="1">
      <alignment vertical="center"/>
    </xf>
    <xf numFmtId="0" fontId="30" fillId="0" borderId="0" xfId="0" applyFont="1" applyFill="1" applyBorder="1" applyAlignment="1">
      <alignment horizontal="left" vertical="top"/>
    </xf>
    <xf numFmtId="174" fontId="0" fillId="0" borderId="0" xfId="5" applyNumberFormat="1" applyFont="1" applyFill="1" applyBorder="1"/>
    <xf numFmtId="167" fontId="0" fillId="0" borderId="0" xfId="5" applyNumberFormat="1" applyFont="1" applyFill="1" applyBorder="1"/>
    <xf numFmtId="167" fontId="8" fillId="0" borderId="0" xfId="5" applyNumberFormat="1" applyFont="1" applyFill="1" applyBorder="1"/>
    <xf numFmtId="0" fontId="10" fillId="0" borderId="0" xfId="0" applyFont="1" applyFill="1" applyBorder="1" applyAlignment="1">
      <alignment wrapText="1"/>
    </xf>
    <xf numFmtId="0" fontId="25" fillId="0" borderId="0" xfId="0" applyFont="1" applyFill="1" applyBorder="1" applyAlignment="1">
      <alignment vertical="top"/>
    </xf>
    <xf numFmtId="173" fontId="0" fillId="0" borderId="0" xfId="5" applyNumberFormat="1" applyFont="1" applyFill="1" applyBorder="1"/>
    <xf numFmtId="168" fontId="8" fillId="0" borderId="0" xfId="0" applyNumberFormat="1" applyFont="1" applyFill="1" applyBorder="1"/>
    <xf numFmtId="175" fontId="8" fillId="0" borderId="0" xfId="5" applyNumberFormat="1" applyFont="1" applyFill="1" applyBorder="1"/>
    <xf numFmtId="167" fontId="10" fillId="0" borderId="0" xfId="5" applyNumberFormat="1" applyFont="1" applyFill="1" applyBorder="1"/>
    <xf numFmtId="0" fontId="33" fillId="0" borderId="0" xfId="0" applyFont="1" applyFill="1" applyBorder="1"/>
    <xf numFmtId="167" fontId="0" fillId="0" borderId="0" xfId="5" applyNumberFormat="1" applyFont="1" applyFill="1" applyBorder="1" applyAlignment="1">
      <alignment vertical="top"/>
    </xf>
    <xf numFmtId="0" fontId="0" fillId="0" borderId="0" xfId="0" applyFill="1" applyBorder="1" applyAlignment="1">
      <alignment vertical="center"/>
    </xf>
    <xf numFmtId="0" fontId="23" fillId="0" borderId="0" xfId="0" applyFont="1" applyFill="1" applyBorder="1" applyAlignment="1">
      <alignment vertical="top"/>
    </xf>
    <xf numFmtId="0" fontId="34" fillId="0" borderId="0" xfId="0" applyFont="1" applyFill="1" applyBorder="1" applyAlignment="1">
      <alignment vertical="top"/>
    </xf>
    <xf numFmtId="0" fontId="21" fillId="0" borderId="0" xfId="0" applyFont="1" applyFill="1" applyBorder="1" applyAlignment="1">
      <alignment vertical="top" wrapText="1"/>
    </xf>
    <xf numFmtId="10" fontId="21" fillId="0" borderId="0" xfId="0" applyNumberFormat="1" applyFont="1" applyFill="1" applyBorder="1" applyAlignment="1">
      <alignment vertical="top"/>
    </xf>
    <xf numFmtId="0" fontId="19" fillId="0" borderId="0" xfId="0" applyFont="1" applyFill="1" applyBorder="1" applyAlignment="1">
      <alignment horizontal="left" vertical="top"/>
    </xf>
    <xf numFmtId="0" fontId="31" fillId="0" borderId="0" xfId="0" applyFont="1" applyFill="1" applyBorder="1" applyAlignment="1">
      <alignment horizontal="left" vertical="top"/>
    </xf>
    <xf numFmtId="0" fontId="32" fillId="0" borderId="0" xfId="0" applyFont="1" applyFill="1" applyBorder="1" applyAlignment="1">
      <alignment horizontal="left" vertical="top"/>
    </xf>
    <xf numFmtId="0" fontId="17" fillId="0" borderId="0" xfId="0" applyFont="1" applyFill="1" applyBorder="1" applyAlignment="1">
      <alignment vertical="top"/>
    </xf>
    <xf numFmtId="171" fontId="10" fillId="0" borderId="0" xfId="0" applyNumberFormat="1" applyFont="1" applyFill="1" applyBorder="1" applyAlignment="1">
      <alignment vertical="top"/>
    </xf>
    <xf numFmtId="170" fontId="10" fillId="0" borderId="0" xfId="0" applyNumberFormat="1" applyFont="1" applyFill="1" applyBorder="1" applyAlignment="1">
      <alignment vertical="top"/>
    </xf>
    <xf numFmtId="172" fontId="0" fillId="0" borderId="0" xfId="0" applyNumberFormat="1" applyFill="1" applyBorder="1" applyAlignment="1">
      <alignment vertical="top"/>
    </xf>
    <xf numFmtId="0" fontId="45" fillId="0" borderId="0" xfId="1" applyFont="1" applyAlignment="1" applyProtection="1">
      <alignment horizontal="left"/>
    </xf>
    <xf numFmtId="0" fontId="50" fillId="0" borderId="0" xfId="1" applyFont="1" applyAlignment="1" applyProtection="1">
      <alignment wrapText="1"/>
    </xf>
    <xf numFmtId="4" fontId="17" fillId="0" borderId="0" xfId="30" applyNumberFormat="1" applyFont="1"/>
    <xf numFmtId="4" fontId="10" fillId="0" borderId="0" xfId="30" applyNumberFormat="1" applyFont="1"/>
    <xf numFmtId="4" fontId="21" fillId="6" borderId="0" xfId="30" applyNumberFormat="1" applyFont="1" applyFill="1"/>
    <xf numFmtId="0" fontId="8" fillId="0" borderId="0" xfId="0" applyFont="1" applyAlignment="1">
      <alignment horizontal="left"/>
    </xf>
    <xf numFmtId="0" fontId="8" fillId="0" borderId="0" xfId="0" applyFont="1" applyFill="1" applyAlignment="1">
      <alignment horizontal="left"/>
    </xf>
    <xf numFmtId="0" fontId="8" fillId="3" borderId="0" xfId="0" applyFont="1" applyFill="1" applyAlignment="1">
      <alignment horizontal="left"/>
    </xf>
    <xf numFmtId="0" fontId="52" fillId="0" borderId="0" xfId="0" applyFont="1" applyAlignment="1">
      <alignment horizontal="left"/>
    </xf>
    <xf numFmtId="0" fontId="46" fillId="0" borderId="0" xfId="0" applyFont="1" applyAlignment="1">
      <alignment horizontal="left"/>
    </xf>
    <xf numFmtId="0" fontId="44" fillId="0" borderId="0" xfId="1" applyFont="1" applyAlignment="1" applyProtection="1">
      <alignment horizontal="left" wrapText="1"/>
    </xf>
    <xf numFmtId="0" fontId="17" fillId="0" borderId="0" xfId="3" applyFont="1" applyFill="1" applyBorder="1" applyAlignment="1">
      <alignment horizontal="center" vertical="top"/>
    </xf>
    <xf numFmtId="0" fontId="10" fillId="0" borderId="0" xfId="0" applyFont="1" applyFill="1" applyBorder="1" applyAlignment="1">
      <alignment horizontal="center" vertical="top"/>
    </xf>
    <xf numFmtId="0" fontId="24" fillId="0" borderId="0" xfId="0" applyFont="1" applyFill="1" applyBorder="1" applyAlignment="1">
      <alignment horizontal="center" vertical="top"/>
    </xf>
    <xf numFmtId="0" fontId="8" fillId="0" borderId="1" xfId="0" applyFont="1" applyFill="1" applyBorder="1" applyAlignment="1">
      <alignment horizontal="right"/>
    </xf>
    <xf numFmtId="0" fontId="0" fillId="0" borderId="8" xfId="0" applyFill="1" applyBorder="1" applyAlignment="1">
      <alignment horizontal="center" vertical="top"/>
    </xf>
    <xf numFmtId="168" fontId="10" fillId="0" borderId="8" xfId="5" applyNumberFormat="1" applyFont="1" applyFill="1" applyBorder="1" applyAlignment="1">
      <alignment vertical="top"/>
    </xf>
    <xf numFmtId="0" fontId="8" fillId="0" borderId="8" xfId="0" applyFont="1" applyFill="1" applyBorder="1" applyAlignment="1">
      <alignment vertical="top"/>
    </xf>
    <xf numFmtId="168" fontId="8" fillId="0" borderId="8" xfId="5" applyNumberFormat="1" applyFont="1" applyFill="1" applyBorder="1"/>
    <xf numFmtId="167" fontId="8" fillId="0" borderId="8" xfId="5" applyNumberFormat="1" applyFont="1" applyFill="1" applyBorder="1"/>
    <xf numFmtId="168" fontId="0" fillId="0" borderId="8" xfId="5" applyNumberFormat="1" applyFont="1" applyFill="1" applyBorder="1" applyAlignment="1">
      <alignment vertical="top"/>
    </xf>
    <xf numFmtId="165" fontId="0" fillId="0" borderId="8" xfId="6" applyNumberFormat="1" applyFont="1" applyFill="1" applyBorder="1" applyAlignment="1">
      <alignment vertical="top"/>
    </xf>
    <xf numFmtId="168" fontId="8" fillId="0" borderId="8" xfId="0" applyNumberFormat="1" applyFont="1" applyFill="1" applyBorder="1" applyAlignment="1">
      <alignment vertical="top"/>
    </xf>
    <xf numFmtId="165" fontId="8" fillId="0" borderId="8" xfId="6" applyNumberFormat="1" applyFont="1" applyFill="1" applyBorder="1" applyAlignment="1">
      <alignment vertical="top"/>
    </xf>
    <xf numFmtId="0" fontId="10" fillId="0" borderId="8" xfId="0" applyFont="1" applyFill="1" applyBorder="1"/>
    <xf numFmtId="168" fontId="10" fillId="0" borderId="8" xfId="5" applyNumberFormat="1" applyFont="1" applyFill="1" applyBorder="1"/>
    <xf numFmtId="167" fontId="10" fillId="0" borderId="8" xfId="5" applyNumberFormat="1" applyFont="1" applyFill="1" applyBorder="1"/>
    <xf numFmtId="0" fontId="8" fillId="0" borderId="8" xfId="0" applyFont="1" applyFill="1" applyBorder="1"/>
    <xf numFmtId="168" fontId="8" fillId="0" borderId="8" xfId="5" applyNumberFormat="1" applyFont="1" applyFill="1" applyBorder="1" applyAlignment="1">
      <alignment vertical="top"/>
    </xf>
    <xf numFmtId="0" fontId="10" fillId="0" borderId="8" xfId="10" applyFill="1" applyBorder="1"/>
    <xf numFmtId="3" fontId="10" fillId="0" borderId="8" xfId="10" applyNumberFormat="1" applyFont="1" applyFill="1" applyBorder="1"/>
    <xf numFmtId="3" fontId="10" fillId="0" borderId="8" xfId="10" applyNumberFormat="1" applyFont="1" applyFill="1" applyBorder="1" applyAlignment="1">
      <alignment wrapText="1"/>
    </xf>
    <xf numFmtId="3" fontId="10" fillId="0" borderId="8" xfId="5" applyNumberFormat="1" applyFont="1" applyFill="1" applyBorder="1" applyAlignment="1">
      <alignment vertical="top"/>
    </xf>
    <xf numFmtId="168" fontId="10" fillId="0" borderId="8" xfId="26" applyNumberFormat="1" applyFont="1" applyFill="1" applyBorder="1"/>
    <xf numFmtId="174" fontId="0" fillId="0" borderId="8" xfId="5" applyNumberFormat="1" applyFont="1" applyFill="1" applyBorder="1" applyAlignment="1">
      <alignment vertical="top"/>
    </xf>
    <xf numFmtId="165" fontId="0" fillId="0" borderId="8" xfId="0" applyNumberFormat="1" applyFill="1" applyBorder="1" applyAlignment="1">
      <alignment vertical="top"/>
    </xf>
    <xf numFmtId="0" fontId="12" fillId="0" borderId="0" xfId="0" applyFont="1" applyFill="1" applyBorder="1" applyAlignment="1">
      <alignment horizontal="left" vertical="top"/>
    </xf>
    <xf numFmtId="0" fontId="12" fillId="0" borderId="0" xfId="0" applyFont="1" applyFill="1" applyBorder="1" applyAlignment="1">
      <alignment vertical="top"/>
    </xf>
    <xf numFmtId="3" fontId="12" fillId="0" borderId="0" xfId="0" applyNumberFormat="1" applyFont="1" applyFill="1" applyBorder="1" applyAlignment="1">
      <alignment vertical="top"/>
    </xf>
    <xf numFmtId="0" fontId="12" fillId="0" borderId="0" xfId="0" applyFont="1" applyFill="1" applyBorder="1"/>
    <xf numFmtId="168" fontId="12" fillId="0" borderId="0" xfId="0" applyNumberFormat="1" applyFont="1" applyFill="1" applyBorder="1"/>
    <xf numFmtId="168" fontId="21" fillId="0" borderId="0" xfId="0" applyNumberFormat="1" applyFont="1" applyFill="1" applyBorder="1" applyAlignment="1">
      <alignment vertical="top"/>
    </xf>
    <xf numFmtId="43" fontId="21" fillId="0" borderId="0" xfId="0" applyNumberFormat="1" applyFont="1" applyFill="1" applyBorder="1" applyAlignment="1">
      <alignment vertical="top"/>
    </xf>
    <xf numFmtId="168" fontId="12" fillId="0" borderId="0" xfId="0" applyNumberFormat="1" applyFont="1" applyFill="1" applyBorder="1" applyAlignment="1">
      <alignment vertical="top"/>
    </xf>
    <xf numFmtId="0" fontId="31" fillId="0" borderId="0" xfId="0" applyFont="1" applyFill="1" applyBorder="1" applyAlignment="1">
      <alignment vertical="top"/>
    </xf>
    <xf numFmtId="0" fontId="8" fillId="0" borderId="1" xfId="0" applyFont="1" applyFill="1" applyBorder="1" applyAlignment="1">
      <alignment horizontal="right" vertical="top" wrapText="1"/>
    </xf>
    <xf numFmtId="0" fontId="8" fillId="0" borderId="0" xfId="0" applyFont="1" applyFill="1" applyBorder="1" applyAlignment="1">
      <alignment horizontal="right" vertical="top"/>
    </xf>
    <xf numFmtId="0" fontId="10" fillId="0" borderId="8" xfId="0" applyFont="1" applyFill="1" applyBorder="1" applyAlignment="1">
      <alignment horizontal="center" vertical="top"/>
    </xf>
    <xf numFmtId="168" fontId="21" fillId="0" borderId="0" xfId="5" applyNumberFormat="1" applyFont="1" applyFill="1" applyBorder="1" applyAlignment="1">
      <alignment vertical="top"/>
    </xf>
    <xf numFmtId="0" fontId="51" fillId="0" borderId="0" xfId="0" applyFont="1" applyFill="1" applyBorder="1" applyAlignment="1">
      <alignment vertical="top"/>
    </xf>
    <xf numFmtId="168" fontId="17" fillId="0" borderId="0" xfId="5" applyNumberFormat="1" applyFont="1" applyFill="1" applyBorder="1" applyAlignment="1">
      <alignment vertical="top"/>
    </xf>
    <xf numFmtId="0" fontId="26" fillId="0" borderId="0" xfId="0" applyFont="1" applyFill="1" applyBorder="1" applyAlignment="1">
      <alignment vertical="top"/>
    </xf>
    <xf numFmtId="173" fontId="0" fillId="0" borderId="0" xfId="5" applyNumberFormat="1" applyFont="1" applyFill="1" applyBorder="1" applyAlignment="1">
      <alignment vertical="top"/>
    </xf>
    <xf numFmtId="17" fontId="10" fillId="0" borderId="0" xfId="0" quotePrefix="1" applyNumberFormat="1" applyFont="1" applyFill="1" applyBorder="1" applyAlignment="1">
      <alignment horizontal="right" vertical="top"/>
    </xf>
    <xf numFmtId="0" fontId="27" fillId="0" borderId="0" xfId="0" quotePrefix="1" applyFont="1" applyFill="1" applyBorder="1" applyAlignment="1">
      <alignment vertical="top"/>
    </xf>
    <xf numFmtId="17" fontId="27" fillId="0" borderId="0" xfId="0" quotePrefix="1" applyNumberFormat="1" applyFont="1" applyFill="1" applyBorder="1" applyAlignment="1">
      <alignment horizontal="right" vertical="top"/>
    </xf>
    <xf numFmtId="0" fontId="27" fillId="0" borderId="0" xfId="0" quotePrefix="1" applyFont="1" applyFill="1" applyBorder="1" applyAlignment="1">
      <alignment horizontal="right" vertical="top"/>
    </xf>
    <xf numFmtId="0" fontId="27" fillId="0" borderId="0" xfId="0" applyFont="1" applyFill="1" applyBorder="1" applyAlignment="1">
      <alignment horizontal="right" vertical="top"/>
    </xf>
    <xf numFmtId="0" fontId="29" fillId="0" borderId="0" xfId="0" applyFont="1" applyFill="1" applyBorder="1" applyAlignment="1">
      <alignment vertical="top"/>
    </xf>
    <xf numFmtId="43" fontId="23" fillId="0" borderId="0" xfId="0" applyNumberFormat="1" applyFont="1" applyFill="1" applyBorder="1" applyAlignment="1">
      <alignment vertical="top"/>
    </xf>
    <xf numFmtId="165" fontId="23" fillId="0" borderId="0" xfId="0" applyNumberFormat="1" applyFont="1" applyFill="1" applyBorder="1" applyAlignment="1">
      <alignment vertical="top"/>
    </xf>
    <xf numFmtId="0" fontId="27" fillId="0" borderId="0" xfId="0" applyFont="1" applyFill="1" applyBorder="1" applyAlignment="1">
      <alignment vertical="top"/>
    </xf>
    <xf numFmtId="0" fontId="0" fillId="0" borderId="0" xfId="0" applyFill="1" applyBorder="1" applyAlignment="1">
      <alignment horizontal="right" vertical="top"/>
    </xf>
    <xf numFmtId="165" fontId="27" fillId="0" borderId="0" xfId="0" applyNumberFormat="1" applyFont="1" applyFill="1" applyBorder="1" applyAlignment="1">
      <alignment vertical="top"/>
    </xf>
    <xf numFmtId="167" fontId="8" fillId="0" borderId="8" xfId="5" applyNumberFormat="1" applyFont="1" applyFill="1" applyBorder="1" applyAlignment="1">
      <alignment vertical="top"/>
    </xf>
    <xf numFmtId="174" fontId="8" fillId="0" borderId="0" xfId="5" applyNumberFormat="1" applyFont="1" applyFill="1" applyBorder="1" applyAlignment="1">
      <alignment vertical="top"/>
    </xf>
    <xf numFmtId="3" fontId="0" fillId="0" borderId="0" xfId="0" applyNumberFormat="1" applyFill="1" applyBorder="1" applyAlignment="1">
      <alignment horizontal="right" vertical="top"/>
    </xf>
    <xf numFmtId="167" fontId="10" fillId="0" borderId="0" xfId="5" applyNumberFormat="1" applyFont="1" applyFill="1" applyBorder="1" applyAlignment="1">
      <alignment vertical="top"/>
    </xf>
    <xf numFmtId="168" fontId="8" fillId="0" borderId="8" xfId="5" applyNumberFormat="1" applyFont="1" applyFill="1" applyBorder="1" applyAlignment="1"/>
    <xf numFmtId="164" fontId="10" fillId="0" borderId="0" xfId="0" applyNumberFormat="1" applyFont="1" applyFill="1" applyBorder="1" applyAlignment="1"/>
    <xf numFmtId="168" fontId="0" fillId="0" borderId="0" xfId="5" applyNumberFormat="1" applyFont="1" applyFill="1" applyBorder="1" applyAlignment="1"/>
    <xf numFmtId="164" fontId="0" fillId="0" borderId="0" xfId="0" applyNumberFormat="1" applyFill="1" applyBorder="1" applyAlignment="1"/>
    <xf numFmtId="168" fontId="23" fillId="0" borderId="0" xfId="5" applyNumberFormat="1" applyFont="1" applyFill="1" applyBorder="1" applyAlignment="1"/>
    <xf numFmtId="0" fontId="8" fillId="0" borderId="1" xfId="3" applyFont="1" applyFill="1" applyBorder="1" applyAlignment="1">
      <alignment horizontal="center" vertical="top"/>
    </xf>
    <xf numFmtId="0" fontId="8" fillId="0" borderId="1" xfId="3" applyFont="1" applyFill="1" applyBorder="1" applyAlignment="1">
      <alignment horizontal="right" vertical="top"/>
    </xf>
    <xf numFmtId="0" fontId="8" fillId="0" borderId="0" xfId="0" applyFont="1" applyFill="1" applyBorder="1" applyAlignment="1">
      <alignment horizontal="left" vertical="top"/>
    </xf>
    <xf numFmtId="0" fontId="8" fillId="0" borderId="1" xfId="0" applyFont="1" applyFill="1" applyBorder="1" applyAlignment="1">
      <alignment horizontal="center" vertical="top" wrapText="1"/>
    </xf>
    <xf numFmtId="0" fontId="33" fillId="0" borderId="0" xfId="0" applyFont="1" applyFill="1" applyBorder="1" applyAlignment="1">
      <alignment vertical="top"/>
    </xf>
    <xf numFmtId="0" fontId="8" fillId="0" borderId="1" xfId="0" applyFont="1" applyFill="1" applyBorder="1" applyAlignment="1">
      <alignment horizontal="center" vertical="top"/>
    </xf>
    <xf numFmtId="0" fontId="8" fillId="0" borderId="1" xfId="0" applyFont="1" applyFill="1" applyBorder="1" applyAlignment="1">
      <alignment horizontal="right" vertical="top"/>
    </xf>
    <xf numFmtId="0" fontId="8" fillId="0" borderId="1" xfId="0" applyFont="1" applyFill="1" applyBorder="1" applyAlignment="1">
      <alignment vertical="top" wrapText="1"/>
    </xf>
    <xf numFmtId="0" fontId="33" fillId="0" borderId="1" xfId="0" applyFont="1" applyFill="1" applyBorder="1" applyAlignment="1">
      <alignment vertical="top"/>
    </xf>
    <xf numFmtId="16" fontId="33" fillId="0" borderId="1" xfId="0" quotePrefix="1" applyNumberFormat="1" applyFont="1" applyFill="1" applyBorder="1" applyAlignment="1">
      <alignment horizontal="right" vertical="top"/>
    </xf>
    <xf numFmtId="0" fontId="33" fillId="0" borderId="1" xfId="0" quotePrefix="1" applyFont="1" applyFill="1" applyBorder="1" applyAlignment="1">
      <alignment horizontal="right" vertical="top"/>
    </xf>
    <xf numFmtId="0" fontId="33" fillId="0" borderId="1" xfId="0" applyFont="1" applyFill="1" applyBorder="1" applyAlignment="1">
      <alignment horizontal="right" vertical="top"/>
    </xf>
    <xf numFmtId="0" fontId="8" fillId="0" borderId="1" xfId="0" applyFont="1" applyFill="1" applyBorder="1"/>
    <xf numFmtId="164" fontId="8" fillId="0" borderId="0" xfId="0" applyNumberFormat="1" applyFont="1" applyFill="1" applyBorder="1" applyAlignment="1">
      <alignment vertical="top"/>
    </xf>
    <xf numFmtId="3" fontId="8" fillId="0" borderId="1" xfId="0" applyNumberFormat="1" applyFont="1" applyFill="1" applyBorder="1" applyAlignment="1">
      <alignment vertical="top"/>
    </xf>
    <xf numFmtId="16" fontId="8" fillId="0" borderId="1" xfId="0" quotePrefix="1" applyNumberFormat="1" applyFont="1" applyFill="1" applyBorder="1" applyAlignment="1">
      <alignment horizontal="right" vertical="top"/>
    </xf>
    <xf numFmtId="0" fontId="8" fillId="0" borderId="1" xfId="0" quotePrefix="1" applyFont="1" applyFill="1" applyBorder="1" applyAlignment="1">
      <alignment horizontal="right" vertical="top"/>
    </xf>
    <xf numFmtId="0" fontId="41" fillId="0" borderId="0" xfId="0" applyFont="1" applyAlignment="1">
      <alignment horizontal="left"/>
    </xf>
    <xf numFmtId="4" fontId="46" fillId="0" borderId="0" xfId="30" applyNumberFormat="1" applyFont="1"/>
    <xf numFmtId="4" fontId="49" fillId="0" borderId="0" xfId="30" applyNumberFormat="1" applyFont="1"/>
    <xf numFmtId="0" fontId="51" fillId="0" borderId="0" xfId="0" applyFont="1" applyFill="1" applyBorder="1"/>
    <xf numFmtId="4" fontId="17" fillId="0" borderId="0" xfId="30" applyNumberFormat="1" applyFont="1" applyAlignment="1">
      <alignment vertical="top"/>
    </xf>
    <xf numFmtId="0" fontId="10" fillId="0" borderId="0" xfId="0" applyFont="1" applyAlignment="1">
      <alignment horizontal="right" vertical="top"/>
    </xf>
    <xf numFmtId="0" fontId="45" fillId="0" borderId="0" xfId="1" applyFont="1" applyAlignment="1" applyProtection="1">
      <alignment horizontal="left" vertical="top" wrapText="1"/>
    </xf>
    <xf numFmtId="0" fontId="18" fillId="0" borderId="0" xfId="1" applyFont="1" applyFill="1" applyAlignment="1" applyProtection="1">
      <alignment vertical="top"/>
    </xf>
    <xf numFmtId="0" fontId="10" fillId="0" borderId="0" xfId="0" applyFont="1" applyFill="1" applyAlignment="1">
      <alignment vertical="top"/>
    </xf>
    <xf numFmtId="0" fontId="10" fillId="0" borderId="0" xfId="0" applyFont="1" applyFill="1" applyAlignment="1">
      <alignment horizontal="left" vertical="top"/>
    </xf>
    <xf numFmtId="166" fontId="10" fillId="0" borderId="0" xfId="0" applyNumberFormat="1" applyFont="1" applyFill="1" applyAlignment="1">
      <alignment horizontal="right" vertical="top"/>
    </xf>
    <xf numFmtId="0" fontId="10" fillId="0" borderId="0" xfId="0" applyFont="1" applyFill="1" applyAlignment="1">
      <alignment horizontal="right" vertical="top"/>
    </xf>
    <xf numFmtId="0" fontId="18" fillId="0" borderId="0" xfId="1" applyFont="1" applyFill="1" applyBorder="1" applyAlignment="1" applyProtection="1">
      <alignment vertical="top"/>
    </xf>
    <xf numFmtId="0" fontId="8" fillId="0" borderId="1" xfId="0" applyFont="1" applyFill="1" applyBorder="1" applyAlignment="1">
      <alignment horizontal="center"/>
    </xf>
    <xf numFmtId="0" fontId="14" fillId="0" borderId="0" xfId="0" applyFont="1" applyFill="1" applyBorder="1" applyAlignment="1">
      <alignment horizontal="left" vertical="top"/>
    </xf>
    <xf numFmtId="0" fontId="8" fillId="0" borderId="1" xfId="0" applyFont="1" applyFill="1" applyBorder="1" applyAlignment="1">
      <alignment horizontal="center"/>
    </xf>
    <xf numFmtId="0" fontId="8" fillId="0" borderId="1" xfId="0" applyFont="1" applyFill="1" applyBorder="1" applyAlignment="1"/>
    <xf numFmtId="168" fontId="0" fillId="0" borderId="0" xfId="0" applyNumberFormat="1" applyFill="1" applyBorder="1"/>
    <xf numFmtId="0" fontId="44" fillId="0" borderId="0" xfId="0" applyFont="1" applyAlignment="1">
      <alignment horizontal="left" wrapText="1"/>
    </xf>
    <xf numFmtId="43" fontId="23" fillId="0" borderId="0" xfId="5" applyFont="1" applyFill="1" applyBorder="1" applyAlignment="1">
      <alignment vertical="top"/>
    </xf>
    <xf numFmtId="0" fontId="9" fillId="0" borderId="0" xfId="0" applyFont="1" applyFill="1" applyBorder="1" applyAlignment="1">
      <alignment vertical="top"/>
    </xf>
    <xf numFmtId="0" fontId="45" fillId="0" borderId="0" xfId="0" applyFont="1" applyAlignment="1">
      <alignment horizontal="left"/>
    </xf>
    <xf numFmtId="10" fontId="0" fillId="0" borderId="0" xfId="0" applyNumberFormat="1" applyFill="1" applyBorder="1" applyAlignment="1">
      <alignment vertical="top"/>
    </xf>
    <xf numFmtId="0" fontId="54" fillId="0" borderId="0" xfId="0" applyFont="1" applyFill="1" applyBorder="1" applyAlignment="1">
      <alignment vertical="top"/>
    </xf>
    <xf numFmtId="0" fontId="12" fillId="0" borderId="0" xfId="0" applyFont="1" applyFill="1" applyBorder="1" applyAlignment="1">
      <alignment horizontal="right" vertical="top"/>
    </xf>
    <xf numFmtId="0" fontId="21" fillId="0" borderId="0" xfId="0" applyFont="1" applyFill="1" applyBorder="1" applyAlignment="1">
      <alignment horizontal="center" vertical="top"/>
    </xf>
    <xf numFmtId="165" fontId="12" fillId="0" borderId="0" xfId="0" applyNumberFormat="1" applyFont="1" applyFill="1" applyBorder="1" applyAlignment="1">
      <alignment vertical="top"/>
    </xf>
    <xf numFmtId="43" fontId="12" fillId="0" borderId="0" xfId="0" applyNumberFormat="1" applyFont="1" applyFill="1" applyBorder="1" applyAlignment="1">
      <alignment vertical="top"/>
    </xf>
    <xf numFmtId="1" fontId="10" fillId="0" borderId="0" xfId="0" applyNumberFormat="1" applyFont="1" applyFill="1" applyBorder="1" applyAlignment="1">
      <alignment vertical="top"/>
    </xf>
    <xf numFmtId="43" fontId="10" fillId="0" borderId="0" xfId="0" applyNumberFormat="1" applyFont="1" applyFill="1" applyBorder="1" applyAlignment="1">
      <alignment vertical="top"/>
    </xf>
    <xf numFmtId="9" fontId="21" fillId="0" borderId="0" xfId="0" applyNumberFormat="1" applyFont="1" applyFill="1" applyBorder="1" applyAlignment="1">
      <alignment vertical="top"/>
    </xf>
    <xf numFmtId="0" fontId="10" fillId="3" borderId="0" xfId="0" applyFont="1" applyFill="1" applyBorder="1" applyAlignment="1">
      <alignment vertical="top"/>
    </xf>
    <xf numFmtId="168" fontId="10" fillId="3" borderId="0" xfId="21" applyNumberFormat="1" applyFont="1" applyFill="1" applyBorder="1" applyAlignment="1">
      <alignment vertical="top"/>
    </xf>
    <xf numFmtId="0" fontId="23" fillId="3" borderId="0" xfId="0" applyFont="1" applyFill="1" applyBorder="1" applyAlignment="1">
      <alignment vertical="top"/>
    </xf>
    <xf numFmtId="1" fontId="10" fillId="3" borderId="0" xfId="21" applyNumberFormat="1" applyFont="1" applyFill="1" applyBorder="1" applyAlignment="1">
      <alignment vertical="top"/>
    </xf>
    <xf numFmtId="1" fontId="10" fillId="3" borderId="0" xfId="0" applyNumberFormat="1" applyFont="1" applyFill="1" applyBorder="1" applyAlignment="1">
      <alignment vertical="top"/>
    </xf>
    <xf numFmtId="1" fontId="23" fillId="3" borderId="0" xfId="0" applyNumberFormat="1" applyFont="1" applyFill="1" applyBorder="1" applyAlignment="1">
      <alignment vertical="top"/>
    </xf>
    <xf numFmtId="168" fontId="10" fillId="3" borderId="0" xfId="0" applyNumberFormat="1" applyFont="1" applyFill="1" applyBorder="1" applyAlignment="1">
      <alignment vertical="top"/>
    </xf>
    <xf numFmtId="168" fontId="23" fillId="3" borderId="0" xfId="21" applyNumberFormat="1" applyFont="1" applyFill="1" applyBorder="1" applyAlignment="1">
      <alignment vertical="top"/>
    </xf>
    <xf numFmtId="0" fontId="23" fillId="3" borderId="0" xfId="0" applyFont="1" applyFill="1" applyBorder="1" applyAlignment="1">
      <alignment horizontal="right" vertical="top"/>
    </xf>
    <xf numFmtId="0" fontId="10" fillId="3" borderId="0" xfId="0" applyFont="1" applyFill="1" applyBorder="1" applyAlignment="1">
      <alignment horizontal="right" vertical="top"/>
    </xf>
    <xf numFmtId="10" fontId="23" fillId="3" borderId="0" xfId="0" applyNumberFormat="1" applyFont="1" applyFill="1" applyBorder="1" applyAlignment="1">
      <alignment vertical="top"/>
    </xf>
    <xf numFmtId="0" fontId="0" fillId="3" borderId="0" xfId="0" applyFill="1" applyBorder="1" applyAlignment="1">
      <alignment vertical="top"/>
    </xf>
    <xf numFmtId="176" fontId="0" fillId="0" borderId="0" xfId="0" applyNumberFormat="1" applyFill="1" applyBorder="1" applyAlignment="1">
      <alignment vertical="top"/>
    </xf>
    <xf numFmtId="168" fontId="0" fillId="0" borderId="0" xfId="5" applyNumberFormat="1" applyFont="1" applyFill="1" applyBorder="1" applyAlignment="1">
      <alignment horizontal="right" vertical="top"/>
    </xf>
    <xf numFmtId="165" fontId="0" fillId="0" borderId="0" xfId="0" applyNumberFormat="1" applyFill="1" applyBorder="1" applyAlignment="1">
      <alignment horizontal="right" vertical="top"/>
    </xf>
    <xf numFmtId="165" fontId="8" fillId="0" borderId="0" xfId="0" applyNumberFormat="1" applyFont="1" applyFill="1" applyBorder="1" applyAlignment="1">
      <alignment vertical="top"/>
    </xf>
    <xf numFmtId="0" fontId="8" fillId="0" borderId="1" xfId="3" applyFont="1" applyFill="1" applyBorder="1" applyAlignment="1">
      <alignment horizontal="center" vertical="top" wrapText="1"/>
    </xf>
    <xf numFmtId="0" fontId="8" fillId="0" borderId="1" xfId="0" applyFont="1" applyFill="1" applyBorder="1" applyAlignment="1">
      <alignment horizontal="center" vertical="top"/>
    </xf>
    <xf numFmtId="0" fontId="8" fillId="0" borderId="1" xfId="0" applyFont="1" applyFill="1" applyBorder="1" applyAlignment="1">
      <alignment horizontal="center" vertical="top" wrapText="1"/>
    </xf>
    <xf numFmtId="0" fontId="8" fillId="0" borderId="1" xfId="3" applyFont="1" applyFill="1" applyBorder="1" applyAlignment="1">
      <alignment horizontal="center" vertical="top"/>
    </xf>
    <xf numFmtId="0" fontId="8" fillId="0" borderId="1" xfId="0" applyFont="1" applyFill="1" applyBorder="1" applyAlignment="1">
      <alignment horizontal="center"/>
    </xf>
    <xf numFmtId="165" fontId="8" fillId="0" borderId="0" xfId="6" applyNumberFormat="1" applyFont="1" applyFill="1" applyBorder="1" applyAlignment="1">
      <alignment vertical="top"/>
    </xf>
    <xf numFmtId="165" fontId="8" fillId="0" borderId="0" xfId="6" applyNumberFormat="1" applyFont="1" applyFill="1" applyBorder="1"/>
    <xf numFmtId="165" fontId="0" fillId="0" borderId="0" xfId="6" applyNumberFormat="1" applyFont="1" applyFill="1" applyBorder="1"/>
    <xf numFmtId="165" fontId="0" fillId="0" borderId="8" xfId="6" applyNumberFormat="1" applyFont="1" applyFill="1" applyBorder="1"/>
    <xf numFmtId="165" fontId="0" fillId="0" borderId="0" xfId="0" applyNumberFormat="1" applyFill="1" applyBorder="1"/>
    <xf numFmtId="165" fontId="8" fillId="0" borderId="8" xfId="6" applyNumberFormat="1" applyFont="1" applyFill="1" applyBorder="1"/>
    <xf numFmtId="165" fontId="8" fillId="0" borderId="8" xfId="0" applyNumberFormat="1" applyFont="1" applyFill="1" applyBorder="1"/>
    <xf numFmtId="0" fontId="8" fillId="0" borderId="9" xfId="0" applyFont="1" applyFill="1" applyBorder="1" applyAlignment="1">
      <alignment horizontal="center" vertical="top" wrapText="1"/>
    </xf>
    <xf numFmtId="3" fontId="8" fillId="0" borderId="0" xfId="0" applyNumberFormat="1" applyFont="1" applyFill="1" applyBorder="1" applyAlignment="1">
      <alignment horizontal="right" vertical="top"/>
    </xf>
    <xf numFmtId="3" fontId="8" fillId="0" borderId="0" xfId="0" applyNumberFormat="1" applyFont="1" applyFill="1" applyBorder="1" applyAlignment="1">
      <alignment vertical="top"/>
    </xf>
    <xf numFmtId="168" fontId="8" fillId="0" borderId="0" xfId="26" applyNumberFormat="1" applyFont="1" applyFill="1" applyBorder="1"/>
    <xf numFmtId="3" fontId="8" fillId="0" borderId="0" xfId="0" quotePrefix="1" applyNumberFormat="1" applyFont="1" applyFill="1" applyBorder="1" applyAlignment="1">
      <alignment horizontal="right" vertical="top"/>
    </xf>
    <xf numFmtId="0" fontId="36" fillId="6" borderId="0" xfId="0" applyFont="1" applyFill="1" applyAlignment="1">
      <alignment horizontal="left"/>
    </xf>
    <xf numFmtId="4" fontId="47" fillId="0" borderId="0" xfId="30" applyNumberFormat="1" applyFont="1"/>
    <xf numFmtId="4" fontId="48" fillId="0" borderId="0" xfId="30" applyNumberFormat="1" applyFont="1"/>
    <xf numFmtId="0" fontId="14" fillId="0" borderId="0" xfId="0" applyFont="1" applyFill="1" applyBorder="1" applyAlignment="1">
      <alignment horizontal="left" vertical="top"/>
    </xf>
    <xf numFmtId="0" fontId="8" fillId="7" borderId="0" xfId="0" applyFont="1" applyFill="1" applyBorder="1" applyAlignment="1">
      <alignment horizontal="center"/>
    </xf>
    <xf numFmtId="0" fontId="10" fillId="4" borderId="0" xfId="0" applyFont="1" applyFill="1" applyBorder="1" applyAlignment="1">
      <alignment horizontal="center"/>
    </xf>
    <xf numFmtId="0" fontId="10" fillId="7" borderId="0" xfId="0" applyFont="1" applyFill="1" applyBorder="1" applyAlignment="1">
      <alignment horizontal="center" vertical="top"/>
    </xf>
    <xf numFmtId="0" fontId="8" fillId="0" borderId="1" xfId="3" applyFont="1" applyFill="1" applyBorder="1" applyAlignment="1">
      <alignment horizontal="center" vertical="top" wrapText="1"/>
    </xf>
    <xf numFmtId="0" fontId="8" fillId="0" borderId="1" xfId="0" applyFont="1" applyFill="1" applyBorder="1" applyAlignment="1">
      <alignment horizontal="center" vertical="top"/>
    </xf>
    <xf numFmtId="0" fontId="8" fillId="0" borderId="1" xfId="0" applyFont="1" applyFill="1" applyBorder="1" applyAlignment="1">
      <alignment horizontal="center" vertical="top" wrapText="1"/>
    </xf>
    <xf numFmtId="0" fontId="8" fillId="0" borderId="1" xfId="3" applyFont="1" applyFill="1" applyBorder="1" applyAlignment="1">
      <alignment horizontal="center" vertical="top"/>
    </xf>
    <xf numFmtId="0" fontId="8" fillId="0" borderId="1" xfId="3" applyFont="1" applyFill="1" applyBorder="1" applyAlignment="1">
      <alignment horizontal="left" vertical="top"/>
    </xf>
    <xf numFmtId="0" fontId="8" fillId="0" borderId="1" xfId="0" applyFont="1" applyFill="1" applyBorder="1" applyAlignment="1">
      <alignment horizontal="right" vertical="top"/>
    </xf>
    <xf numFmtId="0" fontId="8" fillId="0" borderId="1" xfId="0" applyFont="1" applyFill="1" applyBorder="1" applyAlignment="1">
      <alignment vertical="top"/>
    </xf>
    <xf numFmtId="0" fontId="8" fillId="0" borderId="2" xfId="0" applyFont="1" applyFill="1" applyBorder="1" applyAlignment="1">
      <alignment horizontal="center" vertical="top" wrapText="1"/>
    </xf>
    <xf numFmtId="0" fontId="8" fillId="0" borderId="3" xfId="0" applyFont="1" applyFill="1" applyBorder="1" applyAlignment="1">
      <alignment horizontal="center" vertical="top" wrapText="1"/>
    </xf>
    <xf numFmtId="0" fontId="8" fillId="0" borderId="4" xfId="0" applyFont="1" applyFill="1" applyBorder="1" applyAlignment="1">
      <alignment horizontal="center" vertical="top" wrapText="1"/>
    </xf>
    <xf numFmtId="0" fontId="8" fillId="0" borderId="1" xfId="0" applyFont="1" applyFill="1" applyBorder="1" applyAlignment="1">
      <alignment vertical="top" wrapText="1"/>
    </xf>
    <xf numFmtId="0" fontId="21" fillId="0" borderId="0" xfId="0" applyFont="1" applyFill="1" applyBorder="1" applyAlignment="1">
      <alignment horizontal="center" vertical="top"/>
    </xf>
    <xf numFmtId="0" fontId="8" fillId="0" borderId="5" xfId="0" applyFont="1" applyFill="1" applyBorder="1" applyAlignment="1">
      <alignment horizontal="center" vertical="top" wrapText="1"/>
    </xf>
    <xf numFmtId="0" fontId="8" fillId="0" borderId="6" xfId="0" applyFont="1" applyFill="1" applyBorder="1" applyAlignment="1">
      <alignment horizontal="center" vertical="top" wrapText="1"/>
    </xf>
    <xf numFmtId="0" fontId="8" fillId="0" borderId="7" xfId="0" applyFont="1" applyFill="1" applyBorder="1" applyAlignment="1">
      <alignment horizontal="center" vertical="top" wrapText="1"/>
    </xf>
    <xf numFmtId="0" fontId="8" fillId="0" borderId="1" xfId="0" applyFont="1" applyFill="1" applyBorder="1" applyAlignment="1">
      <alignment horizontal="left" vertical="top" wrapText="1"/>
    </xf>
    <xf numFmtId="0" fontId="8" fillId="0" borderId="1" xfId="0" applyFont="1" applyFill="1" applyBorder="1" applyAlignment="1">
      <alignment horizontal="right"/>
    </xf>
    <xf numFmtId="0" fontId="33" fillId="0" borderId="0" xfId="0" applyFont="1" applyFill="1" applyBorder="1" applyAlignment="1">
      <alignment horizontal="left"/>
    </xf>
    <xf numFmtId="0" fontId="8" fillId="0" borderId="1" xfId="0" applyFont="1" applyFill="1" applyBorder="1" applyAlignment="1">
      <alignment horizontal="center"/>
    </xf>
    <xf numFmtId="0" fontId="8" fillId="0" borderId="1" xfId="0" applyFont="1" applyFill="1" applyBorder="1" applyAlignment="1">
      <alignment horizontal="right" vertical="center" wrapText="1"/>
    </xf>
    <xf numFmtId="0" fontId="8" fillId="0" borderId="1" xfId="0" applyFont="1" applyFill="1" applyBorder="1" applyAlignment="1">
      <alignment horizontal="right" vertical="center"/>
    </xf>
    <xf numFmtId="0" fontId="8" fillId="0" borderId="1" xfId="0" applyFont="1" applyFill="1" applyBorder="1" applyAlignment="1">
      <alignment horizontal="left" vertical="top"/>
    </xf>
    <xf numFmtId="2" fontId="8" fillId="0" borderId="1" xfId="0" applyNumberFormat="1" applyFont="1" applyFill="1" applyBorder="1" applyAlignment="1">
      <alignment horizontal="left" vertical="top" wrapText="1"/>
    </xf>
    <xf numFmtId="2" fontId="8" fillId="0" borderId="1" xfId="0" applyNumberFormat="1" applyFont="1" applyFill="1" applyBorder="1" applyAlignment="1">
      <alignment horizontal="left" vertical="top"/>
    </xf>
    <xf numFmtId="0" fontId="14" fillId="0" borderId="0" xfId="0" applyFont="1" applyFill="1" applyBorder="1" applyAlignment="1">
      <alignment horizontal="left" vertical="top" wrapText="1"/>
    </xf>
    <xf numFmtId="2" fontId="8" fillId="0" borderId="1" xfId="0" applyNumberFormat="1" applyFont="1" applyFill="1" applyBorder="1" applyAlignment="1">
      <alignment horizontal="center" vertical="top" wrapText="1"/>
    </xf>
    <xf numFmtId="2" fontId="8" fillId="0" borderId="1" xfId="0" applyNumberFormat="1" applyFont="1" applyFill="1" applyBorder="1" applyAlignment="1">
      <alignment horizontal="center" vertical="top"/>
    </xf>
    <xf numFmtId="0" fontId="10" fillId="4" borderId="0" xfId="0" applyFont="1" applyFill="1" applyBorder="1" applyAlignment="1">
      <alignment horizontal="center" vertical="top"/>
    </xf>
    <xf numFmtId="0" fontId="10" fillId="4" borderId="0" xfId="0" applyFont="1" applyFill="1" applyBorder="1" applyAlignment="1">
      <alignment vertical="top"/>
    </xf>
    <xf numFmtId="0" fontId="10" fillId="4" borderId="0" xfId="0" applyFont="1" applyFill="1" applyBorder="1" applyAlignment="1">
      <alignment horizontal="center" vertical="center" wrapText="1"/>
    </xf>
    <xf numFmtId="0" fontId="10" fillId="4" borderId="0" xfId="0" applyFont="1" applyFill="1" applyBorder="1" applyAlignment="1">
      <alignment horizontal="center" vertical="center"/>
    </xf>
    <xf numFmtId="0" fontId="10" fillId="4" borderId="0" xfId="0" applyFont="1" applyFill="1" applyBorder="1" applyAlignment="1">
      <alignment horizontal="center" vertical="top" wrapText="1"/>
    </xf>
    <xf numFmtId="0" fontId="33" fillId="0" borderId="2" xfId="0" applyFont="1" applyFill="1" applyBorder="1" applyAlignment="1">
      <alignment horizontal="center" vertical="top" wrapText="1"/>
    </xf>
    <xf numFmtId="0" fontId="33" fillId="0" borderId="3" xfId="0" applyFont="1" applyFill="1" applyBorder="1" applyAlignment="1">
      <alignment horizontal="center" vertical="top" wrapText="1"/>
    </xf>
    <xf numFmtId="0" fontId="33" fillId="0" borderId="4" xfId="0" applyFont="1" applyFill="1" applyBorder="1" applyAlignment="1">
      <alignment horizontal="center" vertical="top" wrapText="1"/>
    </xf>
    <xf numFmtId="0" fontId="33" fillId="0" borderId="1" xfId="0" applyFont="1" applyFill="1" applyBorder="1" applyAlignment="1">
      <alignment horizontal="right" vertical="top"/>
    </xf>
    <xf numFmtId="0" fontId="33" fillId="0" borderId="1" xfId="0" applyFont="1" applyFill="1" applyBorder="1" applyAlignment="1">
      <alignment horizontal="center" vertical="top"/>
    </xf>
    <xf numFmtId="0" fontId="33" fillId="0" borderId="1" xfId="0" applyFont="1" applyFill="1" applyBorder="1" applyAlignment="1">
      <alignment vertical="top" wrapText="1"/>
    </xf>
    <xf numFmtId="0" fontId="33" fillId="0" borderId="1" xfId="0" applyFont="1" applyFill="1" applyBorder="1" applyAlignment="1">
      <alignment vertical="top"/>
    </xf>
    <xf numFmtId="3" fontId="8" fillId="0" borderId="1" xfId="0" applyNumberFormat="1" applyFont="1" applyFill="1" applyBorder="1" applyAlignment="1">
      <alignment horizontal="right" vertical="top"/>
    </xf>
    <xf numFmtId="0" fontId="8" fillId="0" borderId="1" xfId="0" applyFont="1" applyFill="1" applyBorder="1" applyAlignment="1">
      <alignment horizontal="right" vertical="top" wrapText="1"/>
    </xf>
    <xf numFmtId="0" fontId="8" fillId="0" borderId="5" xfId="0" applyFont="1" applyFill="1" applyBorder="1" applyAlignment="1">
      <alignment horizontal="center" vertical="top"/>
    </xf>
    <xf numFmtId="0" fontId="8" fillId="0" borderId="7" xfId="0" applyFont="1" applyFill="1" applyBorder="1" applyAlignment="1">
      <alignment horizontal="center" vertical="top"/>
    </xf>
    <xf numFmtId="0" fontId="8" fillId="0" borderId="6" xfId="0" applyFont="1" applyFill="1" applyBorder="1" applyAlignment="1">
      <alignment horizontal="center" vertical="top"/>
    </xf>
    <xf numFmtId="0" fontId="14" fillId="0" borderId="0" xfId="0" applyFont="1" applyAlignment="1">
      <alignment horizontal="left" vertical="top"/>
    </xf>
    <xf numFmtId="0" fontId="10" fillId="0" borderId="1" xfId="0" applyFont="1" applyFill="1" applyBorder="1" applyAlignment="1">
      <alignment horizontal="left" vertical="center" wrapText="1"/>
    </xf>
    <xf numFmtId="0" fontId="10" fillId="0" borderId="1" xfId="0" applyFont="1" applyFill="1" applyBorder="1" applyAlignment="1">
      <alignment horizontal="left" vertical="center"/>
    </xf>
    <xf numFmtId="168" fontId="1" fillId="5" borderId="5" xfId="5" applyNumberFormat="1" applyFont="1" applyFill="1" applyBorder="1" applyAlignment="1">
      <alignment horizontal="left" vertical="center"/>
    </xf>
    <xf numFmtId="168" fontId="1" fillId="5" borderId="6" xfId="5" applyNumberFormat="1" applyFont="1" applyFill="1" applyBorder="1" applyAlignment="1">
      <alignment horizontal="left" vertical="center"/>
    </xf>
    <xf numFmtId="168" fontId="1" fillId="5" borderId="7" xfId="5" applyNumberFormat="1" applyFont="1" applyFill="1" applyBorder="1" applyAlignment="1">
      <alignment horizontal="left" vertical="center"/>
    </xf>
    <xf numFmtId="0" fontId="10" fillId="0" borderId="5" xfId="0" applyFont="1" applyFill="1" applyBorder="1" applyAlignment="1">
      <alignment horizontal="left" vertical="center" wrapText="1"/>
    </xf>
    <xf numFmtId="0" fontId="10" fillId="0" borderId="6" xfId="0" applyFont="1" applyFill="1" applyBorder="1" applyAlignment="1">
      <alignment horizontal="left" vertical="center"/>
    </xf>
    <xf numFmtId="0" fontId="10" fillId="0" borderId="7" xfId="0" applyFont="1" applyFill="1" applyBorder="1" applyAlignment="1">
      <alignment horizontal="left" vertical="center"/>
    </xf>
  </cellXfs>
  <cellStyles count="31">
    <cellStyle name="Hyperlink 2" xfId="2"/>
    <cellStyle name="Komma" xfId="5" builtinId="3"/>
    <cellStyle name="Komma 2" xfId="9"/>
    <cellStyle name="Komma 2 2" xfId="21"/>
    <cellStyle name="Komma 3" xfId="12"/>
    <cellStyle name="Komma 3 2" xfId="23"/>
    <cellStyle name="Komma 4" xfId="18"/>
    <cellStyle name="Komma 5" xfId="15"/>
    <cellStyle name="Komma 6" xfId="26"/>
    <cellStyle name="Komma 7" xfId="28"/>
    <cellStyle name="Link" xfId="1" builtinId="8"/>
    <cellStyle name="Prozent" xfId="6" builtinId="5"/>
    <cellStyle name="Prozent 2" xfId="19"/>
    <cellStyle name="Standard" xfId="0" builtinId="0"/>
    <cellStyle name="Standard 10" xfId="29"/>
    <cellStyle name="Standard 2" xfId="3"/>
    <cellStyle name="Standard 2 2" xfId="10"/>
    <cellStyle name="Standard 2 3" xfId="13"/>
    <cellStyle name="Standard 2 3 2" xfId="24"/>
    <cellStyle name="Standard 2 4" xfId="16"/>
    <cellStyle name="Standard 3" xfId="4"/>
    <cellStyle name="Standard 3 2" xfId="17"/>
    <cellStyle name="Standard 30" xfId="30"/>
    <cellStyle name="Standard 4" xfId="7"/>
    <cellStyle name="Standard 5" xfId="8"/>
    <cellStyle name="Standard 5 2" xfId="20"/>
    <cellStyle name="Standard 6" xfId="11"/>
    <cellStyle name="Standard 6 2" xfId="22"/>
    <cellStyle name="Standard 7" xfId="14"/>
    <cellStyle name="Standard 8" xfId="25"/>
    <cellStyle name="Standard 9" xfId="27"/>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1D1D1B"/>
      <rgbColor rgb="00FFFFFF"/>
      <rgbColor rgb="00FFFFFF"/>
      <rgbColor rgb="00F8F8F8"/>
      <rgbColor rgb="00D0C9BD"/>
      <rgbColor rgb="00F8F8F8"/>
      <rgbColor rgb="00F8F8F8"/>
      <rgbColor rgb="00F8F8F8"/>
      <rgbColor rgb="00D8BFB5"/>
      <rgbColor rgb="00BCB29A"/>
      <rgbColor rgb="00E7E7E7"/>
      <rgbColor rgb="009E8E7B"/>
      <rgbColor rgb="00F8F8F8"/>
      <rgbColor rgb="00545F6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F8F8F8"/>
      <rgbColor rgb="00CCFFFF"/>
      <rgbColor rgb="00CCFFCC"/>
      <rgbColor rgb="00FFFF99"/>
      <rgbColor rgb="0099CCFF"/>
      <rgbColor rgb="00FF99CC"/>
      <rgbColor rgb="00CC99FF"/>
      <rgbColor rgb="00FFCC99"/>
      <rgbColor rgb="003C4041"/>
      <rgbColor rgb="007F6E51"/>
      <rgbColor rgb="00D9C7A7"/>
      <rgbColor rgb="00F8F8F8"/>
      <rgbColor rgb="00FAEBBF"/>
      <rgbColor rgb="00B19A8F"/>
      <rgbColor rgb="00F8F8F8"/>
      <rgbColor rgb="00969696"/>
      <rgbColor rgb="00CCCCCC"/>
      <rgbColor rgb="00B19770"/>
      <rgbColor rgb="00B7B7B7"/>
      <rgbColor rgb="0094897E"/>
      <rgbColor rgb="00696868"/>
      <rgbColor rgb="00F8F8F8"/>
      <rgbColor rgb="00F8F8F8"/>
      <rgbColor rgb="00333333"/>
    </indexedColors>
    <mruColors>
      <color rgb="FFCC4918"/>
      <color rgb="FF808080"/>
      <color rgb="FFCCCCCC"/>
      <color rgb="FFFF5C1F"/>
      <color rgb="FF0072AB"/>
      <color rgb="FF0096DF"/>
      <color rgb="FFD9B800"/>
      <color rgb="FFB39800"/>
      <color rgb="FFFFD900"/>
      <color rgb="FF63C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10.xml.rels><?xml version="1.0" encoding="UTF-8" standalone="yes"?>
<Relationships xmlns="http://schemas.openxmlformats.org/package/2006/relationships"><Relationship Id="rId1" Type="http://schemas.openxmlformats.org/officeDocument/2006/relationships/chartUserShapes" Target="../drawings/drawing17.xml"/></Relationships>
</file>

<file path=xl/charts/_rels/chart11.xml.rels><?xml version="1.0" encoding="UTF-8" standalone="yes"?>
<Relationships xmlns="http://schemas.openxmlformats.org/package/2006/relationships"><Relationship Id="rId1" Type="http://schemas.openxmlformats.org/officeDocument/2006/relationships/chartUserShapes" Target="../drawings/drawing19.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10.xml"/></Relationships>
</file>

<file path=xl/charts/_rels/chart7.xml.rels><?xml version="1.0" encoding="UTF-8" standalone="yes"?>
<Relationships xmlns="http://schemas.openxmlformats.org/package/2006/relationships"><Relationship Id="rId1" Type="http://schemas.openxmlformats.org/officeDocument/2006/relationships/chartUserShapes" Target="../drawings/drawing12.xml"/></Relationships>
</file>

<file path=xl/charts/_rels/chart8.xml.rels><?xml version="1.0" encoding="UTF-8" standalone="yes"?>
<Relationships xmlns="http://schemas.openxmlformats.org/package/2006/relationships"><Relationship Id="rId1" Type="http://schemas.openxmlformats.org/officeDocument/2006/relationships/chartUserShapes" Target="../drawings/drawing14.xml"/></Relationships>
</file>

<file path=xl/charts/_rels/chart9.xml.rels><?xml version="1.0" encoding="UTF-8" standalone="yes"?>
<Relationships xmlns="http://schemas.openxmlformats.org/package/2006/relationships"><Relationship Id="rId1" Type="http://schemas.openxmlformats.org/officeDocument/2006/relationships/chartUserShapes" Target="../drawings/drawing1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a:pPr>
            <a:r>
              <a:rPr lang="de-CH" sz="1200"/>
              <a:t>Steuerpflichtige, Steuerfaktoren und Steuern nach Rechtsform, </a:t>
            </a:r>
          </a:p>
          <a:p>
            <a:pPr>
              <a:defRPr sz="1200"/>
            </a:pPr>
            <a:r>
              <a:rPr lang="de-CH" sz="1200"/>
              <a:t>in</a:t>
            </a:r>
            <a:r>
              <a:rPr lang="de-CH" sz="1200" baseline="0"/>
              <a:t> Prozent,</a:t>
            </a:r>
            <a:r>
              <a:rPr lang="de-CH" sz="1200"/>
              <a:t> 2017 </a:t>
            </a:r>
            <a:br>
              <a:rPr lang="de-CH" sz="1200"/>
            </a:br>
            <a:endParaRPr lang="de-CH" sz="1200"/>
          </a:p>
        </c:rich>
      </c:tx>
      <c:overlay val="0"/>
    </c:title>
    <c:autoTitleDeleted val="0"/>
    <c:plotArea>
      <c:layout>
        <c:manualLayout>
          <c:layoutTarget val="inner"/>
          <c:xMode val="edge"/>
          <c:yMode val="edge"/>
          <c:x val="8.4807456140350873E-2"/>
          <c:y val="0.15155115740740741"/>
          <c:w val="0.66736052631578946"/>
          <c:h val="0.7420268518518518"/>
        </c:manualLayout>
      </c:layout>
      <c:barChart>
        <c:barDir val="col"/>
        <c:grouping val="percentStacked"/>
        <c:varyColors val="0"/>
        <c:ser>
          <c:idx val="0"/>
          <c:order val="0"/>
          <c:tx>
            <c:strRef>
              <c:f>'T 2'!$Q$24</c:f>
              <c:strCache>
                <c:ptCount val="1"/>
                <c:pt idx="0">
                  <c:v>Aktiengesellschaften</c:v>
                </c:pt>
              </c:strCache>
            </c:strRef>
          </c:tx>
          <c:spPr>
            <a:solidFill>
              <a:srgbClr val="0096DF"/>
            </a:solidFill>
          </c:spPr>
          <c:invertIfNegative val="0"/>
          <c:cat>
            <c:strRef>
              <c:f>'T 2'!$P$25:$P$29</c:f>
              <c:strCache>
                <c:ptCount val="5"/>
                <c:pt idx="0">
                  <c:v>Pflichtige</c:v>
                </c:pt>
                <c:pt idx="1">
                  <c:v>Reingewinn</c:v>
                </c:pt>
                <c:pt idx="2">
                  <c:v>Eigenkapital</c:v>
                </c:pt>
                <c:pt idx="3">
                  <c:v>Gewinnsteuer</c:v>
                </c:pt>
                <c:pt idx="4">
                  <c:v>Kapitalsteuer</c:v>
                </c:pt>
              </c:strCache>
            </c:strRef>
          </c:cat>
          <c:val>
            <c:numRef>
              <c:f>'T 2'!$Q$25:$Q$29</c:f>
              <c:numCache>
                <c:formatCode>_ * #,##0.0_ ;_ * \-#,##0.0_ ;_ * "-"??_ ;_ @_ </c:formatCode>
                <c:ptCount val="5"/>
                <c:pt idx="0">
                  <c:v>44.274783985225248</c:v>
                </c:pt>
                <c:pt idx="1">
                  <c:v>85.464218979141179</c:v>
                </c:pt>
                <c:pt idx="2">
                  <c:v>74.298353219080411</c:v>
                </c:pt>
                <c:pt idx="3" formatCode="0.0">
                  <c:v>86.985483352819642</c:v>
                </c:pt>
                <c:pt idx="4">
                  <c:v>66.594337482111314</c:v>
                </c:pt>
              </c:numCache>
            </c:numRef>
          </c:val>
          <c:extLst>
            <c:ext xmlns:c16="http://schemas.microsoft.com/office/drawing/2014/chart" uri="{C3380CC4-5D6E-409C-BE32-E72D297353CC}">
              <c16:uniqueId val="{00000000-5E90-4678-ABE5-2E4D9440F971}"/>
            </c:ext>
          </c:extLst>
        </c:ser>
        <c:ser>
          <c:idx val="1"/>
          <c:order val="1"/>
          <c:tx>
            <c:strRef>
              <c:f>'T 2'!$R$24</c:f>
              <c:strCache>
                <c:ptCount val="1"/>
                <c:pt idx="0">
                  <c:v>GmbH</c:v>
                </c:pt>
              </c:strCache>
            </c:strRef>
          </c:tx>
          <c:spPr>
            <a:solidFill>
              <a:srgbClr val="0072AB"/>
            </a:solidFill>
          </c:spPr>
          <c:invertIfNegative val="0"/>
          <c:cat>
            <c:strRef>
              <c:f>'T 2'!$P$25:$P$29</c:f>
              <c:strCache>
                <c:ptCount val="5"/>
                <c:pt idx="0">
                  <c:v>Pflichtige</c:v>
                </c:pt>
                <c:pt idx="1">
                  <c:v>Reingewinn</c:v>
                </c:pt>
                <c:pt idx="2">
                  <c:v>Eigenkapital</c:v>
                </c:pt>
                <c:pt idx="3">
                  <c:v>Gewinnsteuer</c:v>
                </c:pt>
                <c:pt idx="4">
                  <c:v>Kapitalsteuer</c:v>
                </c:pt>
              </c:strCache>
            </c:strRef>
          </c:cat>
          <c:val>
            <c:numRef>
              <c:f>'T 2'!$R$25:$R$29</c:f>
              <c:numCache>
                <c:formatCode>_ * #,##0.0_ ;_ * \-#,##0.0_ ;_ * "-"??_ ;_ @_ </c:formatCode>
                <c:ptCount val="5"/>
                <c:pt idx="0">
                  <c:v>38.236264098674226</c:v>
                </c:pt>
                <c:pt idx="1">
                  <c:v>10.37843001774708</c:v>
                </c:pt>
                <c:pt idx="2">
                  <c:v>20.269618304538824</c:v>
                </c:pt>
                <c:pt idx="3" formatCode="0.0">
                  <c:v>9.1963098842039646</c:v>
                </c:pt>
                <c:pt idx="4">
                  <c:v>24.765640335889763</c:v>
                </c:pt>
              </c:numCache>
            </c:numRef>
          </c:val>
          <c:extLst>
            <c:ext xmlns:c16="http://schemas.microsoft.com/office/drawing/2014/chart" uri="{C3380CC4-5D6E-409C-BE32-E72D297353CC}">
              <c16:uniqueId val="{00000001-5E90-4678-ABE5-2E4D9440F971}"/>
            </c:ext>
          </c:extLst>
        </c:ser>
        <c:ser>
          <c:idx val="2"/>
          <c:order val="2"/>
          <c:tx>
            <c:strRef>
              <c:f>'T 2'!$S$24</c:f>
              <c:strCache>
                <c:ptCount val="1"/>
                <c:pt idx="0">
                  <c:v>Genossenschaften</c:v>
                </c:pt>
              </c:strCache>
            </c:strRef>
          </c:tx>
          <c:spPr>
            <a:solidFill>
              <a:srgbClr val="FF5C1F"/>
            </a:solidFill>
          </c:spPr>
          <c:invertIfNegative val="0"/>
          <c:cat>
            <c:strRef>
              <c:f>'T 2'!$P$25:$P$29</c:f>
              <c:strCache>
                <c:ptCount val="5"/>
                <c:pt idx="0">
                  <c:v>Pflichtige</c:v>
                </c:pt>
                <c:pt idx="1">
                  <c:v>Reingewinn</c:v>
                </c:pt>
                <c:pt idx="2">
                  <c:v>Eigenkapital</c:v>
                </c:pt>
                <c:pt idx="3">
                  <c:v>Gewinnsteuer</c:v>
                </c:pt>
                <c:pt idx="4">
                  <c:v>Kapitalsteuer</c:v>
                </c:pt>
              </c:strCache>
            </c:strRef>
          </c:cat>
          <c:val>
            <c:numRef>
              <c:f>'T 2'!$S$25:$S$29</c:f>
              <c:numCache>
                <c:formatCode>_ * #,##0.0_ ;_ * \-#,##0.0_ ;_ * "-"??_ ;_ @_ </c:formatCode>
                <c:ptCount val="5"/>
                <c:pt idx="0">
                  <c:v>1.7281181980080471</c:v>
                </c:pt>
                <c:pt idx="1">
                  <c:v>2.8301047612847414</c:v>
                </c:pt>
                <c:pt idx="2">
                  <c:v>3.167643419749004</c:v>
                </c:pt>
                <c:pt idx="3" formatCode="0.0">
                  <c:v>2.9206169225129912</c:v>
                </c:pt>
                <c:pt idx="4">
                  <c:v>0.85125160877141148</c:v>
                </c:pt>
              </c:numCache>
            </c:numRef>
          </c:val>
          <c:extLst>
            <c:ext xmlns:c16="http://schemas.microsoft.com/office/drawing/2014/chart" uri="{C3380CC4-5D6E-409C-BE32-E72D297353CC}">
              <c16:uniqueId val="{00000002-5E90-4678-ABE5-2E4D9440F971}"/>
            </c:ext>
          </c:extLst>
        </c:ser>
        <c:ser>
          <c:idx val="3"/>
          <c:order val="3"/>
          <c:tx>
            <c:strRef>
              <c:f>'T 2'!$T$24</c:f>
              <c:strCache>
                <c:ptCount val="1"/>
                <c:pt idx="0">
                  <c:v>Vereine und Stiftungen </c:v>
                </c:pt>
              </c:strCache>
            </c:strRef>
          </c:tx>
          <c:spPr>
            <a:solidFill>
              <a:srgbClr val="CC4918"/>
            </a:solidFill>
          </c:spPr>
          <c:invertIfNegative val="0"/>
          <c:cat>
            <c:strRef>
              <c:f>'T 2'!$P$25:$P$29</c:f>
              <c:strCache>
                <c:ptCount val="5"/>
                <c:pt idx="0">
                  <c:v>Pflichtige</c:v>
                </c:pt>
                <c:pt idx="1">
                  <c:v>Reingewinn</c:v>
                </c:pt>
                <c:pt idx="2">
                  <c:v>Eigenkapital</c:v>
                </c:pt>
                <c:pt idx="3">
                  <c:v>Gewinnsteuer</c:v>
                </c:pt>
                <c:pt idx="4">
                  <c:v>Kapitalsteuer</c:v>
                </c:pt>
              </c:strCache>
            </c:strRef>
          </c:cat>
          <c:val>
            <c:numRef>
              <c:f>'T 2'!$T$25:$T$29</c:f>
              <c:numCache>
                <c:formatCode>_ * #,##0.0_ ;_ * \-#,##0.0_ ;_ * "-"??_ ;_ @_ </c:formatCode>
                <c:ptCount val="5"/>
                <c:pt idx="0">
                  <c:v>15.760833718092474</c:v>
                </c:pt>
                <c:pt idx="1">
                  <c:v>1.3272462418269981</c:v>
                </c:pt>
                <c:pt idx="2">
                  <c:v>2.2643865030555053</c:v>
                </c:pt>
                <c:pt idx="3" formatCode="0.0">
                  <c:v>0.89759017855204903</c:v>
                </c:pt>
                <c:pt idx="4">
                  <c:v>7.7887705732275085</c:v>
                </c:pt>
              </c:numCache>
            </c:numRef>
          </c:val>
          <c:extLst>
            <c:ext xmlns:c16="http://schemas.microsoft.com/office/drawing/2014/chart" uri="{C3380CC4-5D6E-409C-BE32-E72D297353CC}">
              <c16:uniqueId val="{00000003-5E90-4678-ABE5-2E4D9440F971}"/>
            </c:ext>
          </c:extLst>
        </c:ser>
        <c:dLbls>
          <c:showLegendKey val="0"/>
          <c:showVal val="0"/>
          <c:showCatName val="0"/>
          <c:showSerName val="0"/>
          <c:showPercent val="0"/>
          <c:showBubbleSize val="0"/>
        </c:dLbls>
        <c:gapWidth val="150"/>
        <c:overlap val="100"/>
        <c:serLines/>
        <c:axId val="116962432"/>
        <c:axId val="116963968"/>
      </c:barChart>
      <c:catAx>
        <c:axId val="116962432"/>
        <c:scaling>
          <c:orientation val="minMax"/>
        </c:scaling>
        <c:delete val="0"/>
        <c:axPos val="b"/>
        <c:numFmt formatCode="General" sourceLinked="0"/>
        <c:majorTickMark val="out"/>
        <c:minorTickMark val="none"/>
        <c:tickLblPos val="nextTo"/>
        <c:crossAx val="116963968"/>
        <c:crosses val="autoZero"/>
        <c:auto val="1"/>
        <c:lblAlgn val="ctr"/>
        <c:lblOffset val="100"/>
        <c:noMultiLvlLbl val="0"/>
      </c:catAx>
      <c:valAx>
        <c:axId val="116963968"/>
        <c:scaling>
          <c:orientation val="minMax"/>
        </c:scaling>
        <c:delete val="0"/>
        <c:axPos val="l"/>
        <c:majorGridlines/>
        <c:numFmt formatCode="0%" sourceLinked="1"/>
        <c:majorTickMark val="out"/>
        <c:minorTickMark val="none"/>
        <c:tickLblPos val="nextTo"/>
        <c:crossAx val="116962432"/>
        <c:crosses val="autoZero"/>
        <c:crossBetween val="between"/>
      </c:valAx>
    </c:plotArea>
    <c:legend>
      <c:legendPos val="r"/>
      <c:layout>
        <c:manualLayout>
          <c:xMode val="edge"/>
          <c:yMode val="edge"/>
          <c:x val="0.78044692982456143"/>
          <c:y val="0.1503150462962963"/>
          <c:w val="0.20841271929824562"/>
          <c:h val="0.29546851851851852"/>
        </c:manualLayout>
      </c:layout>
      <c:overlay val="0"/>
    </c:legend>
    <c:plotVisOnly val="1"/>
    <c:dispBlanksAs val="gap"/>
    <c:showDLblsOverMax val="0"/>
  </c:chart>
  <c:txPr>
    <a:bodyPr/>
    <a:lstStyle/>
    <a:p>
      <a:pPr>
        <a:defRPr>
          <a:latin typeface="Arial" panose="020B0604020202020204" pitchFamily="34" charset="0"/>
          <a:cs typeface="Arial" panose="020B0604020202020204" pitchFamily="34" charset="0"/>
        </a:defRPr>
      </a:pPr>
      <a:endParaRPr lang="de-DE"/>
    </a:p>
  </c:txPr>
  <c:printSettings>
    <c:headerFooter/>
    <c:pageMargins b="0.78740157499999996" l="0.7" r="0.7" t="0.78740157499999996" header="0.3" footer="0.3"/>
    <c:pageSetup/>
  </c:printSettings>
  <c:userShapes r:id="rId1"/>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marL="0" marR="0" indent="0" algn="ctr" defTabSz="914400" rtl="0" eaLnBrk="1" fontAlgn="auto" latinLnBrk="0" hangingPunct="1">
              <a:lnSpc>
                <a:spcPct val="100000"/>
              </a:lnSpc>
              <a:spcBef>
                <a:spcPts val="0"/>
              </a:spcBef>
              <a:spcAft>
                <a:spcPts val="0"/>
              </a:spcAft>
              <a:buClrTx/>
              <a:buSzTx/>
              <a:buFontTx/>
              <a:buNone/>
              <a:tabLst/>
              <a:defRPr sz="1800" b="1" i="0" u="none" strike="noStrike" kern="1200" baseline="0">
                <a:solidFill>
                  <a:sysClr val="windowText" lastClr="000000"/>
                </a:solidFill>
                <a:latin typeface="+mn-lt"/>
                <a:ea typeface="+mn-ea"/>
                <a:cs typeface="+mn-cs"/>
              </a:defRPr>
            </a:pPr>
            <a:r>
              <a:rPr lang="de-CH" sz="1200" b="1" i="0" baseline="0">
                <a:effectLst/>
                <a:latin typeface="Arial" panose="020B0604020202020204" pitchFamily="34" charset="0"/>
                <a:cs typeface="Arial" panose="020B0604020202020204" pitchFamily="34" charset="0"/>
              </a:rPr>
              <a:t>Verteilung der Steuerfaktoren und Kantonssteuer der juristischen Personen (ohne Vereine und Stiftungen) nach Bezirken, in Prozent, 2017</a:t>
            </a:r>
            <a:endParaRPr lang="de-CH" sz="1200">
              <a:effectLst/>
              <a:latin typeface="Arial" panose="020B0604020202020204" pitchFamily="34" charset="0"/>
              <a:cs typeface="Arial" panose="020B0604020202020204" pitchFamily="34" charset="0"/>
            </a:endParaRPr>
          </a:p>
          <a:p>
            <a:pPr marL="0" marR="0" indent="0" algn="ctr" defTabSz="914400" rtl="0" eaLnBrk="1" fontAlgn="auto" latinLnBrk="0" hangingPunct="1">
              <a:lnSpc>
                <a:spcPct val="100000"/>
              </a:lnSpc>
              <a:spcBef>
                <a:spcPts val="0"/>
              </a:spcBef>
              <a:spcAft>
                <a:spcPts val="0"/>
              </a:spcAft>
              <a:buClrTx/>
              <a:buSzTx/>
              <a:buFontTx/>
              <a:buNone/>
              <a:tabLst/>
              <a:defRPr sz="1800" b="1" i="0" u="none" strike="noStrike" kern="1200" baseline="0">
                <a:solidFill>
                  <a:sysClr val="windowText" lastClr="000000"/>
                </a:solidFill>
                <a:latin typeface="+mn-lt"/>
                <a:ea typeface="+mn-ea"/>
                <a:cs typeface="+mn-cs"/>
              </a:defRPr>
            </a:pPr>
            <a:endParaRPr lang="de-CH"/>
          </a:p>
        </c:rich>
      </c:tx>
      <c:layout/>
      <c:overlay val="0"/>
    </c:title>
    <c:autoTitleDeleted val="0"/>
    <c:plotArea>
      <c:layout>
        <c:manualLayout>
          <c:layoutTarget val="inner"/>
          <c:xMode val="edge"/>
          <c:yMode val="edge"/>
          <c:x val="5.4606666666666658E-2"/>
          <c:y val="0.21317642113208293"/>
          <c:w val="0.79436022222222225"/>
          <c:h val="0.63360379182039483"/>
        </c:manualLayout>
      </c:layout>
      <c:barChart>
        <c:barDir val="col"/>
        <c:grouping val="clustered"/>
        <c:varyColors val="0"/>
        <c:ser>
          <c:idx val="0"/>
          <c:order val="0"/>
          <c:tx>
            <c:strRef>
              <c:f>'T 11'!$R$30</c:f>
              <c:strCache>
                <c:ptCount val="1"/>
                <c:pt idx="0">
                  <c:v>Pflichtige</c:v>
                </c:pt>
              </c:strCache>
            </c:strRef>
          </c:tx>
          <c:spPr>
            <a:solidFill>
              <a:srgbClr val="0096DF"/>
            </a:solidFill>
          </c:spPr>
          <c:invertIfNegative val="0"/>
          <c:cat>
            <c:strRef>
              <c:f>'T 11'!$Q$31:$Q$41</c:f>
              <c:strCache>
                <c:ptCount val="11"/>
                <c:pt idx="0">
                  <c:v>Aarau</c:v>
                </c:pt>
                <c:pt idx="1">
                  <c:v>Baden</c:v>
                </c:pt>
                <c:pt idx="2">
                  <c:v>Bremgarten</c:v>
                </c:pt>
                <c:pt idx="3">
                  <c:v>Brugg</c:v>
                </c:pt>
                <c:pt idx="4">
                  <c:v>Kulm</c:v>
                </c:pt>
                <c:pt idx="5">
                  <c:v>Laufenburg</c:v>
                </c:pt>
                <c:pt idx="6">
                  <c:v>Lenzburg</c:v>
                </c:pt>
                <c:pt idx="7">
                  <c:v>Muri</c:v>
                </c:pt>
                <c:pt idx="8">
                  <c:v>Rheinfelden</c:v>
                </c:pt>
                <c:pt idx="9">
                  <c:v>Zofingen</c:v>
                </c:pt>
                <c:pt idx="10">
                  <c:v>Zurzach</c:v>
                </c:pt>
              </c:strCache>
            </c:strRef>
          </c:cat>
          <c:val>
            <c:numRef>
              <c:f>'T 11'!$R$31:$R$41</c:f>
              <c:numCache>
                <c:formatCode>0.0</c:formatCode>
                <c:ptCount val="11"/>
                <c:pt idx="0">
                  <c:v>13.768938652468387</c:v>
                </c:pt>
                <c:pt idx="1">
                  <c:v>25.35332576439729</c:v>
                </c:pt>
                <c:pt idx="2">
                  <c:v>11.799710292448029</c:v>
                </c:pt>
                <c:pt idx="3">
                  <c:v>7.4110323767764168</c:v>
                </c:pt>
                <c:pt idx="4">
                  <c:v>6.5223348862702109</c:v>
                </c:pt>
                <c:pt idx="5">
                  <c:v>5.1325216301922252</c:v>
                </c:pt>
                <c:pt idx="6">
                  <c:v>11.768390557099792</c:v>
                </c:pt>
                <c:pt idx="7">
                  <c:v>5.6101475942528278</c:v>
                </c:pt>
                <c:pt idx="8">
                  <c:v>7.2348588654425869</c:v>
                </c:pt>
                <c:pt idx="9">
                  <c:v>12.065928042908038</c:v>
                </c:pt>
                <c:pt idx="10">
                  <c:v>5.5357632228007674</c:v>
                </c:pt>
              </c:numCache>
            </c:numRef>
          </c:val>
          <c:extLst>
            <c:ext xmlns:c16="http://schemas.microsoft.com/office/drawing/2014/chart" uri="{C3380CC4-5D6E-409C-BE32-E72D297353CC}">
              <c16:uniqueId val="{00000000-529B-4ED4-80F7-C960A5BEECB3}"/>
            </c:ext>
          </c:extLst>
        </c:ser>
        <c:ser>
          <c:idx val="1"/>
          <c:order val="1"/>
          <c:tx>
            <c:strRef>
              <c:f>'T 11'!$S$30</c:f>
              <c:strCache>
                <c:ptCount val="1"/>
                <c:pt idx="0">
                  <c:v>Reingewinn</c:v>
                </c:pt>
              </c:strCache>
            </c:strRef>
          </c:tx>
          <c:spPr>
            <a:solidFill>
              <a:srgbClr val="0072AB"/>
            </a:solidFill>
          </c:spPr>
          <c:invertIfNegative val="0"/>
          <c:cat>
            <c:strRef>
              <c:f>'T 11'!$Q$31:$Q$41</c:f>
              <c:strCache>
                <c:ptCount val="11"/>
                <c:pt idx="0">
                  <c:v>Aarau</c:v>
                </c:pt>
                <c:pt idx="1">
                  <c:v>Baden</c:v>
                </c:pt>
                <c:pt idx="2">
                  <c:v>Bremgarten</c:v>
                </c:pt>
                <c:pt idx="3">
                  <c:v>Brugg</c:v>
                </c:pt>
                <c:pt idx="4">
                  <c:v>Kulm</c:v>
                </c:pt>
                <c:pt idx="5">
                  <c:v>Laufenburg</c:v>
                </c:pt>
                <c:pt idx="6">
                  <c:v>Lenzburg</c:v>
                </c:pt>
                <c:pt idx="7">
                  <c:v>Muri</c:v>
                </c:pt>
                <c:pt idx="8">
                  <c:v>Rheinfelden</c:v>
                </c:pt>
                <c:pt idx="9">
                  <c:v>Zofingen</c:v>
                </c:pt>
                <c:pt idx="10">
                  <c:v>Zurzach</c:v>
                </c:pt>
              </c:strCache>
            </c:strRef>
          </c:cat>
          <c:val>
            <c:numRef>
              <c:f>'T 11'!$S$31:$S$41</c:f>
              <c:numCache>
                <c:formatCode>0.0</c:formatCode>
                <c:ptCount val="11"/>
                <c:pt idx="0">
                  <c:v>16.142078717684605</c:v>
                </c:pt>
                <c:pt idx="1">
                  <c:v>25.889440751247989</c:v>
                </c:pt>
                <c:pt idx="2">
                  <c:v>7.8241964552825145</c:v>
                </c:pt>
                <c:pt idx="3">
                  <c:v>6.8232438222336631</c:v>
                </c:pt>
                <c:pt idx="4">
                  <c:v>3.0980893921586117</c:v>
                </c:pt>
                <c:pt idx="5">
                  <c:v>5.0492070029066776</c:v>
                </c:pt>
                <c:pt idx="6">
                  <c:v>9.2551793374461671</c:v>
                </c:pt>
                <c:pt idx="7">
                  <c:v>3.5846917555421918</c:v>
                </c:pt>
                <c:pt idx="8">
                  <c:v>10.068494939194919</c:v>
                </c:pt>
                <c:pt idx="9">
                  <c:v>8.5006653320702252</c:v>
                </c:pt>
                <c:pt idx="10">
                  <c:v>3.764712494232441</c:v>
                </c:pt>
              </c:numCache>
            </c:numRef>
          </c:val>
          <c:extLst>
            <c:ext xmlns:c16="http://schemas.microsoft.com/office/drawing/2014/chart" uri="{C3380CC4-5D6E-409C-BE32-E72D297353CC}">
              <c16:uniqueId val="{00000001-529B-4ED4-80F7-C960A5BEECB3}"/>
            </c:ext>
          </c:extLst>
        </c:ser>
        <c:ser>
          <c:idx val="2"/>
          <c:order val="2"/>
          <c:tx>
            <c:strRef>
              <c:f>'T 11'!$T$30</c:f>
              <c:strCache>
                <c:ptCount val="1"/>
                <c:pt idx="0">
                  <c:v>Eigenkapital</c:v>
                </c:pt>
              </c:strCache>
            </c:strRef>
          </c:tx>
          <c:spPr>
            <a:solidFill>
              <a:srgbClr val="FF5C1F"/>
            </a:solidFill>
          </c:spPr>
          <c:invertIfNegative val="0"/>
          <c:cat>
            <c:strRef>
              <c:f>'T 11'!$Q$31:$Q$41</c:f>
              <c:strCache>
                <c:ptCount val="11"/>
                <c:pt idx="0">
                  <c:v>Aarau</c:v>
                </c:pt>
                <c:pt idx="1">
                  <c:v>Baden</c:v>
                </c:pt>
                <c:pt idx="2">
                  <c:v>Bremgarten</c:v>
                </c:pt>
                <c:pt idx="3">
                  <c:v>Brugg</c:v>
                </c:pt>
                <c:pt idx="4">
                  <c:v>Kulm</c:v>
                </c:pt>
                <c:pt idx="5">
                  <c:v>Laufenburg</c:v>
                </c:pt>
                <c:pt idx="6">
                  <c:v>Lenzburg</c:v>
                </c:pt>
                <c:pt idx="7">
                  <c:v>Muri</c:v>
                </c:pt>
                <c:pt idx="8">
                  <c:v>Rheinfelden</c:v>
                </c:pt>
                <c:pt idx="9">
                  <c:v>Zofingen</c:v>
                </c:pt>
                <c:pt idx="10">
                  <c:v>Zurzach</c:v>
                </c:pt>
              </c:strCache>
            </c:strRef>
          </c:cat>
          <c:val>
            <c:numRef>
              <c:f>'T 11'!$T$31:$T$41</c:f>
              <c:numCache>
                <c:formatCode>0.0</c:formatCode>
                <c:ptCount val="11"/>
                <c:pt idx="0">
                  <c:v>13.233982916841835</c:v>
                </c:pt>
                <c:pt idx="1">
                  <c:v>38.067765847083002</c:v>
                </c:pt>
                <c:pt idx="2">
                  <c:v>4.9037755765912561</c:v>
                </c:pt>
                <c:pt idx="3">
                  <c:v>4.5507577586304748</c:v>
                </c:pt>
                <c:pt idx="4">
                  <c:v>3.9052440718717496</c:v>
                </c:pt>
                <c:pt idx="5">
                  <c:v>3.7729423066361463</c:v>
                </c:pt>
                <c:pt idx="6">
                  <c:v>7.7027266636532223</c:v>
                </c:pt>
                <c:pt idx="7">
                  <c:v>1.8197741746190612</c:v>
                </c:pt>
                <c:pt idx="8">
                  <c:v>4.4451717832539623</c:v>
                </c:pt>
                <c:pt idx="9">
                  <c:v>13.1480697198055</c:v>
                </c:pt>
                <c:pt idx="10">
                  <c:v>4.4497891810137871</c:v>
                </c:pt>
              </c:numCache>
            </c:numRef>
          </c:val>
          <c:extLst>
            <c:ext xmlns:c16="http://schemas.microsoft.com/office/drawing/2014/chart" uri="{C3380CC4-5D6E-409C-BE32-E72D297353CC}">
              <c16:uniqueId val="{00000002-529B-4ED4-80F7-C960A5BEECB3}"/>
            </c:ext>
          </c:extLst>
        </c:ser>
        <c:ser>
          <c:idx val="3"/>
          <c:order val="3"/>
          <c:tx>
            <c:strRef>
              <c:f>'T 11'!$U$30</c:f>
              <c:strCache>
                <c:ptCount val="1"/>
                <c:pt idx="0">
                  <c:v>Kantonssteuer</c:v>
                </c:pt>
              </c:strCache>
            </c:strRef>
          </c:tx>
          <c:spPr>
            <a:solidFill>
              <a:srgbClr val="CC4918"/>
            </a:solidFill>
          </c:spPr>
          <c:invertIfNegative val="0"/>
          <c:cat>
            <c:strRef>
              <c:f>'T 11'!$Q$31:$Q$41</c:f>
              <c:strCache>
                <c:ptCount val="11"/>
                <c:pt idx="0">
                  <c:v>Aarau</c:v>
                </c:pt>
                <c:pt idx="1">
                  <c:v>Baden</c:v>
                </c:pt>
                <c:pt idx="2">
                  <c:v>Bremgarten</c:v>
                </c:pt>
                <c:pt idx="3">
                  <c:v>Brugg</c:v>
                </c:pt>
                <c:pt idx="4">
                  <c:v>Kulm</c:v>
                </c:pt>
                <c:pt idx="5">
                  <c:v>Laufenburg</c:v>
                </c:pt>
                <c:pt idx="6">
                  <c:v>Lenzburg</c:v>
                </c:pt>
                <c:pt idx="7">
                  <c:v>Muri</c:v>
                </c:pt>
                <c:pt idx="8">
                  <c:v>Rheinfelden</c:v>
                </c:pt>
                <c:pt idx="9">
                  <c:v>Zofingen</c:v>
                </c:pt>
                <c:pt idx="10">
                  <c:v>Zurzach</c:v>
                </c:pt>
              </c:strCache>
            </c:strRef>
          </c:cat>
          <c:val>
            <c:numRef>
              <c:f>'T 11'!$U$31:$U$41</c:f>
              <c:numCache>
                <c:formatCode>0.0</c:formatCode>
                <c:ptCount val="11"/>
                <c:pt idx="0">
                  <c:v>16.044380810941117</c:v>
                </c:pt>
                <c:pt idx="1">
                  <c:v>27.035713460346795</c:v>
                </c:pt>
                <c:pt idx="2">
                  <c:v>7.5132613846544238</c:v>
                </c:pt>
                <c:pt idx="3">
                  <c:v>6.736880913401821</c:v>
                </c:pt>
                <c:pt idx="4">
                  <c:v>2.9906368163536992</c:v>
                </c:pt>
                <c:pt idx="5">
                  <c:v>4.977524345071985</c:v>
                </c:pt>
                <c:pt idx="6">
                  <c:v>8.9159119501712265</c:v>
                </c:pt>
                <c:pt idx="7">
                  <c:v>3.313258559533574</c:v>
                </c:pt>
                <c:pt idx="8">
                  <c:v>10.011893199227989</c:v>
                </c:pt>
                <c:pt idx="9">
                  <c:v>8.5563986305546198</c:v>
                </c:pt>
                <c:pt idx="10">
                  <c:v>3.9041399297427484</c:v>
                </c:pt>
              </c:numCache>
            </c:numRef>
          </c:val>
          <c:extLst>
            <c:ext xmlns:c16="http://schemas.microsoft.com/office/drawing/2014/chart" uri="{C3380CC4-5D6E-409C-BE32-E72D297353CC}">
              <c16:uniqueId val="{00000003-529B-4ED4-80F7-C960A5BEECB3}"/>
            </c:ext>
          </c:extLst>
        </c:ser>
        <c:dLbls>
          <c:showLegendKey val="0"/>
          <c:showVal val="0"/>
          <c:showCatName val="0"/>
          <c:showSerName val="0"/>
          <c:showPercent val="0"/>
          <c:showBubbleSize val="0"/>
        </c:dLbls>
        <c:gapWidth val="150"/>
        <c:axId val="120486528"/>
        <c:axId val="120492416"/>
      </c:barChart>
      <c:catAx>
        <c:axId val="120486528"/>
        <c:scaling>
          <c:orientation val="minMax"/>
        </c:scaling>
        <c:delete val="0"/>
        <c:axPos val="b"/>
        <c:numFmt formatCode="General" sourceLinked="0"/>
        <c:majorTickMark val="out"/>
        <c:minorTickMark val="none"/>
        <c:tickLblPos val="nextTo"/>
        <c:crossAx val="120492416"/>
        <c:crosses val="autoZero"/>
        <c:auto val="1"/>
        <c:lblAlgn val="ctr"/>
        <c:lblOffset val="100"/>
        <c:noMultiLvlLbl val="0"/>
      </c:catAx>
      <c:valAx>
        <c:axId val="120492416"/>
        <c:scaling>
          <c:orientation val="minMax"/>
        </c:scaling>
        <c:delete val="0"/>
        <c:axPos val="l"/>
        <c:majorGridlines/>
        <c:title>
          <c:tx>
            <c:rich>
              <a:bodyPr rot="0" vert="horz"/>
              <a:lstStyle/>
              <a:p>
                <a:pPr>
                  <a:defRPr/>
                </a:pPr>
                <a:r>
                  <a:rPr lang="de-CH" b="0">
                    <a:latin typeface="Arial" panose="020B0604020202020204" pitchFamily="34" charset="0"/>
                    <a:cs typeface="Arial" panose="020B0604020202020204" pitchFamily="34" charset="0"/>
                  </a:rPr>
                  <a:t>Prozent</a:t>
                </a:r>
              </a:p>
            </c:rich>
          </c:tx>
          <c:layout>
            <c:manualLayout>
              <c:xMode val="edge"/>
              <c:yMode val="edge"/>
              <c:x val="9.877777777777777E-3"/>
              <c:y val="0.14309120370370371"/>
            </c:manualLayout>
          </c:layout>
          <c:overlay val="0"/>
        </c:title>
        <c:numFmt formatCode="0.0" sourceLinked="1"/>
        <c:majorTickMark val="out"/>
        <c:minorTickMark val="none"/>
        <c:tickLblPos val="nextTo"/>
        <c:crossAx val="120486528"/>
        <c:crosses val="autoZero"/>
        <c:crossBetween val="between"/>
      </c:valAx>
    </c:plotArea>
    <c:legend>
      <c:legendPos val="r"/>
      <c:layout>
        <c:manualLayout>
          <c:xMode val="edge"/>
          <c:yMode val="edge"/>
          <c:x val="0.86034966666666668"/>
          <c:y val="0.20051134259259262"/>
          <c:w val="0.1340058888888889"/>
          <c:h val="0.30083611111111114"/>
        </c:manualLayout>
      </c:layout>
      <c:overlay val="0"/>
      <c:txPr>
        <a:bodyPr/>
        <a:lstStyle/>
        <a:p>
          <a:pPr>
            <a:defRPr>
              <a:latin typeface="Arial" panose="020B0604020202020204" pitchFamily="34" charset="0"/>
              <a:cs typeface="Arial" panose="020B0604020202020204" pitchFamily="34" charset="0"/>
            </a:defRPr>
          </a:pPr>
          <a:endParaRPr lang="de-DE"/>
        </a:p>
      </c:txPr>
    </c:legend>
    <c:plotVisOnly val="1"/>
    <c:dispBlanksAs val="gap"/>
    <c:showDLblsOverMax val="0"/>
  </c:chart>
  <c:printSettings>
    <c:headerFooter/>
    <c:pageMargins b="0.78740157499999996" l="0.7" r="0.7" t="0.78740157499999996" header="0.3" footer="0.3"/>
    <c:pageSetup/>
  </c:printSettings>
  <c:userShapes r:id="rId1"/>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a:latin typeface="Arial" panose="020B0604020202020204" pitchFamily="34" charset="0"/>
                <a:cs typeface="Arial" panose="020B0604020202020204" pitchFamily="34" charset="0"/>
              </a:defRPr>
            </a:pPr>
            <a:r>
              <a:rPr lang="de-CH" sz="1200" b="1" i="0" baseline="0">
                <a:effectLst/>
              </a:rPr>
              <a:t>Einfache Kantonssteuer in Franken pro Einwohner nach Bezirk, 2013 – 2017</a:t>
            </a:r>
            <a:endParaRPr lang="de-CH" sz="1200">
              <a:effectLst/>
            </a:endParaRPr>
          </a:p>
        </c:rich>
      </c:tx>
      <c:layout/>
      <c:overlay val="0"/>
    </c:title>
    <c:autoTitleDeleted val="0"/>
    <c:plotArea>
      <c:layout>
        <c:manualLayout>
          <c:layoutTarget val="inner"/>
          <c:xMode val="edge"/>
          <c:yMode val="edge"/>
          <c:x val="6.6667251461988306E-2"/>
          <c:y val="0.18310092592592592"/>
          <c:w val="0.83751399999999987"/>
          <c:h val="0.66058958333333317"/>
        </c:manualLayout>
      </c:layout>
      <c:barChart>
        <c:barDir val="col"/>
        <c:grouping val="clustered"/>
        <c:varyColors val="0"/>
        <c:ser>
          <c:idx val="0"/>
          <c:order val="0"/>
          <c:tx>
            <c:strRef>
              <c:f>'T 12'!$R$71</c:f>
              <c:strCache>
                <c:ptCount val="1"/>
                <c:pt idx="0">
                  <c:v>2013</c:v>
                </c:pt>
              </c:strCache>
            </c:strRef>
          </c:tx>
          <c:spPr>
            <a:solidFill>
              <a:srgbClr val="0096DF"/>
            </a:solidFill>
          </c:spPr>
          <c:invertIfNegative val="0"/>
          <c:cat>
            <c:strRef>
              <c:f>'T 12'!$P$72:$P$82</c:f>
              <c:strCache>
                <c:ptCount val="11"/>
                <c:pt idx="0">
                  <c:v>Aarau</c:v>
                </c:pt>
                <c:pt idx="1">
                  <c:v>Baden</c:v>
                </c:pt>
                <c:pt idx="2">
                  <c:v>Bremgarten</c:v>
                </c:pt>
                <c:pt idx="3">
                  <c:v>Brugg</c:v>
                </c:pt>
                <c:pt idx="4">
                  <c:v>Kulm</c:v>
                </c:pt>
                <c:pt idx="5">
                  <c:v>Laufenburg</c:v>
                </c:pt>
                <c:pt idx="6">
                  <c:v>Lenzburg</c:v>
                </c:pt>
                <c:pt idx="7">
                  <c:v>Muri</c:v>
                </c:pt>
                <c:pt idx="8">
                  <c:v>Rheinfelden</c:v>
                </c:pt>
                <c:pt idx="9">
                  <c:v>Zofingen</c:v>
                </c:pt>
                <c:pt idx="10">
                  <c:v>Zurzach</c:v>
                </c:pt>
              </c:strCache>
            </c:strRef>
          </c:cat>
          <c:val>
            <c:numRef>
              <c:f>'T 12'!$R$72:$R$82</c:f>
              <c:numCache>
                <c:formatCode>_ * #,##0_ ;_ * \-#,##0_ ;_ * "-"??_ ;_ @_ </c:formatCode>
                <c:ptCount val="11"/>
                <c:pt idx="0">
                  <c:v>629.54559470000004</c:v>
                </c:pt>
                <c:pt idx="1">
                  <c:v>832.49282840000001</c:v>
                </c:pt>
                <c:pt idx="2">
                  <c:v>304.43024589999999</c:v>
                </c:pt>
                <c:pt idx="3">
                  <c:v>463.84544249999999</c:v>
                </c:pt>
                <c:pt idx="4">
                  <c:v>233.40006679999999</c:v>
                </c:pt>
                <c:pt idx="5">
                  <c:v>438.08260489999998</c:v>
                </c:pt>
                <c:pt idx="6">
                  <c:v>573.08270600000003</c:v>
                </c:pt>
                <c:pt idx="7">
                  <c:v>249.45895709999999</c:v>
                </c:pt>
                <c:pt idx="8">
                  <c:v>628.10248200000001</c:v>
                </c:pt>
                <c:pt idx="9">
                  <c:v>429.92156299999999</c:v>
                </c:pt>
                <c:pt idx="10">
                  <c:v>670.82225759999994</c:v>
                </c:pt>
              </c:numCache>
            </c:numRef>
          </c:val>
          <c:extLst>
            <c:ext xmlns:c16="http://schemas.microsoft.com/office/drawing/2014/chart" uri="{C3380CC4-5D6E-409C-BE32-E72D297353CC}">
              <c16:uniqueId val="{00000000-CC14-4230-AACF-298DD9CBE13D}"/>
            </c:ext>
          </c:extLst>
        </c:ser>
        <c:ser>
          <c:idx val="1"/>
          <c:order val="1"/>
          <c:tx>
            <c:strRef>
              <c:f>'T 12'!$S$71</c:f>
              <c:strCache>
                <c:ptCount val="1"/>
                <c:pt idx="0">
                  <c:v>2014</c:v>
                </c:pt>
              </c:strCache>
            </c:strRef>
          </c:tx>
          <c:spPr>
            <a:solidFill>
              <a:srgbClr val="0072AB"/>
            </a:solidFill>
          </c:spPr>
          <c:invertIfNegative val="0"/>
          <c:cat>
            <c:strRef>
              <c:f>'T 12'!$P$72:$P$82</c:f>
              <c:strCache>
                <c:ptCount val="11"/>
                <c:pt idx="0">
                  <c:v>Aarau</c:v>
                </c:pt>
                <c:pt idx="1">
                  <c:v>Baden</c:v>
                </c:pt>
                <c:pt idx="2">
                  <c:v>Bremgarten</c:v>
                </c:pt>
                <c:pt idx="3">
                  <c:v>Brugg</c:v>
                </c:pt>
                <c:pt idx="4">
                  <c:v>Kulm</c:v>
                </c:pt>
                <c:pt idx="5">
                  <c:v>Laufenburg</c:v>
                </c:pt>
                <c:pt idx="6">
                  <c:v>Lenzburg</c:v>
                </c:pt>
                <c:pt idx="7">
                  <c:v>Muri</c:v>
                </c:pt>
                <c:pt idx="8">
                  <c:v>Rheinfelden</c:v>
                </c:pt>
                <c:pt idx="9">
                  <c:v>Zofingen</c:v>
                </c:pt>
                <c:pt idx="10">
                  <c:v>Zurzach</c:v>
                </c:pt>
              </c:strCache>
            </c:strRef>
          </c:cat>
          <c:val>
            <c:numRef>
              <c:f>'T 12'!$S$72:$S$82</c:f>
              <c:numCache>
                <c:formatCode>_ * #,##0_ ;_ * \-#,##0_ ;_ * "-"??_ ;_ @_ </c:formatCode>
                <c:ptCount val="11"/>
                <c:pt idx="0">
                  <c:v>658.75881979999997</c:v>
                </c:pt>
                <c:pt idx="1">
                  <c:v>758.44369700000004</c:v>
                </c:pt>
                <c:pt idx="2">
                  <c:v>334.72355290000002</c:v>
                </c:pt>
                <c:pt idx="3">
                  <c:v>455.79961300000002</c:v>
                </c:pt>
                <c:pt idx="4">
                  <c:v>237.8671545</c:v>
                </c:pt>
                <c:pt idx="5">
                  <c:v>405.38855280000001</c:v>
                </c:pt>
                <c:pt idx="6">
                  <c:v>548.12215409999999</c:v>
                </c:pt>
                <c:pt idx="7">
                  <c:v>269.63329060000001</c:v>
                </c:pt>
                <c:pt idx="8">
                  <c:v>651.77478010000004</c:v>
                </c:pt>
                <c:pt idx="9">
                  <c:v>444.6463708</c:v>
                </c:pt>
                <c:pt idx="10">
                  <c:v>589.88409330000002</c:v>
                </c:pt>
              </c:numCache>
            </c:numRef>
          </c:val>
          <c:extLst>
            <c:ext xmlns:c16="http://schemas.microsoft.com/office/drawing/2014/chart" uri="{C3380CC4-5D6E-409C-BE32-E72D297353CC}">
              <c16:uniqueId val="{00000001-CC14-4230-AACF-298DD9CBE13D}"/>
            </c:ext>
          </c:extLst>
        </c:ser>
        <c:ser>
          <c:idx val="2"/>
          <c:order val="2"/>
          <c:tx>
            <c:strRef>
              <c:f>'T 12'!$T$71</c:f>
              <c:strCache>
                <c:ptCount val="1"/>
                <c:pt idx="0">
                  <c:v>2015</c:v>
                </c:pt>
              </c:strCache>
            </c:strRef>
          </c:tx>
          <c:spPr>
            <a:solidFill>
              <a:srgbClr val="CCCCCC"/>
            </a:solidFill>
          </c:spPr>
          <c:invertIfNegative val="0"/>
          <c:cat>
            <c:strRef>
              <c:f>'T 12'!$P$72:$P$82</c:f>
              <c:strCache>
                <c:ptCount val="11"/>
                <c:pt idx="0">
                  <c:v>Aarau</c:v>
                </c:pt>
                <c:pt idx="1">
                  <c:v>Baden</c:v>
                </c:pt>
                <c:pt idx="2">
                  <c:v>Bremgarten</c:v>
                </c:pt>
                <c:pt idx="3">
                  <c:v>Brugg</c:v>
                </c:pt>
                <c:pt idx="4">
                  <c:v>Kulm</c:v>
                </c:pt>
                <c:pt idx="5">
                  <c:v>Laufenburg</c:v>
                </c:pt>
                <c:pt idx="6">
                  <c:v>Lenzburg</c:v>
                </c:pt>
                <c:pt idx="7">
                  <c:v>Muri</c:v>
                </c:pt>
                <c:pt idx="8">
                  <c:v>Rheinfelden</c:v>
                </c:pt>
                <c:pt idx="9">
                  <c:v>Zofingen</c:v>
                </c:pt>
                <c:pt idx="10">
                  <c:v>Zurzach</c:v>
                </c:pt>
              </c:strCache>
            </c:strRef>
          </c:cat>
          <c:val>
            <c:numRef>
              <c:f>'T 12'!$T$72:$T$82</c:f>
              <c:numCache>
                <c:formatCode>_ * #,##0_ ;_ * \-#,##0_ ;_ * "-"??_ ;_ @_ </c:formatCode>
                <c:ptCount val="11"/>
                <c:pt idx="0">
                  <c:v>657.95288689999995</c:v>
                </c:pt>
                <c:pt idx="1">
                  <c:v>611.42781669999999</c:v>
                </c:pt>
                <c:pt idx="2">
                  <c:v>319.06902159999999</c:v>
                </c:pt>
                <c:pt idx="3">
                  <c:v>419.80154800000003</c:v>
                </c:pt>
                <c:pt idx="4">
                  <c:v>223.26091940000001</c:v>
                </c:pt>
                <c:pt idx="5">
                  <c:v>375.69112439999998</c:v>
                </c:pt>
                <c:pt idx="6">
                  <c:v>550.84551629999999</c:v>
                </c:pt>
                <c:pt idx="7">
                  <c:v>297.1091108</c:v>
                </c:pt>
                <c:pt idx="8">
                  <c:v>563.85076059999994</c:v>
                </c:pt>
                <c:pt idx="9">
                  <c:v>410.23529339999999</c:v>
                </c:pt>
                <c:pt idx="10">
                  <c:v>399.00146000000001</c:v>
                </c:pt>
              </c:numCache>
            </c:numRef>
          </c:val>
          <c:extLst>
            <c:ext xmlns:c16="http://schemas.microsoft.com/office/drawing/2014/chart" uri="{C3380CC4-5D6E-409C-BE32-E72D297353CC}">
              <c16:uniqueId val="{00000002-CC14-4230-AACF-298DD9CBE13D}"/>
            </c:ext>
          </c:extLst>
        </c:ser>
        <c:ser>
          <c:idx val="3"/>
          <c:order val="3"/>
          <c:tx>
            <c:strRef>
              <c:f>'T 12'!$U$71</c:f>
              <c:strCache>
                <c:ptCount val="1"/>
                <c:pt idx="0">
                  <c:v>2016</c:v>
                </c:pt>
              </c:strCache>
            </c:strRef>
          </c:tx>
          <c:spPr>
            <a:solidFill>
              <a:srgbClr val="FF5C1F"/>
            </a:solidFill>
          </c:spPr>
          <c:invertIfNegative val="0"/>
          <c:cat>
            <c:strRef>
              <c:f>'T 12'!$P$72:$P$82</c:f>
              <c:strCache>
                <c:ptCount val="11"/>
                <c:pt idx="0">
                  <c:v>Aarau</c:v>
                </c:pt>
                <c:pt idx="1">
                  <c:v>Baden</c:v>
                </c:pt>
                <c:pt idx="2">
                  <c:v>Bremgarten</c:v>
                </c:pt>
                <c:pt idx="3">
                  <c:v>Brugg</c:v>
                </c:pt>
                <c:pt idx="4">
                  <c:v>Kulm</c:v>
                </c:pt>
                <c:pt idx="5">
                  <c:v>Laufenburg</c:v>
                </c:pt>
                <c:pt idx="6">
                  <c:v>Lenzburg</c:v>
                </c:pt>
                <c:pt idx="7">
                  <c:v>Muri</c:v>
                </c:pt>
                <c:pt idx="8">
                  <c:v>Rheinfelden</c:v>
                </c:pt>
                <c:pt idx="9">
                  <c:v>Zofingen</c:v>
                </c:pt>
                <c:pt idx="10">
                  <c:v>Zurzach</c:v>
                </c:pt>
              </c:strCache>
            </c:strRef>
          </c:cat>
          <c:val>
            <c:numRef>
              <c:f>'T 12'!$U$72:$U$82</c:f>
              <c:numCache>
                <c:formatCode>_ * #,##0_ ;_ * \-#,##0_ ;_ * "-"??_ ;_ @_ </c:formatCode>
                <c:ptCount val="11"/>
                <c:pt idx="0">
                  <c:v>648.47044131200641</c:v>
                </c:pt>
                <c:pt idx="1">
                  <c:v>506.21665315120231</c:v>
                </c:pt>
                <c:pt idx="2">
                  <c:v>301.10803348584614</c:v>
                </c:pt>
                <c:pt idx="3">
                  <c:v>447.88524242592212</c:v>
                </c:pt>
                <c:pt idx="4">
                  <c:v>236.00335007034786</c:v>
                </c:pt>
                <c:pt idx="5">
                  <c:v>434.27138648402564</c:v>
                </c:pt>
                <c:pt idx="6">
                  <c:v>469.20386507260957</c:v>
                </c:pt>
                <c:pt idx="7">
                  <c:v>273.74961870338944</c:v>
                </c:pt>
                <c:pt idx="8">
                  <c:v>595.19787864495368</c:v>
                </c:pt>
                <c:pt idx="9">
                  <c:v>408.20096865111339</c:v>
                </c:pt>
                <c:pt idx="10">
                  <c:v>387.21147263044497</c:v>
                </c:pt>
              </c:numCache>
            </c:numRef>
          </c:val>
          <c:extLst>
            <c:ext xmlns:c16="http://schemas.microsoft.com/office/drawing/2014/chart" uri="{C3380CC4-5D6E-409C-BE32-E72D297353CC}">
              <c16:uniqueId val="{00000003-CC14-4230-AACF-298DD9CBE13D}"/>
            </c:ext>
          </c:extLst>
        </c:ser>
        <c:ser>
          <c:idx val="4"/>
          <c:order val="4"/>
          <c:tx>
            <c:strRef>
              <c:f>'T 12'!$V$71</c:f>
              <c:strCache>
                <c:ptCount val="1"/>
                <c:pt idx="0">
                  <c:v>2017</c:v>
                </c:pt>
              </c:strCache>
            </c:strRef>
          </c:tx>
          <c:spPr>
            <a:solidFill>
              <a:srgbClr val="CC4918"/>
            </a:solidFill>
          </c:spPr>
          <c:invertIfNegative val="0"/>
          <c:cat>
            <c:strRef>
              <c:f>'T 12'!$P$72:$P$82</c:f>
              <c:strCache>
                <c:ptCount val="11"/>
                <c:pt idx="0">
                  <c:v>Aarau</c:v>
                </c:pt>
                <c:pt idx="1">
                  <c:v>Baden</c:v>
                </c:pt>
                <c:pt idx="2">
                  <c:v>Bremgarten</c:v>
                </c:pt>
                <c:pt idx="3">
                  <c:v>Brugg</c:v>
                </c:pt>
                <c:pt idx="4">
                  <c:v>Kulm</c:v>
                </c:pt>
                <c:pt idx="5">
                  <c:v>Laufenburg</c:v>
                </c:pt>
                <c:pt idx="6">
                  <c:v>Lenzburg</c:v>
                </c:pt>
                <c:pt idx="7">
                  <c:v>Muri</c:v>
                </c:pt>
                <c:pt idx="8">
                  <c:v>Rheinfelden</c:v>
                </c:pt>
                <c:pt idx="9">
                  <c:v>Zofingen</c:v>
                </c:pt>
                <c:pt idx="10">
                  <c:v>Zurzach</c:v>
                </c:pt>
              </c:strCache>
            </c:strRef>
          </c:cat>
          <c:val>
            <c:numRef>
              <c:f>'T 12'!$V$72:$V$82</c:f>
              <c:numCache>
                <c:formatCode>_ * #,##0_ ;_ * \-#,##0_ ;_ * "-"??_ ;_ @_ </c:formatCode>
                <c:ptCount val="11"/>
                <c:pt idx="0">
                  <c:v>655.19690000000003</c:v>
                </c:pt>
                <c:pt idx="1">
                  <c:v>594.41800000000001</c:v>
                </c:pt>
                <c:pt idx="2">
                  <c:v>309.62549999999999</c:v>
                </c:pt>
                <c:pt idx="3">
                  <c:v>420.00049999999999</c:v>
                </c:pt>
                <c:pt idx="4">
                  <c:v>229.7713</c:v>
                </c:pt>
                <c:pt idx="5">
                  <c:v>486.86340000000001</c:v>
                </c:pt>
                <c:pt idx="6">
                  <c:v>453.60509999999999</c:v>
                </c:pt>
                <c:pt idx="7">
                  <c:v>290.4991</c:v>
                </c:pt>
                <c:pt idx="8">
                  <c:v>660.51949999999999</c:v>
                </c:pt>
                <c:pt idx="9">
                  <c:v>380.69009999999997</c:v>
                </c:pt>
                <c:pt idx="10">
                  <c:v>360.88679999999999</c:v>
                </c:pt>
              </c:numCache>
            </c:numRef>
          </c:val>
          <c:extLst>
            <c:ext xmlns:c16="http://schemas.microsoft.com/office/drawing/2014/chart" uri="{C3380CC4-5D6E-409C-BE32-E72D297353CC}">
              <c16:uniqueId val="{00000004-CC14-4230-AACF-298DD9CBE13D}"/>
            </c:ext>
          </c:extLst>
        </c:ser>
        <c:dLbls>
          <c:showLegendKey val="0"/>
          <c:showVal val="0"/>
          <c:showCatName val="0"/>
          <c:showSerName val="0"/>
          <c:showPercent val="0"/>
          <c:showBubbleSize val="0"/>
        </c:dLbls>
        <c:gapWidth val="150"/>
        <c:axId val="127505152"/>
        <c:axId val="127506688"/>
      </c:barChart>
      <c:catAx>
        <c:axId val="127505152"/>
        <c:scaling>
          <c:orientation val="minMax"/>
        </c:scaling>
        <c:delete val="0"/>
        <c:axPos val="b"/>
        <c:numFmt formatCode="General" sourceLinked="0"/>
        <c:majorTickMark val="out"/>
        <c:minorTickMark val="none"/>
        <c:tickLblPos val="nextTo"/>
        <c:txPr>
          <a:bodyPr/>
          <a:lstStyle/>
          <a:p>
            <a:pPr>
              <a:defRPr>
                <a:latin typeface="Arial" panose="020B0604020202020204" pitchFamily="34" charset="0"/>
                <a:cs typeface="Arial" panose="020B0604020202020204" pitchFamily="34" charset="0"/>
              </a:defRPr>
            </a:pPr>
            <a:endParaRPr lang="de-DE"/>
          </a:p>
        </c:txPr>
        <c:crossAx val="127506688"/>
        <c:crosses val="autoZero"/>
        <c:auto val="1"/>
        <c:lblAlgn val="ctr"/>
        <c:lblOffset val="100"/>
        <c:noMultiLvlLbl val="0"/>
      </c:catAx>
      <c:valAx>
        <c:axId val="127506688"/>
        <c:scaling>
          <c:orientation val="minMax"/>
          <c:min val="0"/>
        </c:scaling>
        <c:delete val="0"/>
        <c:axPos val="l"/>
        <c:majorGridlines/>
        <c:title>
          <c:tx>
            <c:rich>
              <a:bodyPr rot="0" vert="horz"/>
              <a:lstStyle/>
              <a:p>
                <a:pPr>
                  <a:defRPr b="0"/>
                </a:pPr>
                <a:r>
                  <a:rPr lang="en-US" b="0">
                    <a:latin typeface="Arial" panose="020B0604020202020204" pitchFamily="34" charset="0"/>
                    <a:cs typeface="Arial" panose="020B0604020202020204" pitchFamily="34" charset="0"/>
                  </a:rPr>
                  <a:t>Franken</a:t>
                </a:r>
              </a:p>
            </c:rich>
          </c:tx>
          <c:layout>
            <c:manualLayout>
              <c:xMode val="edge"/>
              <c:yMode val="edge"/>
              <c:x val="2.5326676072020989E-2"/>
              <c:y val="0.1134305498064658"/>
            </c:manualLayout>
          </c:layout>
          <c:overlay val="0"/>
        </c:title>
        <c:numFmt formatCode="#,##0" sourceLinked="0"/>
        <c:majorTickMark val="out"/>
        <c:minorTickMark val="none"/>
        <c:tickLblPos val="nextTo"/>
        <c:txPr>
          <a:bodyPr/>
          <a:lstStyle/>
          <a:p>
            <a:pPr>
              <a:defRPr>
                <a:latin typeface="Arial" panose="020B0604020202020204" pitchFamily="34" charset="0"/>
                <a:cs typeface="Arial" panose="020B0604020202020204" pitchFamily="34" charset="0"/>
              </a:defRPr>
            </a:pPr>
            <a:endParaRPr lang="de-DE"/>
          </a:p>
        </c:txPr>
        <c:crossAx val="127505152"/>
        <c:crosses val="autoZero"/>
        <c:crossBetween val="between"/>
      </c:valAx>
    </c:plotArea>
    <c:legend>
      <c:legendPos val="r"/>
      <c:layout>
        <c:manualLayout>
          <c:xMode val="edge"/>
          <c:yMode val="edge"/>
          <c:x val="0.9088842222222222"/>
          <c:y val="0.16097569444444446"/>
          <c:w val="7.7909222222222227E-2"/>
          <c:h val="0.46169537037037034"/>
        </c:manualLayout>
      </c:layout>
      <c:overlay val="0"/>
      <c:txPr>
        <a:bodyPr/>
        <a:lstStyle/>
        <a:p>
          <a:pPr>
            <a:defRPr>
              <a:latin typeface="Arial" panose="020B0604020202020204" pitchFamily="34" charset="0"/>
              <a:cs typeface="Arial" panose="020B0604020202020204" pitchFamily="34" charset="0"/>
            </a:defRPr>
          </a:pPr>
          <a:endParaRPr lang="de-DE"/>
        </a:p>
      </c:txPr>
    </c:legend>
    <c:plotVisOnly val="1"/>
    <c:dispBlanksAs val="gap"/>
    <c:showDLblsOverMax val="0"/>
  </c:chart>
  <c:printSettings>
    <c:headerFooter/>
    <c:pageMargins b="0.78740157499999996" l="0.7" r="0.7" t="0.78740157499999996" header="0.3" footer="0.3"/>
    <c:pageSetup orientation="portrait"/>
  </c:printSettings>
  <c:userShapes r:id="rId1"/>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a:latin typeface="Arial" panose="020B0604020202020204" pitchFamily="34" charset="0"/>
                <a:cs typeface="Arial" panose="020B0604020202020204" pitchFamily="34" charset="0"/>
              </a:defRPr>
            </a:pPr>
            <a:r>
              <a:rPr lang="de-CH" sz="1200">
                <a:latin typeface="Arial" panose="020B0604020202020204" pitchFamily="34" charset="0"/>
                <a:cs typeface="Arial" panose="020B0604020202020204" pitchFamily="34" charset="0"/>
              </a:rPr>
              <a:t>Entwicklung</a:t>
            </a:r>
            <a:r>
              <a:rPr lang="de-CH" sz="1200" baseline="0">
                <a:latin typeface="Arial" panose="020B0604020202020204" pitchFamily="34" charset="0"/>
                <a:cs typeface="Arial" panose="020B0604020202020204" pitchFamily="34" charset="0"/>
              </a:rPr>
              <a:t> der juristischen Personen (ohne Vereine und Stiftungen), Steuerfaktoren und einfachen Kantonssteuer, </a:t>
            </a:r>
          </a:p>
          <a:p>
            <a:pPr>
              <a:defRPr sz="1200">
                <a:latin typeface="Arial" panose="020B0604020202020204" pitchFamily="34" charset="0"/>
                <a:cs typeface="Arial" panose="020B0604020202020204" pitchFamily="34" charset="0"/>
              </a:defRPr>
            </a:pPr>
            <a:r>
              <a:rPr lang="de-CH" sz="1200" baseline="0">
                <a:latin typeface="Arial" panose="020B0604020202020204" pitchFamily="34" charset="0"/>
                <a:cs typeface="Arial" panose="020B0604020202020204" pitchFamily="34" charset="0"/>
              </a:rPr>
              <a:t>indexiert (2001 = 100 Punkte), 2001–2017</a:t>
            </a:r>
            <a:endParaRPr lang="de-CH" sz="1200">
              <a:latin typeface="Arial" panose="020B0604020202020204" pitchFamily="34" charset="0"/>
              <a:cs typeface="Arial" panose="020B0604020202020204" pitchFamily="34" charset="0"/>
            </a:endParaRPr>
          </a:p>
        </c:rich>
      </c:tx>
      <c:overlay val="0"/>
      <c:spPr>
        <a:noFill/>
      </c:spPr>
    </c:title>
    <c:autoTitleDeleted val="0"/>
    <c:plotArea>
      <c:layout>
        <c:manualLayout>
          <c:layoutTarget val="inner"/>
          <c:xMode val="edge"/>
          <c:yMode val="edge"/>
          <c:x val="7.9895398160804473E-2"/>
          <c:y val="0.21242685185185181"/>
          <c:w val="0.87581418128654953"/>
          <c:h val="0.59376388888888887"/>
        </c:manualLayout>
      </c:layout>
      <c:lineChart>
        <c:grouping val="standard"/>
        <c:varyColors val="0"/>
        <c:ser>
          <c:idx val="0"/>
          <c:order val="0"/>
          <c:tx>
            <c:strRef>
              <c:f>'T 3'!$Q$30</c:f>
              <c:strCache>
                <c:ptCount val="1"/>
                <c:pt idx="0">
                  <c:v>Pflichtige</c:v>
                </c:pt>
              </c:strCache>
            </c:strRef>
          </c:tx>
          <c:spPr>
            <a:ln w="38100">
              <a:solidFill>
                <a:srgbClr val="0096DF"/>
              </a:solidFill>
            </a:ln>
          </c:spPr>
          <c:marker>
            <c:symbol val="none"/>
          </c:marker>
          <c:cat>
            <c:numRef>
              <c:f>'T 3'!$P$31:$P$48</c:f>
              <c:numCache>
                <c:formatCode>General</c:formatCode>
                <c:ptCount val="18"/>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numCache>
            </c:numRef>
          </c:cat>
          <c:val>
            <c:numRef>
              <c:f>'T 3'!$Q$31:$Q$48</c:f>
              <c:numCache>
                <c:formatCode>0.0</c:formatCode>
                <c:ptCount val="18"/>
                <c:pt idx="1">
                  <c:v>100</c:v>
                </c:pt>
                <c:pt idx="2">
                  <c:v>103.794115541556</c:v>
                </c:pt>
                <c:pt idx="3">
                  <c:v>106.93678860333596</c:v>
                </c:pt>
                <c:pt idx="4">
                  <c:v>110.31569904789175</c:v>
                </c:pt>
                <c:pt idx="5">
                  <c:v>113.30088052115399</c:v>
                </c:pt>
                <c:pt idx="6">
                  <c:v>117.69632758250413</c:v>
                </c:pt>
                <c:pt idx="7">
                  <c:v>122.31369460949244</c:v>
                </c:pt>
                <c:pt idx="8">
                  <c:v>127.28899706492949</c:v>
                </c:pt>
                <c:pt idx="9">
                  <c:v>131.93499892619371</c:v>
                </c:pt>
                <c:pt idx="10">
                  <c:v>136.70269883313051</c:v>
                </c:pt>
                <c:pt idx="11">
                  <c:v>142.45830052258572</c:v>
                </c:pt>
                <c:pt idx="12">
                  <c:v>148.26230428982657</c:v>
                </c:pt>
                <c:pt idx="13">
                  <c:v>154.21610615741065</c:v>
                </c:pt>
                <c:pt idx="14">
                  <c:v>160.28926490205714</c:v>
                </c:pt>
                <c:pt idx="15">
                  <c:v>166.83985115495332</c:v>
                </c:pt>
                <c:pt idx="16">
                  <c:v>172.80067401530576</c:v>
                </c:pt>
                <c:pt idx="17">
                  <c:v>179.33721828266519</c:v>
                </c:pt>
              </c:numCache>
            </c:numRef>
          </c:val>
          <c:smooth val="0"/>
          <c:extLst>
            <c:ext xmlns:c16="http://schemas.microsoft.com/office/drawing/2014/chart" uri="{C3380CC4-5D6E-409C-BE32-E72D297353CC}">
              <c16:uniqueId val="{00000000-84EA-452C-A8ED-67ABC2D5DB52}"/>
            </c:ext>
          </c:extLst>
        </c:ser>
        <c:ser>
          <c:idx val="1"/>
          <c:order val="1"/>
          <c:tx>
            <c:strRef>
              <c:f>'T 3'!$R$30</c:f>
              <c:strCache>
                <c:ptCount val="1"/>
                <c:pt idx="0">
                  <c:v>Reingewinn</c:v>
                </c:pt>
              </c:strCache>
            </c:strRef>
          </c:tx>
          <c:spPr>
            <a:ln w="38100">
              <a:solidFill>
                <a:srgbClr val="0072AB"/>
              </a:solidFill>
            </a:ln>
          </c:spPr>
          <c:marker>
            <c:symbol val="none"/>
          </c:marker>
          <c:cat>
            <c:numRef>
              <c:f>'T 3'!$P$31:$P$48</c:f>
              <c:numCache>
                <c:formatCode>General</c:formatCode>
                <c:ptCount val="18"/>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numCache>
            </c:numRef>
          </c:cat>
          <c:val>
            <c:numRef>
              <c:f>'T 3'!$R$31:$R$48</c:f>
              <c:numCache>
                <c:formatCode>0.0</c:formatCode>
                <c:ptCount val="18"/>
                <c:pt idx="1">
                  <c:v>100</c:v>
                </c:pt>
                <c:pt idx="2">
                  <c:v>66.834124055756746</c:v>
                </c:pt>
                <c:pt idx="3">
                  <c:v>74.804614828329946</c:v>
                </c:pt>
                <c:pt idx="4">
                  <c:v>84.248818070007687</c:v>
                </c:pt>
                <c:pt idx="5">
                  <c:v>105.71912892426336</c:v>
                </c:pt>
                <c:pt idx="6">
                  <c:v>123.44215440270835</c:v>
                </c:pt>
                <c:pt idx="7">
                  <c:v>149.71888582685256</c:v>
                </c:pt>
                <c:pt idx="8">
                  <c:v>140.37917949377149</c:v>
                </c:pt>
                <c:pt idx="9">
                  <c:v>160.55539013855241</c:v>
                </c:pt>
                <c:pt idx="10">
                  <c:v>152.93978424667699</c:v>
                </c:pt>
                <c:pt idx="11">
                  <c:v>169.3268354619664</c:v>
                </c:pt>
                <c:pt idx="12">
                  <c:v>153.6318401635281</c:v>
                </c:pt>
                <c:pt idx="13">
                  <c:v>168.02944847699808</c:v>
                </c:pt>
                <c:pt idx="14">
                  <c:v>166.66117040685558</c:v>
                </c:pt>
                <c:pt idx="15">
                  <c:v>149.43542316324579</c:v>
                </c:pt>
                <c:pt idx="16">
                  <c:v>153.99882148048201</c:v>
                </c:pt>
                <c:pt idx="17">
                  <c:v>161.86043395275209</c:v>
                </c:pt>
              </c:numCache>
            </c:numRef>
          </c:val>
          <c:smooth val="0"/>
          <c:extLst>
            <c:ext xmlns:c16="http://schemas.microsoft.com/office/drawing/2014/chart" uri="{C3380CC4-5D6E-409C-BE32-E72D297353CC}">
              <c16:uniqueId val="{00000001-84EA-452C-A8ED-67ABC2D5DB52}"/>
            </c:ext>
          </c:extLst>
        </c:ser>
        <c:ser>
          <c:idx val="2"/>
          <c:order val="2"/>
          <c:tx>
            <c:strRef>
              <c:f>'T 3'!$S$30</c:f>
              <c:strCache>
                <c:ptCount val="1"/>
                <c:pt idx="0">
                  <c:v>Eigenkapital</c:v>
                </c:pt>
              </c:strCache>
            </c:strRef>
          </c:tx>
          <c:spPr>
            <a:ln w="38100">
              <a:solidFill>
                <a:srgbClr val="FF5C1F"/>
              </a:solidFill>
            </a:ln>
          </c:spPr>
          <c:marker>
            <c:symbol val="none"/>
          </c:marker>
          <c:cat>
            <c:numRef>
              <c:f>'T 3'!$P$31:$P$48</c:f>
              <c:numCache>
                <c:formatCode>General</c:formatCode>
                <c:ptCount val="18"/>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numCache>
            </c:numRef>
          </c:cat>
          <c:val>
            <c:numRef>
              <c:f>'T 3'!$S$31:$S$48</c:f>
              <c:numCache>
                <c:formatCode>0.0</c:formatCode>
                <c:ptCount val="18"/>
                <c:pt idx="1">
                  <c:v>100</c:v>
                </c:pt>
                <c:pt idx="2">
                  <c:v>100.13377559096399</c:v>
                </c:pt>
                <c:pt idx="3">
                  <c:v>105.60811963734116</c:v>
                </c:pt>
                <c:pt idx="4">
                  <c:v>110.18770301960916</c:v>
                </c:pt>
                <c:pt idx="5">
                  <c:v>111.08717866679767</c:v>
                </c:pt>
                <c:pt idx="6">
                  <c:v>119.38358473311825</c:v>
                </c:pt>
                <c:pt idx="7">
                  <c:v>125.81724766187085</c:v>
                </c:pt>
                <c:pt idx="8">
                  <c:v>133.47125885378915</c:v>
                </c:pt>
                <c:pt idx="9">
                  <c:v>136.75599317997239</c:v>
                </c:pt>
                <c:pt idx="10">
                  <c:v>136.0207778849134</c:v>
                </c:pt>
                <c:pt idx="11">
                  <c:v>142.29202866384995</c:v>
                </c:pt>
                <c:pt idx="12">
                  <c:v>142.57341931169267</c:v>
                </c:pt>
                <c:pt idx="13">
                  <c:v>151.83035576601708</c:v>
                </c:pt>
                <c:pt idx="14">
                  <c:v>157.93041822624267</c:v>
                </c:pt>
                <c:pt idx="15">
                  <c:v>158.74686844124946</c:v>
                </c:pt>
                <c:pt idx="16">
                  <c:v>195.51515865289147</c:v>
                </c:pt>
                <c:pt idx="17">
                  <c:v>203.04349913690928</c:v>
                </c:pt>
              </c:numCache>
            </c:numRef>
          </c:val>
          <c:smooth val="0"/>
          <c:extLst>
            <c:ext xmlns:c16="http://schemas.microsoft.com/office/drawing/2014/chart" uri="{C3380CC4-5D6E-409C-BE32-E72D297353CC}">
              <c16:uniqueId val="{00000002-84EA-452C-A8ED-67ABC2D5DB52}"/>
            </c:ext>
          </c:extLst>
        </c:ser>
        <c:ser>
          <c:idx val="3"/>
          <c:order val="3"/>
          <c:tx>
            <c:strRef>
              <c:f>'T 3'!$T$30</c:f>
              <c:strCache>
                <c:ptCount val="1"/>
                <c:pt idx="0">
                  <c:v>Kantonssteuer</c:v>
                </c:pt>
              </c:strCache>
            </c:strRef>
          </c:tx>
          <c:spPr>
            <a:ln w="38100">
              <a:solidFill>
                <a:srgbClr val="CC4918"/>
              </a:solidFill>
            </a:ln>
          </c:spPr>
          <c:marker>
            <c:symbol val="none"/>
          </c:marker>
          <c:cat>
            <c:numRef>
              <c:f>'T 3'!$P$31:$P$48</c:f>
              <c:numCache>
                <c:formatCode>General</c:formatCode>
                <c:ptCount val="18"/>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numCache>
            </c:numRef>
          </c:cat>
          <c:val>
            <c:numRef>
              <c:f>'T 3'!$T$31:$T$48</c:f>
              <c:numCache>
                <c:formatCode>0.0</c:formatCode>
                <c:ptCount val="18"/>
                <c:pt idx="1">
                  <c:v>100</c:v>
                </c:pt>
                <c:pt idx="2">
                  <c:v>73.430687141788766</c:v>
                </c:pt>
                <c:pt idx="3">
                  <c:v>81.336169291181022</c:v>
                </c:pt>
                <c:pt idx="4">
                  <c:v>90.383519740482853</c:v>
                </c:pt>
                <c:pt idx="5">
                  <c:v>109.09266311710297</c:v>
                </c:pt>
                <c:pt idx="6">
                  <c:v>126.23699608528428</c:v>
                </c:pt>
                <c:pt idx="7">
                  <c:v>137.19092554679497</c:v>
                </c:pt>
                <c:pt idx="8">
                  <c:v>129.36488086666878</c:v>
                </c:pt>
                <c:pt idx="9">
                  <c:v>121.10579649513338</c:v>
                </c:pt>
                <c:pt idx="10">
                  <c:v>114.50902062654511</c:v>
                </c:pt>
                <c:pt idx="11">
                  <c:v>126.73427118632443</c:v>
                </c:pt>
                <c:pt idx="12">
                  <c:v>114.95013895350532</c:v>
                </c:pt>
                <c:pt idx="13">
                  <c:v>125.49661121354315</c:v>
                </c:pt>
                <c:pt idx="14">
                  <c:v>124.21020547144838</c:v>
                </c:pt>
                <c:pt idx="15">
                  <c:v>112.5123954418746</c:v>
                </c:pt>
                <c:pt idx="16">
                  <c:v>107.51952541321305</c:v>
                </c:pt>
                <c:pt idx="17">
                  <c:v>113.7421662024565</c:v>
                </c:pt>
              </c:numCache>
            </c:numRef>
          </c:val>
          <c:smooth val="0"/>
          <c:extLst>
            <c:ext xmlns:c16="http://schemas.microsoft.com/office/drawing/2014/chart" uri="{C3380CC4-5D6E-409C-BE32-E72D297353CC}">
              <c16:uniqueId val="{00000003-84EA-452C-A8ED-67ABC2D5DB52}"/>
            </c:ext>
          </c:extLst>
        </c:ser>
        <c:dLbls>
          <c:showLegendKey val="0"/>
          <c:showVal val="0"/>
          <c:showCatName val="0"/>
          <c:showSerName val="0"/>
          <c:showPercent val="0"/>
          <c:showBubbleSize val="0"/>
        </c:dLbls>
        <c:smooth val="0"/>
        <c:axId val="115554560"/>
        <c:axId val="115556352"/>
      </c:lineChart>
      <c:catAx>
        <c:axId val="115554560"/>
        <c:scaling>
          <c:orientation val="minMax"/>
        </c:scaling>
        <c:delete val="0"/>
        <c:axPos val="b"/>
        <c:numFmt formatCode="General" sourceLinked="1"/>
        <c:majorTickMark val="out"/>
        <c:minorTickMark val="none"/>
        <c:tickLblPos val="nextTo"/>
        <c:crossAx val="115556352"/>
        <c:crosses val="autoZero"/>
        <c:auto val="1"/>
        <c:lblAlgn val="ctr"/>
        <c:lblOffset val="100"/>
        <c:tickLblSkip val="5"/>
        <c:noMultiLvlLbl val="0"/>
      </c:catAx>
      <c:valAx>
        <c:axId val="115556352"/>
        <c:scaling>
          <c:orientation val="minMax"/>
          <c:max val="225"/>
          <c:min val="0"/>
        </c:scaling>
        <c:delete val="0"/>
        <c:axPos val="l"/>
        <c:majorGridlines/>
        <c:title>
          <c:tx>
            <c:rich>
              <a:bodyPr rot="0" vert="horz"/>
              <a:lstStyle/>
              <a:p>
                <a:pPr>
                  <a:defRPr/>
                </a:pPr>
                <a:r>
                  <a:rPr lang="de-CH" b="0"/>
                  <a:t>Index-Punkte</a:t>
                </a:r>
              </a:p>
            </c:rich>
          </c:tx>
          <c:layout>
            <c:manualLayout>
              <c:xMode val="edge"/>
              <c:yMode val="edge"/>
              <c:x val="2.6744298245614039E-2"/>
              <c:y val="0.14541809601900968"/>
            </c:manualLayout>
          </c:layout>
          <c:overlay val="0"/>
        </c:title>
        <c:numFmt formatCode="#,##0" sourceLinked="0"/>
        <c:majorTickMark val="out"/>
        <c:minorTickMark val="none"/>
        <c:tickLblPos val="nextTo"/>
        <c:crossAx val="115554560"/>
        <c:crosses val="autoZero"/>
        <c:crossBetween val="midCat"/>
        <c:majorUnit val="25"/>
      </c:valAx>
      <c:spPr>
        <a:noFill/>
      </c:spPr>
    </c:plotArea>
    <c:legend>
      <c:legendPos val="b"/>
      <c:layout>
        <c:manualLayout>
          <c:xMode val="edge"/>
          <c:yMode val="edge"/>
          <c:x val="8.9320175438596508E-2"/>
          <c:y val="0.9116981481481482"/>
          <c:w val="0.66647558479532165"/>
          <c:h val="4.5614814814814816E-2"/>
        </c:manualLayout>
      </c:layout>
      <c:overlay val="0"/>
    </c:legend>
    <c:plotVisOnly val="1"/>
    <c:dispBlanksAs val="gap"/>
    <c:showDLblsOverMax val="0"/>
  </c:chart>
  <c:txPr>
    <a:bodyPr/>
    <a:lstStyle/>
    <a:p>
      <a:pPr>
        <a:defRPr>
          <a:latin typeface="Arial" panose="020B0604020202020204" pitchFamily="34" charset="0"/>
          <a:cs typeface="Arial" panose="020B0604020202020204" pitchFamily="34" charset="0"/>
        </a:defRPr>
      </a:pPr>
      <a:endParaRPr lang="de-DE"/>
    </a:p>
  </c:txPr>
  <c:printSettings>
    <c:headerFooter/>
    <c:pageMargins b="0.78740157499999996" l="0.7" r="0.7" t="0.78740157499999996" header="0.3" footer="0.3"/>
    <c:pageSetup orientation="portrait"/>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invertIfNegative val="0"/>
          <c:val>
            <c:numRef>
              <c:f>'T 7'!#REF!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'T 7'!#REF!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'T 7'!#REF!</c15:sqref>
                        </c15:formulaRef>
                      </c:ext>
                    </c:extLst>
                  </c:multiLvlStrRef>
                </c15:cat>
              </c15:filteredCategoryTitle>
            </c:ext>
            <c:ext xmlns:c16="http://schemas.microsoft.com/office/drawing/2014/chart" uri="{C3380CC4-5D6E-409C-BE32-E72D297353CC}">
              <c16:uniqueId val="{00000000-EC38-4DCE-BDB8-CD9D20A0B651}"/>
            </c:ext>
          </c:extLst>
        </c:ser>
        <c:ser>
          <c:idx val="1"/>
          <c:order val="1"/>
          <c:invertIfNegative val="0"/>
          <c:val>
            <c:numRef>
              <c:f>'T 7'!#REF!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'T 7'!#REF!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'T 7'!#REF!</c15:sqref>
                        </c15:formulaRef>
                      </c:ext>
                    </c:extLst>
                  </c:multiLvlStrRef>
                </c15:cat>
              </c15:filteredCategoryTitle>
            </c:ext>
            <c:ext xmlns:c16="http://schemas.microsoft.com/office/drawing/2014/chart" uri="{C3380CC4-5D6E-409C-BE32-E72D297353CC}">
              <c16:uniqueId val="{00000001-EC38-4DCE-BDB8-CD9D20A0B651}"/>
            </c:ext>
          </c:extLst>
        </c:ser>
        <c:ser>
          <c:idx val="2"/>
          <c:order val="2"/>
          <c:invertIfNegative val="0"/>
          <c:val>
            <c:numRef>
              <c:f>'T 7'!#REF!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'T 7'!#REF!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'T 7'!#REF!</c15:sqref>
                        </c15:formulaRef>
                      </c:ext>
                    </c:extLst>
                  </c:multiLvlStrRef>
                </c15:cat>
              </c15:filteredCategoryTitle>
            </c:ext>
            <c:ext xmlns:c16="http://schemas.microsoft.com/office/drawing/2014/chart" uri="{C3380CC4-5D6E-409C-BE32-E72D297353CC}">
              <c16:uniqueId val="{00000002-EC38-4DCE-BDB8-CD9D20A0B651}"/>
            </c:ext>
          </c:extLst>
        </c:ser>
        <c:ser>
          <c:idx val="3"/>
          <c:order val="3"/>
          <c:invertIfNegative val="0"/>
          <c:val>
            <c:numRef>
              <c:f>'T 7'!#REF!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'T 7'!#REF!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'T 7'!#REF!</c15:sqref>
                        </c15:formulaRef>
                      </c:ext>
                    </c:extLst>
                  </c:multiLvlStrRef>
                </c15:cat>
              </c15:filteredCategoryTitle>
            </c:ext>
            <c:ext xmlns:c16="http://schemas.microsoft.com/office/drawing/2014/chart" uri="{C3380CC4-5D6E-409C-BE32-E72D297353CC}">
              <c16:uniqueId val="{00000003-EC38-4DCE-BDB8-CD9D20A0B651}"/>
            </c:ext>
          </c:extLst>
        </c:ser>
        <c:ser>
          <c:idx val="4"/>
          <c:order val="4"/>
          <c:invertIfNegative val="0"/>
          <c:val>
            <c:numRef>
              <c:f>'T 7'!#REF!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'T 7'!#REF!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'T 7'!#REF!</c15:sqref>
                        </c15:formulaRef>
                      </c:ext>
                    </c:extLst>
                  </c:multiLvlStrRef>
                </c15:cat>
              </c15:filteredCategoryTitle>
            </c:ext>
            <c:ext xmlns:c16="http://schemas.microsoft.com/office/drawing/2014/chart" uri="{C3380CC4-5D6E-409C-BE32-E72D297353CC}">
              <c16:uniqueId val="{00000004-EC38-4DCE-BDB8-CD9D20A0B651}"/>
            </c:ext>
          </c:extLst>
        </c:ser>
        <c:ser>
          <c:idx val="5"/>
          <c:order val="5"/>
          <c:invertIfNegative val="0"/>
          <c:val>
            <c:numRef>
              <c:f>'T 7'!#REF!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'T 7'!#REF!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'T 7'!#REF!</c15:sqref>
                        </c15:formulaRef>
                      </c:ext>
                    </c:extLst>
                  </c:multiLvlStrRef>
                </c15:cat>
              </c15:filteredCategoryTitle>
            </c:ext>
            <c:ext xmlns:c16="http://schemas.microsoft.com/office/drawing/2014/chart" uri="{C3380CC4-5D6E-409C-BE32-E72D297353CC}">
              <c16:uniqueId val="{00000005-EC38-4DCE-BDB8-CD9D20A0B651}"/>
            </c:ext>
          </c:extLst>
        </c:ser>
        <c:ser>
          <c:idx val="6"/>
          <c:order val="6"/>
          <c:invertIfNegative val="0"/>
          <c:val>
            <c:numRef>
              <c:f>'T 7'!#REF!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'T 7'!#REF!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'T 7'!#REF!</c15:sqref>
                        </c15:formulaRef>
                      </c:ext>
                    </c:extLst>
                  </c:multiLvlStrRef>
                </c15:cat>
              </c15:filteredCategoryTitle>
            </c:ext>
            <c:ext xmlns:c16="http://schemas.microsoft.com/office/drawing/2014/chart" uri="{C3380CC4-5D6E-409C-BE32-E72D297353CC}">
              <c16:uniqueId val="{00000006-EC38-4DCE-BDB8-CD9D20A0B651}"/>
            </c:ext>
          </c:extLst>
        </c:ser>
        <c:ser>
          <c:idx val="7"/>
          <c:order val="7"/>
          <c:invertIfNegative val="0"/>
          <c:val>
            <c:numRef>
              <c:f>'T 7'!#REF!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'T 7'!#REF!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'T 7'!#REF!</c15:sqref>
                        </c15:formulaRef>
                      </c:ext>
                    </c:extLst>
                  </c:multiLvlStrRef>
                </c15:cat>
              </c15:filteredCategoryTitle>
            </c:ext>
            <c:ext xmlns:c16="http://schemas.microsoft.com/office/drawing/2014/chart" uri="{C3380CC4-5D6E-409C-BE32-E72D297353CC}">
              <c16:uniqueId val="{00000007-EC38-4DCE-BDB8-CD9D20A0B651}"/>
            </c:ext>
          </c:extLst>
        </c:ser>
        <c:ser>
          <c:idx val="8"/>
          <c:order val="8"/>
          <c:invertIfNegative val="0"/>
          <c:val>
            <c:numRef>
              <c:f>'T 7'!#REF!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'T 7'!#REF!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'T 7'!#REF!</c15:sqref>
                        </c15:formulaRef>
                      </c:ext>
                    </c:extLst>
                  </c:multiLvlStrRef>
                </c15:cat>
              </c15:filteredCategoryTitle>
            </c:ext>
            <c:ext xmlns:c16="http://schemas.microsoft.com/office/drawing/2014/chart" uri="{C3380CC4-5D6E-409C-BE32-E72D297353CC}">
              <c16:uniqueId val="{00000008-EC38-4DCE-BDB8-CD9D20A0B651}"/>
            </c:ext>
          </c:extLst>
        </c:ser>
        <c:ser>
          <c:idx val="9"/>
          <c:order val="9"/>
          <c:invertIfNegative val="0"/>
          <c:val>
            <c:numRef>
              <c:f>'T 7'!#REF!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'T 7'!#REF!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'T 7'!#REF!</c15:sqref>
                        </c15:formulaRef>
                      </c:ext>
                    </c:extLst>
                  </c:multiLvlStrRef>
                </c15:cat>
              </c15:filteredCategoryTitle>
            </c:ext>
            <c:ext xmlns:c16="http://schemas.microsoft.com/office/drawing/2014/chart" uri="{C3380CC4-5D6E-409C-BE32-E72D297353CC}">
              <c16:uniqueId val="{00000009-EC38-4DCE-BDB8-CD9D20A0B651}"/>
            </c:ext>
          </c:extLst>
        </c:ser>
        <c:ser>
          <c:idx val="10"/>
          <c:order val="10"/>
          <c:invertIfNegative val="0"/>
          <c:val>
            <c:numRef>
              <c:f>'T 7'!#REF!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'T 7'!#REF!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'T 7'!#REF!</c15:sqref>
                        </c15:formulaRef>
                      </c:ext>
                    </c:extLst>
                  </c:multiLvlStrRef>
                </c15:cat>
              </c15:filteredCategoryTitle>
            </c:ext>
            <c:ext xmlns:c16="http://schemas.microsoft.com/office/drawing/2014/chart" uri="{C3380CC4-5D6E-409C-BE32-E72D297353CC}">
              <c16:uniqueId val="{0000000A-EC38-4DCE-BDB8-CD9D20A0B651}"/>
            </c:ext>
          </c:extLst>
        </c:ser>
        <c:ser>
          <c:idx val="11"/>
          <c:order val="11"/>
          <c:invertIfNegative val="0"/>
          <c:val>
            <c:numRef>
              <c:f>'T 7'!#REF!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'T 7'!#REF!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'T 7'!#REF!</c15:sqref>
                        </c15:formulaRef>
                      </c:ext>
                    </c:extLst>
                  </c:multiLvlStrRef>
                </c15:cat>
              </c15:filteredCategoryTitle>
            </c:ext>
            <c:ext xmlns:c16="http://schemas.microsoft.com/office/drawing/2014/chart" uri="{C3380CC4-5D6E-409C-BE32-E72D297353CC}">
              <c16:uniqueId val="{0000000B-EC38-4DCE-BDB8-CD9D20A0B651}"/>
            </c:ext>
          </c:extLst>
        </c:ser>
        <c:ser>
          <c:idx val="12"/>
          <c:order val="12"/>
          <c:invertIfNegative val="0"/>
          <c:val>
            <c:numRef>
              <c:f>'T 7'!#REF!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'T 7'!#REF!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'T 7'!#REF!</c15:sqref>
                        </c15:formulaRef>
                      </c:ext>
                    </c:extLst>
                  </c:multiLvlStrRef>
                </c15:cat>
              </c15:filteredCategoryTitle>
            </c:ext>
            <c:ext xmlns:c16="http://schemas.microsoft.com/office/drawing/2014/chart" uri="{C3380CC4-5D6E-409C-BE32-E72D297353CC}">
              <c16:uniqueId val="{0000000C-EC38-4DCE-BDB8-CD9D20A0B651}"/>
            </c:ext>
          </c:extLst>
        </c:ser>
        <c:ser>
          <c:idx val="13"/>
          <c:order val="13"/>
          <c:invertIfNegative val="0"/>
          <c:val>
            <c:numRef>
              <c:f>'T 7'!#REF!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'T 7'!#REF!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'T 7'!#REF!</c15:sqref>
                        </c15:formulaRef>
                      </c:ext>
                    </c:extLst>
                  </c:multiLvlStrRef>
                </c15:cat>
              </c15:filteredCategoryTitle>
            </c:ext>
            <c:ext xmlns:c16="http://schemas.microsoft.com/office/drawing/2014/chart" uri="{C3380CC4-5D6E-409C-BE32-E72D297353CC}">
              <c16:uniqueId val="{0000000D-EC38-4DCE-BDB8-CD9D20A0B651}"/>
            </c:ext>
          </c:extLst>
        </c:ser>
        <c:dLbls>
          <c:showLegendKey val="0"/>
          <c:showVal val="0"/>
          <c:showCatName val="0"/>
          <c:showSerName val="0"/>
          <c:showPercent val="0"/>
          <c:showBubbleSize val="0"/>
        </c:dLbls>
        <c:gapWidth val="150"/>
        <c:axId val="125464960"/>
        <c:axId val="125466496"/>
      </c:barChart>
      <c:catAx>
        <c:axId val="125464960"/>
        <c:scaling>
          <c:orientation val="minMax"/>
        </c:scaling>
        <c:delete val="0"/>
        <c:axPos val="b"/>
        <c:numFmt formatCode="General" sourceLinked="1"/>
        <c:majorTickMark val="out"/>
        <c:minorTickMark val="none"/>
        <c:tickLblPos val="nextTo"/>
        <c:crossAx val="125466496"/>
        <c:crosses val="autoZero"/>
        <c:auto val="1"/>
        <c:lblAlgn val="ctr"/>
        <c:lblOffset val="100"/>
        <c:noMultiLvlLbl val="0"/>
      </c:catAx>
      <c:valAx>
        <c:axId val="125466496"/>
        <c:scaling>
          <c:orientation val="minMax"/>
        </c:scaling>
        <c:delete val="0"/>
        <c:axPos val="l"/>
        <c:majorGridlines/>
        <c:numFmt formatCode="General" sourceLinked="1"/>
        <c:majorTickMark val="out"/>
        <c:minorTickMark val="none"/>
        <c:tickLblPos val="nextTo"/>
        <c:crossAx val="125464960"/>
        <c:crosses val="autoZero"/>
        <c:crossBetween val="between"/>
      </c:valAx>
    </c:plotArea>
    <c:legend>
      <c:legendPos val="r"/>
      <c:overlay val="0"/>
    </c:legend>
    <c:plotVisOnly val="1"/>
    <c:dispBlanksAs val="gap"/>
    <c:showDLblsOverMax val="0"/>
  </c:chart>
  <c:printSettings>
    <c:headerFooter/>
    <c:pageMargins b="0.78740157499999996" l="0.7" r="0.7" t="0.78740157499999996"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marL="0" marR="0" lvl="0" indent="0" algn="ctr" defTabSz="914400" rtl="0" eaLnBrk="1" fontAlgn="auto" latinLnBrk="0" hangingPunct="1">
              <a:lnSpc>
                <a:spcPct val="100000"/>
              </a:lnSpc>
              <a:spcBef>
                <a:spcPts val="0"/>
              </a:spcBef>
              <a:spcAft>
                <a:spcPts val="0"/>
              </a:spcAft>
              <a:buClrTx/>
              <a:buSzTx/>
              <a:buFontTx/>
              <a:buNone/>
              <a:tabLst/>
              <a:defRPr sz="1800" b="1" i="0" u="none" strike="noStrike" kern="1200" baseline="0">
                <a:solidFill>
                  <a:sysClr val="windowText" lastClr="000000"/>
                </a:solidFill>
                <a:latin typeface="+mn-lt"/>
                <a:ea typeface="+mn-ea"/>
                <a:cs typeface="+mn-cs"/>
              </a:defRPr>
            </a:pPr>
            <a:r>
              <a:rPr lang="de-CH" sz="1200">
                <a:latin typeface="Arial" panose="020B0604020202020204" pitchFamily="34" charset="0"/>
                <a:cs typeface="Arial" panose="020B0604020202020204" pitchFamily="34" charset="0"/>
              </a:rPr>
              <a:t>Verteilung von Reingewinn,</a:t>
            </a:r>
            <a:r>
              <a:rPr lang="de-CH" sz="1200" baseline="0">
                <a:latin typeface="Arial" panose="020B0604020202020204" pitchFamily="34" charset="0"/>
                <a:cs typeface="Arial" panose="020B0604020202020204" pitchFamily="34" charset="0"/>
              </a:rPr>
              <a:t> Eigenkapital und Steuern der juristischen Personen </a:t>
            </a:r>
            <a:r>
              <a:rPr lang="de-CH" sz="1000" baseline="0">
                <a:latin typeface="Arial" panose="020B0604020202020204" pitchFamily="34" charset="0"/>
                <a:cs typeface="Arial" panose="020B0604020202020204" pitchFamily="34" charset="0"/>
              </a:rPr>
              <a:t/>
            </a:r>
            <a:br>
              <a:rPr lang="de-CH" sz="1000" baseline="0">
                <a:latin typeface="Arial" panose="020B0604020202020204" pitchFamily="34" charset="0"/>
                <a:cs typeface="Arial" panose="020B0604020202020204" pitchFamily="34" charset="0"/>
              </a:rPr>
            </a:br>
            <a:r>
              <a:rPr lang="de-CH" sz="1200" baseline="0">
                <a:latin typeface="Arial" panose="020B0604020202020204" pitchFamily="34" charset="0"/>
                <a:cs typeface="Arial" panose="020B0604020202020204" pitchFamily="34" charset="0"/>
              </a:rPr>
              <a:t>(ohne Vereine und Stiftungen) nach Wirtschaftszweigen</a:t>
            </a:r>
            <a:r>
              <a:rPr lang="de-CH" sz="1200" b="1" i="0" u="none" strike="noStrike" kern="1200" baseline="0">
                <a:solidFill>
                  <a:sysClr val="windowText" lastClr="000000"/>
                </a:solidFill>
                <a:latin typeface="Arial" panose="020B0604020202020204" pitchFamily="34" charset="0"/>
                <a:ea typeface="+mn-ea"/>
                <a:cs typeface="Arial" panose="020B0604020202020204" pitchFamily="34" charset="0"/>
              </a:rPr>
              <a:t>,</a:t>
            </a:r>
            <a:r>
              <a:rPr lang="de-CH" sz="1800" b="1" i="0" baseline="0">
                <a:effectLst/>
              </a:rPr>
              <a:t> </a:t>
            </a:r>
            <a:r>
              <a:rPr lang="de-CH" sz="1200" b="1" i="0" u="none" strike="noStrike" kern="1200" baseline="0">
                <a:solidFill>
                  <a:sysClr val="windowText" lastClr="000000"/>
                </a:solidFill>
                <a:latin typeface="Arial" panose="020B0604020202020204" pitchFamily="34" charset="0"/>
                <a:ea typeface="+mn-ea"/>
                <a:cs typeface="Arial" panose="020B0604020202020204" pitchFamily="34" charset="0"/>
              </a:rPr>
              <a:t>in Prozent</a:t>
            </a:r>
            <a:r>
              <a:rPr lang="de-CH" sz="1200" baseline="0">
                <a:latin typeface="Arial" panose="020B0604020202020204" pitchFamily="34" charset="0"/>
                <a:cs typeface="Arial" panose="020B0604020202020204" pitchFamily="34" charset="0"/>
              </a:rPr>
              <a:t>, 2017</a:t>
            </a:r>
            <a:endParaRPr lang="de-CH" sz="1200">
              <a:latin typeface="Arial" panose="020B0604020202020204" pitchFamily="34" charset="0"/>
              <a:cs typeface="Arial" panose="020B0604020202020204" pitchFamily="34" charset="0"/>
            </a:endParaRPr>
          </a:p>
        </c:rich>
      </c:tx>
      <c:layout>
        <c:manualLayout>
          <c:xMode val="edge"/>
          <c:yMode val="edge"/>
          <c:x val="0.15190833333333334"/>
          <c:y val="8.819444444444444E-3"/>
        </c:manualLayout>
      </c:layout>
      <c:overlay val="1"/>
    </c:title>
    <c:autoTitleDeleted val="0"/>
    <c:plotArea>
      <c:layout>
        <c:manualLayout>
          <c:layoutTarget val="inner"/>
          <c:xMode val="edge"/>
          <c:yMode val="edge"/>
          <c:x val="5.8473781807060053E-2"/>
          <c:y val="0.148911593430053"/>
          <c:w val="0.66232769984915851"/>
          <c:h val="0.74898703703703706"/>
        </c:manualLayout>
      </c:layout>
      <c:barChart>
        <c:barDir val="col"/>
        <c:grouping val="percentStacked"/>
        <c:varyColors val="0"/>
        <c:ser>
          <c:idx val="0"/>
          <c:order val="0"/>
          <c:tx>
            <c:strRef>
              <c:f>'T 5a'!$Q$50</c:f>
              <c:strCache>
                <c:ptCount val="1"/>
                <c:pt idx="0">
                  <c:v>Land- u. Forstwirtschaft, Fischerei</c:v>
                </c:pt>
              </c:strCache>
            </c:strRef>
          </c:tx>
          <c:spPr>
            <a:solidFill>
              <a:srgbClr val="63CC00"/>
            </a:solidFill>
            <a:ln>
              <a:noFill/>
            </a:ln>
          </c:spPr>
          <c:invertIfNegative val="0"/>
          <c:cat>
            <c:strRef>
              <c:f>'T 5a'!$J$5:$O$5</c:f>
              <c:strCache>
                <c:ptCount val="6"/>
                <c:pt idx="0">
                  <c:v>Pflichtige</c:v>
                </c:pt>
                <c:pt idx="1">
                  <c:v>Rein-
gewinn</c:v>
                </c:pt>
                <c:pt idx="2">
                  <c:v>Eigen-
kapital</c:v>
                </c:pt>
                <c:pt idx="3">
                  <c:v>Gewinn-
steuer</c:v>
                </c:pt>
                <c:pt idx="4">
                  <c:v>Kapital-
steuer</c:v>
                </c:pt>
                <c:pt idx="5">
                  <c:v>Kantons-
steuer</c:v>
                </c:pt>
              </c:strCache>
            </c:strRef>
          </c:cat>
          <c:val>
            <c:numRef>
              <c:f>'T 5a'!$Q$51:$Q$56</c:f>
              <c:numCache>
                <c:formatCode>0.00%</c:formatCode>
                <c:ptCount val="6"/>
                <c:pt idx="0">
                  <c:v>6.303096738832557E-3</c:v>
                </c:pt>
                <c:pt idx="1">
                  <c:v>2.0389514815625015E-3</c:v>
                </c:pt>
                <c:pt idx="2">
                  <c:v>1.2118464159599808E-3</c:v>
                </c:pt>
                <c:pt idx="3">
                  <c:v>1.7550986067369247E-3</c:v>
                </c:pt>
                <c:pt idx="4">
                  <c:v>2.8834302918887209E-3</c:v>
                </c:pt>
                <c:pt idx="5">
                  <c:v>1.8319016539430806E-3</c:v>
                </c:pt>
              </c:numCache>
            </c:numRef>
          </c:val>
          <c:extLst>
            <c:ext xmlns:c16="http://schemas.microsoft.com/office/drawing/2014/chart" uri="{C3380CC4-5D6E-409C-BE32-E72D297353CC}">
              <c16:uniqueId val="{00000000-55A4-46F0-BE21-FE3CA50ADAFC}"/>
            </c:ext>
          </c:extLst>
        </c:ser>
        <c:ser>
          <c:idx val="1"/>
          <c:order val="1"/>
          <c:tx>
            <c:strRef>
              <c:f>'T 5a'!$R$50</c:f>
              <c:strCache>
                <c:ptCount val="1"/>
                <c:pt idx="0">
                  <c:v>Bergbau</c:v>
                </c:pt>
              </c:strCache>
            </c:strRef>
          </c:tx>
          <c:spPr>
            <a:solidFill>
              <a:srgbClr val="0096DF"/>
            </a:solidFill>
          </c:spPr>
          <c:invertIfNegative val="0"/>
          <c:cat>
            <c:strRef>
              <c:f>'T 5a'!$J$5:$O$5</c:f>
              <c:strCache>
                <c:ptCount val="6"/>
                <c:pt idx="0">
                  <c:v>Pflichtige</c:v>
                </c:pt>
                <c:pt idx="1">
                  <c:v>Rein-
gewinn</c:v>
                </c:pt>
                <c:pt idx="2">
                  <c:v>Eigen-
kapital</c:v>
                </c:pt>
                <c:pt idx="3">
                  <c:v>Gewinn-
steuer</c:v>
                </c:pt>
                <c:pt idx="4">
                  <c:v>Kapital-
steuer</c:v>
                </c:pt>
                <c:pt idx="5">
                  <c:v>Kantons-
steuer</c:v>
                </c:pt>
              </c:strCache>
            </c:strRef>
          </c:cat>
          <c:val>
            <c:numRef>
              <c:f>'T 5a'!$R$51:$R$56</c:f>
              <c:numCache>
                <c:formatCode>0.00%</c:formatCode>
                <c:ptCount val="6"/>
                <c:pt idx="0">
                  <c:v>1.6051364365971107E-3</c:v>
                </c:pt>
                <c:pt idx="1">
                  <c:v>5.4074772582086298E-3</c:v>
                </c:pt>
                <c:pt idx="2">
                  <c:v>2.2496036148968155E-3</c:v>
                </c:pt>
                <c:pt idx="3">
                  <c:v>5.6113738361182027E-3</c:v>
                </c:pt>
                <c:pt idx="4">
                  <c:v>3.0190281696444031E-3</c:v>
                </c:pt>
                <c:pt idx="5">
                  <c:v>5.4349187654230101E-3</c:v>
                </c:pt>
              </c:numCache>
            </c:numRef>
          </c:val>
          <c:extLst>
            <c:ext xmlns:c16="http://schemas.microsoft.com/office/drawing/2014/chart" uri="{C3380CC4-5D6E-409C-BE32-E72D297353CC}">
              <c16:uniqueId val="{00000001-55A4-46F0-BE21-FE3CA50ADAFC}"/>
            </c:ext>
          </c:extLst>
        </c:ser>
        <c:ser>
          <c:idx val="2"/>
          <c:order val="2"/>
          <c:tx>
            <c:strRef>
              <c:f>'T 5a'!$S$50</c:f>
              <c:strCache>
                <c:ptCount val="1"/>
                <c:pt idx="0">
                  <c:v>Verarbeitendes Gewerbe, Warenherstellung</c:v>
                </c:pt>
              </c:strCache>
            </c:strRef>
          </c:tx>
          <c:spPr>
            <a:solidFill>
              <a:srgbClr val="0072AB"/>
            </a:solidFill>
          </c:spPr>
          <c:invertIfNegative val="0"/>
          <c:cat>
            <c:strRef>
              <c:f>'T 5a'!$J$5:$O$5</c:f>
              <c:strCache>
                <c:ptCount val="6"/>
                <c:pt idx="0">
                  <c:v>Pflichtige</c:v>
                </c:pt>
                <c:pt idx="1">
                  <c:v>Rein-
gewinn</c:v>
                </c:pt>
                <c:pt idx="2">
                  <c:v>Eigen-
kapital</c:v>
                </c:pt>
                <c:pt idx="3">
                  <c:v>Gewinn-
steuer</c:v>
                </c:pt>
                <c:pt idx="4">
                  <c:v>Kapital-
steuer</c:v>
                </c:pt>
                <c:pt idx="5">
                  <c:v>Kantons-
steuer</c:v>
                </c:pt>
              </c:strCache>
            </c:strRef>
          </c:cat>
          <c:val>
            <c:numRef>
              <c:f>'T 5a'!$S$51:$S$56</c:f>
              <c:numCache>
                <c:formatCode>0.00%</c:formatCode>
                <c:ptCount val="6"/>
                <c:pt idx="0">
                  <c:v>9.7560975609756101E-2</c:v>
                </c:pt>
                <c:pt idx="1">
                  <c:v>0.26770501806152602</c:v>
                </c:pt>
                <c:pt idx="2">
                  <c:v>0.11603981115659862</c:v>
                </c:pt>
                <c:pt idx="3">
                  <c:v>0.28059101295998462</c:v>
                </c:pt>
                <c:pt idx="4">
                  <c:v>0.17879317254505533</c:v>
                </c:pt>
                <c:pt idx="5">
                  <c:v>0.27366186421823785</c:v>
                </c:pt>
              </c:numCache>
            </c:numRef>
          </c:val>
          <c:extLst>
            <c:ext xmlns:c16="http://schemas.microsoft.com/office/drawing/2014/chart" uri="{C3380CC4-5D6E-409C-BE32-E72D297353CC}">
              <c16:uniqueId val="{00000002-55A4-46F0-BE21-FE3CA50ADAFC}"/>
            </c:ext>
          </c:extLst>
        </c:ser>
        <c:ser>
          <c:idx val="3"/>
          <c:order val="3"/>
          <c:tx>
            <c:strRef>
              <c:f>'T 5a'!$T$50</c:f>
              <c:strCache>
                <c:ptCount val="1"/>
                <c:pt idx="0">
                  <c:v>Energie- u. Wasserversorgung</c:v>
                </c:pt>
              </c:strCache>
            </c:strRef>
          </c:tx>
          <c:spPr>
            <a:solidFill>
              <a:srgbClr val="FF5C1F"/>
            </a:solidFill>
          </c:spPr>
          <c:invertIfNegative val="0"/>
          <c:cat>
            <c:strRef>
              <c:f>'T 5a'!$J$5:$O$5</c:f>
              <c:strCache>
                <c:ptCount val="6"/>
                <c:pt idx="0">
                  <c:v>Pflichtige</c:v>
                </c:pt>
                <c:pt idx="1">
                  <c:v>Rein-
gewinn</c:v>
                </c:pt>
                <c:pt idx="2">
                  <c:v>Eigen-
kapital</c:v>
                </c:pt>
                <c:pt idx="3">
                  <c:v>Gewinn-
steuer</c:v>
                </c:pt>
                <c:pt idx="4">
                  <c:v>Kapital-
steuer</c:v>
                </c:pt>
                <c:pt idx="5">
                  <c:v>Kantons-
steuer</c:v>
                </c:pt>
              </c:strCache>
            </c:strRef>
          </c:cat>
          <c:val>
            <c:numRef>
              <c:f>'T 5a'!$T$51:$T$56</c:f>
              <c:numCache>
                <c:formatCode>0.00%</c:formatCode>
                <c:ptCount val="6"/>
                <c:pt idx="0">
                  <c:v>1.1784050424773911E-2</c:v>
                </c:pt>
                <c:pt idx="1">
                  <c:v>6.0374297426146972E-2</c:v>
                </c:pt>
                <c:pt idx="2">
                  <c:v>7.0922335069813325E-2</c:v>
                </c:pt>
                <c:pt idx="3">
                  <c:v>6.3959140095997236E-2</c:v>
                </c:pt>
                <c:pt idx="4">
                  <c:v>0.121628112276203</c:v>
                </c:pt>
                <c:pt idx="5">
                  <c:v>6.7884536173235546E-2</c:v>
                </c:pt>
              </c:numCache>
            </c:numRef>
          </c:val>
          <c:extLst>
            <c:ext xmlns:c16="http://schemas.microsoft.com/office/drawing/2014/chart" uri="{C3380CC4-5D6E-409C-BE32-E72D297353CC}">
              <c16:uniqueId val="{00000003-55A4-46F0-BE21-FE3CA50ADAFC}"/>
            </c:ext>
          </c:extLst>
        </c:ser>
        <c:ser>
          <c:idx val="4"/>
          <c:order val="4"/>
          <c:tx>
            <c:strRef>
              <c:f>'T 5a'!$U$50</c:f>
              <c:strCache>
                <c:ptCount val="1"/>
                <c:pt idx="0">
                  <c:v>Baugewerbe</c:v>
                </c:pt>
              </c:strCache>
            </c:strRef>
          </c:tx>
          <c:spPr>
            <a:solidFill>
              <a:srgbClr val="CC4918"/>
            </a:solidFill>
          </c:spPr>
          <c:invertIfNegative val="0"/>
          <c:cat>
            <c:strRef>
              <c:f>'T 5a'!$J$5:$O$5</c:f>
              <c:strCache>
                <c:ptCount val="6"/>
                <c:pt idx="0">
                  <c:v>Pflichtige</c:v>
                </c:pt>
                <c:pt idx="1">
                  <c:v>Rein-
gewinn</c:v>
                </c:pt>
                <c:pt idx="2">
                  <c:v>Eigen-
kapital</c:v>
                </c:pt>
                <c:pt idx="3">
                  <c:v>Gewinn-
steuer</c:v>
                </c:pt>
                <c:pt idx="4">
                  <c:v>Kapital-
steuer</c:v>
                </c:pt>
                <c:pt idx="5">
                  <c:v>Kantons-
steuer</c:v>
                </c:pt>
              </c:strCache>
            </c:strRef>
          </c:cat>
          <c:val>
            <c:numRef>
              <c:f>'T 5a'!$U$51:$U$56</c:f>
              <c:numCache>
                <c:formatCode>0.00%</c:formatCode>
                <c:ptCount val="6"/>
                <c:pt idx="0">
                  <c:v>0.11596132012684493</c:v>
                </c:pt>
                <c:pt idx="1">
                  <c:v>6.5564345572692292E-2</c:v>
                </c:pt>
                <c:pt idx="2">
                  <c:v>2.5340869700079378E-2</c:v>
                </c:pt>
                <c:pt idx="3">
                  <c:v>5.9345452149906205E-2</c:v>
                </c:pt>
                <c:pt idx="4">
                  <c:v>4.7483471471539279E-2</c:v>
                </c:pt>
                <c:pt idx="5">
                  <c:v>5.8538033903443344E-2</c:v>
                </c:pt>
              </c:numCache>
            </c:numRef>
          </c:val>
          <c:extLst>
            <c:ext xmlns:c16="http://schemas.microsoft.com/office/drawing/2014/chart" uri="{C3380CC4-5D6E-409C-BE32-E72D297353CC}">
              <c16:uniqueId val="{00000004-55A4-46F0-BE21-FE3CA50ADAFC}"/>
            </c:ext>
          </c:extLst>
        </c:ser>
        <c:ser>
          <c:idx val="5"/>
          <c:order val="5"/>
          <c:tx>
            <c:strRef>
              <c:f>'T 5a'!$V$50</c:f>
              <c:strCache>
                <c:ptCount val="1"/>
                <c:pt idx="0">
                  <c:v>Handel</c:v>
                </c:pt>
              </c:strCache>
            </c:strRef>
          </c:tx>
          <c:spPr>
            <a:solidFill>
              <a:srgbClr val="FFD900"/>
            </a:solidFill>
          </c:spPr>
          <c:invertIfNegative val="0"/>
          <c:cat>
            <c:strRef>
              <c:f>'T 5a'!$J$5:$O$5</c:f>
              <c:strCache>
                <c:ptCount val="6"/>
                <c:pt idx="0">
                  <c:v>Pflichtige</c:v>
                </c:pt>
                <c:pt idx="1">
                  <c:v>Rein-
gewinn</c:v>
                </c:pt>
                <c:pt idx="2">
                  <c:v>Eigen-
kapital</c:v>
                </c:pt>
                <c:pt idx="3">
                  <c:v>Gewinn-
steuer</c:v>
                </c:pt>
                <c:pt idx="4">
                  <c:v>Kapital-
steuer</c:v>
                </c:pt>
                <c:pt idx="5">
                  <c:v>Kantons-
steuer</c:v>
                </c:pt>
              </c:strCache>
            </c:strRef>
          </c:cat>
          <c:val>
            <c:numRef>
              <c:f>'T 5a'!$V$51:$V$56</c:f>
              <c:numCache>
                <c:formatCode>0.00%</c:formatCode>
                <c:ptCount val="6"/>
                <c:pt idx="0">
                  <c:v>0.19621814195670045</c:v>
                </c:pt>
                <c:pt idx="1">
                  <c:v>0.16884051626101948</c:v>
                </c:pt>
                <c:pt idx="2">
                  <c:v>7.9857258829516109E-2</c:v>
                </c:pt>
                <c:pt idx="3">
                  <c:v>0.16648069201733354</c:v>
                </c:pt>
                <c:pt idx="4">
                  <c:v>0.13475436573661684</c:v>
                </c:pt>
                <c:pt idx="5">
                  <c:v>0.16432115290555235</c:v>
                </c:pt>
              </c:numCache>
            </c:numRef>
          </c:val>
          <c:extLst>
            <c:ext xmlns:c16="http://schemas.microsoft.com/office/drawing/2014/chart" uri="{C3380CC4-5D6E-409C-BE32-E72D297353CC}">
              <c16:uniqueId val="{00000005-55A4-46F0-BE21-FE3CA50ADAFC}"/>
            </c:ext>
          </c:extLst>
        </c:ser>
        <c:ser>
          <c:idx val="6"/>
          <c:order val="6"/>
          <c:tx>
            <c:strRef>
              <c:f>'T 5a'!$W$50</c:f>
              <c:strCache>
                <c:ptCount val="1"/>
                <c:pt idx="0">
                  <c:v>Wissenschaftl. u. techn. Dienstleistungen</c:v>
                </c:pt>
              </c:strCache>
            </c:strRef>
          </c:tx>
          <c:spPr>
            <a:solidFill>
              <a:srgbClr val="D9B800"/>
            </a:solidFill>
          </c:spPr>
          <c:invertIfNegative val="0"/>
          <c:cat>
            <c:strRef>
              <c:f>'T 5a'!$J$5:$O$5</c:f>
              <c:strCache>
                <c:ptCount val="6"/>
                <c:pt idx="0">
                  <c:v>Pflichtige</c:v>
                </c:pt>
                <c:pt idx="1">
                  <c:v>Rein-
gewinn</c:v>
                </c:pt>
                <c:pt idx="2">
                  <c:v>Eigen-
kapital</c:v>
                </c:pt>
                <c:pt idx="3">
                  <c:v>Gewinn-
steuer</c:v>
                </c:pt>
                <c:pt idx="4">
                  <c:v>Kapital-
steuer</c:v>
                </c:pt>
                <c:pt idx="5">
                  <c:v>Kantons-
steuer</c:v>
                </c:pt>
              </c:strCache>
            </c:strRef>
          </c:cat>
          <c:val>
            <c:numRef>
              <c:f>'T 5a'!$W$51:$W$56</c:f>
              <c:numCache>
                <c:formatCode>0.00%</c:formatCode>
                <c:ptCount val="6"/>
                <c:pt idx="0">
                  <c:v>0.16137493638178757</c:v>
                </c:pt>
                <c:pt idx="1">
                  <c:v>6.7320443910705213E-2</c:v>
                </c:pt>
                <c:pt idx="2">
                  <c:v>7.488268753485007E-2</c:v>
                </c:pt>
                <c:pt idx="3">
                  <c:v>6.0565426426680606E-2</c:v>
                </c:pt>
                <c:pt idx="4">
                  <c:v>0.14181656389569938</c:v>
                </c:pt>
                <c:pt idx="5">
                  <c:v>6.6096007403757082E-2</c:v>
                </c:pt>
              </c:numCache>
            </c:numRef>
          </c:val>
          <c:extLst>
            <c:ext xmlns:c16="http://schemas.microsoft.com/office/drawing/2014/chart" uri="{C3380CC4-5D6E-409C-BE32-E72D297353CC}">
              <c16:uniqueId val="{00000006-55A4-46F0-BE21-FE3CA50ADAFC}"/>
            </c:ext>
          </c:extLst>
        </c:ser>
        <c:ser>
          <c:idx val="7"/>
          <c:order val="7"/>
          <c:tx>
            <c:strRef>
              <c:f>'T 5a'!$X$50</c:f>
              <c:strCache>
                <c:ptCount val="1"/>
                <c:pt idx="0">
                  <c:v>Finanz- u. Versicherungsdienstleistungen</c:v>
                </c:pt>
              </c:strCache>
            </c:strRef>
          </c:tx>
          <c:spPr>
            <a:solidFill>
              <a:srgbClr val="B39800"/>
            </a:solidFill>
          </c:spPr>
          <c:invertIfNegative val="0"/>
          <c:cat>
            <c:strRef>
              <c:f>'T 5a'!$J$5:$O$5</c:f>
              <c:strCache>
                <c:ptCount val="6"/>
                <c:pt idx="0">
                  <c:v>Pflichtige</c:v>
                </c:pt>
                <c:pt idx="1">
                  <c:v>Rein-
gewinn</c:v>
                </c:pt>
                <c:pt idx="2">
                  <c:v>Eigen-
kapital</c:v>
                </c:pt>
                <c:pt idx="3">
                  <c:v>Gewinn-
steuer</c:v>
                </c:pt>
                <c:pt idx="4">
                  <c:v>Kapital-
steuer</c:v>
                </c:pt>
                <c:pt idx="5">
                  <c:v>Kantons-
steuer</c:v>
                </c:pt>
              </c:strCache>
            </c:strRef>
          </c:cat>
          <c:val>
            <c:numRef>
              <c:f>'T 5a'!$X$51:$X$56</c:f>
              <c:numCache>
                <c:formatCode>0.00%</c:formatCode>
                <c:ptCount val="6"/>
                <c:pt idx="0">
                  <c:v>5.8567905101201898E-2</c:v>
                </c:pt>
                <c:pt idx="1">
                  <c:v>0.12732807318772574</c:v>
                </c:pt>
                <c:pt idx="2">
                  <c:v>0.36883136482071677</c:v>
                </c:pt>
                <c:pt idx="3">
                  <c:v>0.1363334252139933</c:v>
                </c:pt>
                <c:pt idx="4">
                  <c:v>0.13516475119961111</c:v>
                </c:pt>
                <c:pt idx="5">
                  <c:v>0.13625387623356866</c:v>
                </c:pt>
              </c:numCache>
            </c:numRef>
          </c:val>
          <c:extLst>
            <c:ext xmlns:c16="http://schemas.microsoft.com/office/drawing/2014/chart" uri="{C3380CC4-5D6E-409C-BE32-E72D297353CC}">
              <c16:uniqueId val="{00000007-55A4-46F0-BE21-FE3CA50ADAFC}"/>
            </c:ext>
          </c:extLst>
        </c:ser>
        <c:ser>
          <c:idx val="8"/>
          <c:order val="8"/>
          <c:tx>
            <c:strRef>
              <c:f>'T 5a'!$Y$50</c:f>
              <c:strCache>
                <c:ptCount val="1"/>
                <c:pt idx="0">
                  <c:v>Grundstück- u. Wohnungswesen</c:v>
                </c:pt>
              </c:strCache>
            </c:strRef>
          </c:tx>
          <c:spPr>
            <a:solidFill>
              <a:srgbClr val="CCCCCC"/>
            </a:solidFill>
          </c:spPr>
          <c:invertIfNegative val="0"/>
          <c:cat>
            <c:strRef>
              <c:f>'T 5a'!$J$5:$O$5</c:f>
              <c:strCache>
                <c:ptCount val="6"/>
                <c:pt idx="0">
                  <c:v>Pflichtige</c:v>
                </c:pt>
                <c:pt idx="1">
                  <c:v>Rein-
gewinn</c:v>
                </c:pt>
                <c:pt idx="2">
                  <c:v>Eigen-
kapital</c:v>
                </c:pt>
                <c:pt idx="3">
                  <c:v>Gewinn-
steuer</c:v>
                </c:pt>
                <c:pt idx="4">
                  <c:v>Kapital-
steuer</c:v>
                </c:pt>
                <c:pt idx="5">
                  <c:v>Kantons-
steuer</c:v>
                </c:pt>
              </c:strCache>
            </c:strRef>
          </c:cat>
          <c:val>
            <c:numRef>
              <c:f>'T 5a'!$Y$51:$Y$56</c:f>
              <c:numCache>
                <c:formatCode>0.00%</c:formatCode>
                <c:ptCount val="6"/>
                <c:pt idx="0">
                  <c:v>0.12848921426613946</c:v>
                </c:pt>
                <c:pt idx="1">
                  <c:v>0.12863138916795039</c:v>
                </c:pt>
                <c:pt idx="2">
                  <c:v>6.5247671550617573E-2</c:v>
                </c:pt>
                <c:pt idx="3">
                  <c:v>0.12448763012824039</c:v>
                </c:pt>
                <c:pt idx="4">
                  <c:v>7.7470553691799685E-2</c:v>
                </c:pt>
                <c:pt idx="5">
                  <c:v>0.12128728420553733</c:v>
                </c:pt>
              </c:numCache>
            </c:numRef>
          </c:val>
          <c:extLst>
            <c:ext xmlns:c16="http://schemas.microsoft.com/office/drawing/2014/chart" uri="{C3380CC4-5D6E-409C-BE32-E72D297353CC}">
              <c16:uniqueId val="{00000008-55A4-46F0-BE21-FE3CA50ADAFC}"/>
            </c:ext>
          </c:extLst>
        </c:ser>
        <c:ser>
          <c:idx val="9"/>
          <c:order val="9"/>
          <c:tx>
            <c:strRef>
              <c:f>'T 5a'!$Z$50</c:f>
              <c:strCache>
                <c:ptCount val="1"/>
                <c:pt idx="0">
                  <c:v>Übrige Dienstleistungen</c:v>
                </c:pt>
              </c:strCache>
            </c:strRef>
          </c:tx>
          <c:spPr>
            <a:solidFill>
              <a:srgbClr val="808080"/>
            </a:solidFill>
          </c:spPr>
          <c:invertIfNegative val="0"/>
          <c:cat>
            <c:strRef>
              <c:f>'T 5a'!$J$5:$O$5</c:f>
              <c:strCache>
                <c:ptCount val="6"/>
                <c:pt idx="0">
                  <c:v>Pflichtige</c:v>
                </c:pt>
                <c:pt idx="1">
                  <c:v>Rein-
gewinn</c:v>
                </c:pt>
                <c:pt idx="2">
                  <c:v>Eigen-
kapital</c:v>
                </c:pt>
                <c:pt idx="3">
                  <c:v>Gewinn-
steuer</c:v>
                </c:pt>
                <c:pt idx="4">
                  <c:v>Kapital-
steuer</c:v>
                </c:pt>
                <c:pt idx="5">
                  <c:v>Kantons-
steuer</c:v>
                </c:pt>
              </c:strCache>
            </c:strRef>
          </c:cat>
          <c:val>
            <c:numRef>
              <c:f>'T 5a'!$Z$51:$Z$56</c:f>
              <c:numCache>
                <c:formatCode>0.00%</c:formatCode>
                <c:ptCount val="6"/>
                <c:pt idx="0">
                  <c:v>0.22213522295736599</c:v>
                </c:pt>
                <c:pt idx="1">
                  <c:v>0.10678948767246293</c:v>
                </c:pt>
                <c:pt idx="2">
                  <c:v>0.19541655130695132</c:v>
                </c:pt>
                <c:pt idx="3">
                  <c:v>0.10087074856500887</c:v>
                </c:pt>
                <c:pt idx="4">
                  <c:v>0.1569865507219422</c:v>
                </c:pt>
                <c:pt idx="5">
                  <c:v>0.10469042453730182</c:v>
                </c:pt>
              </c:numCache>
            </c:numRef>
          </c:val>
          <c:extLst>
            <c:ext xmlns:c16="http://schemas.microsoft.com/office/drawing/2014/chart" uri="{C3380CC4-5D6E-409C-BE32-E72D297353CC}">
              <c16:uniqueId val="{00000009-55A4-46F0-BE21-FE3CA50ADAFC}"/>
            </c:ext>
          </c:extLst>
        </c:ser>
        <c:dLbls>
          <c:showLegendKey val="0"/>
          <c:showVal val="0"/>
          <c:showCatName val="0"/>
          <c:showSerName val="0"/>
          <c:showPercent val="0"/>
          <c:showBubbleSize val="0"/>
        </c:dLbls>
        <c:gapWidth val="162"/>
        <c:overlap val="100"/>
        <c:axId val="125778176"/>
        <c:axId val="125779968"/>
        <c:extLst>
          <c:ext xmlns:c15="http://schemas.microsoft.com/office/drawing/2012/chart" uri="{02D57815-91ED-43cb-92C2-25804820EDAC}">
            <c15:filteredBarSeries>
              <c15:ser>
                <c:idx val="10"/>
                <c:order val="10"/>
                <c:tx>
                  <c:strRef>
                    <c:extLst>
                      <c:ext uri="{02D57815-91ED-43cb-92C2-25804820EDAC}">
                        <c15:formulaRef>
                          <c15:sqref>'T 5a'!#REF!</c15:sqref>
                        </c15:formulaRef>
                      </c:ext>
                    </c:extLst>
                    <c:strCache>
                      <c:ptCount val="1"/>
                      <c:pt idx="0">
                        <c:v>#REF!</c:v>
                      </c:pt>
                    </c:strCache>
                  </c:strRef>
                </c:tx>
                <c:spPr>
                  <a:solidFill>
                    <a:srgbClr val="ACB074"/>
                  </a:solidFill>
                </c:spPr>
                <c:invertIfNegative val="0"/>
                <c:cat>
                  <c:strRef>
                    <c:extLst>
                      <c:ext uri="{02D57815-91ED-43cb-92C2-25804820EDAC}">
                        <c15:formulaRef>
                          <c15:sqref>'T 5a'!$J$5:$O$5</c15:sqref>
                        </c15:formulaRef>
                      </c:ext>
                    </c:extLst>
                    <c:strCache>
                      <c:ptCount val="6"/>
                      <c:pt idx="0">
                        <c:v>Pflichtige</c:v>
                      </c:pt>
                      <c:pt idx="1">
                        <c:v>Rein-
gewinn</c:v>
                      </c:pt>
                      <c:pt idx="2">
                        <c:v>Eigen-
kapital</c:v>
                      </c:pt>
                      <c:pt idx="3">
                        <c:v>Gewinn-
steuer</c:v>
                      </c:pt>
                      <c:pt idx="4">
                        <c:v>Kapital-
steuer</c:v>
                      </c:pt>
                      <c:pt idx="5">
                        <c:v>Kantons-
steuer</c:v>
                      </c:pt>
                    </c:strCache>
                  </c:strRef>
                </c:cat>
                <c:val>
                  <c:numRef>
                    <c:extLst>
                      <c:ext uri="{02D57815-91ED-43cb-92C2-25804820EDAC}">
                        <c15:formulaRef>
                          <c15:sqref>'T 5a'!#REF!</c15:sqref>
                        </c15:formulaRef>
                      </c:ext>
                    </c:extLst>
                    <c:numCache>
                      <c:formatCode>General</c:formatCode>
                      <c:ptCount val="1"/>
                      <c:pt idx="0">
                        <c:v>1</c:v>
                      </c:pt>
                    </c:numCache>
                  </c:numRef>
                </c:val>
                <c:extLst>
                  <c:ext xmlns:c16="http://schemas.microsoft.com/office/drawing/2014/chart" uri="{C3380CC4-5D6E-409C-BE32-E72D297353CC}">
                    <c16:uniqueId val="{0000000A-55A4-46F0-BE21-FE3CA50ADAFC}"/>
                  </c:ext>
                </c:extLst>
              </c15:ser>
            </c15:filteredBarSeries>
            <c15:filteredBarSeries>
              <c15:ser>
                <c:idx val="11"/>
                <c:order val="11"/>
                <c:tx>
                  <c:strRef>
                    <c:extLst xmlns:c15="http://schemas.microsoft.com/office/drawing/2012/chart">
                      <c:ext xmlns:c15="http://schemas.microsoft.com/office/drawing/2012/chart" uri="{02D57815-91ED-43cb-92C2-25804820EDAC}">
                        <c15:formulaRef>
                          <c15:sqref>'T 5a'!#REF!</c15:sqref>
                        </c15:formulaRef>
                      </c:ext>
                    </c:extLst>
                    <c:strCache>
                      <c:ptCount val="1"/>
                      <c:pt idx="0">
                        <c:v>#REF!</c:v>
                      </c:pt>
                    </c:strCache>
                  </c:strRef>
                </c:tx>
                <c:spPr>
                  <a:solidFill>
                    <a:srgbClr val="E0E3BF"/>
                  </a:solidFill>
                </c:spPr>
                <c:invertIfNegative val="0"/>
                <c:cat>
                  <c:strRef>
                    <c:extLst xmlns:c15="http://schemas.microsoft.com/office/drawing/2012/chart">
                      <c:ext xmlns:c15="http://schemas.microsoft.com/office/drawing/2012/chart" uri="{02D57815-91ED-43cb-92C2-25804820EDAC}">
                        <c15:formulaRef>
                          <c15:sqref>'T 5a'!$J$5:$O$5</c15:sqref>
                        </c15:formulaRef>
                      </c:ext>
                    </c:extLst>
                    <c:strCache>
                      <c:ptCount val="6"/>
                      <c:pt idx="0">
                        <c:v>Pflichtige</c:v>
                      </c:pt>
                      <c:pt idx="1">
                        <c:v>Rein-
gewinn</c:v>
                      </c:pt>
                      <c:pt idx="2">
                        <c:v>Eigen-
kapital</c:v>
                      </c:pt>
                      <c:pt idx="3">
                        <c:v>Gewinn-
steuer</c:v>
                      </c:pt>
                      <c:pt idx="4">
                        <c:v>Kapital-
steuer</c:v>
                      </c:pt>
                      <c:pt idx="5">
                        <c:v>Kantons-
steuer</c:v>
                      </c:pt>
                    </c:strCache>
                  </c:strRef>
                </c:cat>
                <c:val>
                  <c:numRef>
                    <c:extLst xmlns:c15="http://schemas.microsoft.com/office/drawing/2012/chart">
                      <c:ext xmlns:c15="http://schemas.microsoft.com/office/drawing/2012/chart" uri="{02D57815-91ED-43cb-92C2-25804820EDAC}">
                        <c15:formulaRef>
                          <c15:sqref>'T 5a'!#REF!</c15:sqref>
                        </c15:formulaRef>
                      </c:ext>
                    </c:extLst>
                    <c:numCache>
                      <c:formatCode>General</c:formatCode>
                      <c:ptCount val="1"/>
                      <c:pt idx="0">
                        <c:v>1</c:v>
                      </c:pt>
                    </c:numCache>
                  </c:numRef>
                </c:val>
                <c:extLst xmlns:c15="http://schemas.microsoft.com/office/drawing/2012/chart">
                  <c:ext xmlns:c16="http://schemas.microsoft.com/office/drawing/2014/chart" uri="{C3380CC4-5D6E-409C-BE32-E72D297353CC}">
                    <c16:uniqueId val="{0000000B-55A4-46F0-BE21-FE3CA50ADAFC}"/>
                  </c:ext>
                </c:extLst>
              </c15:ser>
            </c15:filteredBarSeries>
          </c:ext>
        </c:extLst>
      </c:barChart>
      <c:catAx>
        <c:axId val="125778176"/>
        <c:scaling>
          <c:orientation val="minMax"/>
        </c:scaling>
        <c:delete val="0"/>
        <c:axPos val="b"/>
        <c:numFmt formatCode="General" sourceLinked="0"/>
        <c:majorTickMark val="out"/>
        <c:minorTickMark val="none"/>
        <c:tickLblPos val="nextTo"/>
        <c:txPr>
          <a:bodyPr/>
          <a:lstStyle/>
          <a:p>
            <a:pPr>
              <a:defRPr>
                <a:latin typeface="Arial" panose="020B0604020202020204" pitchFamily="34" charset="0"/>
                <a:cs typeface="Arial" panose="020B0604020202020204" pitchFamily="34" charset="0"/>
              </a:defRPr>
            </a:pPr>
            <a:endParaRPr lang="de-DE"/>
          </a:p>
        </c:txPr>
        <c:crossAx val="125779968"/>
        <c:crosses val="autoZero"/>
        <c:auto val="1"/>
        <c:lblAlgn val="ctr"/>
        <c:lblOffset val="100"/>
        <c:noMultiLvlLbl val="0"/>
      </c:catAx>
      <c:valAx>
        <c:axId val="125779968"/>
        <c:scaling>
          <c:orientation val="minMax"/>
        </c:scaling>
        <c:delete val="0"/>
        <c:axPos val="l"/>
        <c:majorGridlines/>
        <c:numFmt formatCode="0%" sourceLinked="1"/>
        <c:majorTickMark val="out"/>
        <c:minorTickMark val="none"/>
        <c:tickLblPos val="nextTo"/>
        <c:txPr>
          <a:bodyPr/>
          <a:lstStyle/>
          <a:p>
            <a:pPr>
              <a:defRPr>
                <a:latin typeface="Arial" panose="020B0604020202020204" pitchFamily="34" charset="0"/>
                <a:cs typeface="Arial" panose="020B0604020202020204" pitchFamily="34" charset="0"/>
              </a:defRPr>
            </a:pPr>
            <a:endParaRPr lang="de-DE"/>
          </a:p>
        </c:txPr>
        <c:crossAx val="125778176"/>
        <c:crosses val="autoZero"/>
        <c:crossBetween val="between"/>
        <c:majorUnit val="0.2"/>
      </c:valAx>
    </c:plotArea>
    <c:legend>
      <c:legendPos val="r"/>
      <c:layout>
        <c:manualLayout>
          <c:xMode val="edge"/>
          <c:yMode val="edge"/>
          <c:x val="0.73661455555555555"/>
          <c:y val="0.14956851851851852"/>
          <c:w val="0.25476006509978338"/>
          <c:h val="0.67103268368395952"/>
        </c:manualLayout>
      </c:layout>
      <c:overlay val="0"/>
      <c:txPr>
        <a:bodyPr/>
        <a:lstStyle/>
        <a:p>
          <a:pPr>
            <a:defRPr>
              <a:latin typeface="Arial" panose="020B0604020202020204" pitchFamily="34" charset="0"/>
              <a:cs typeface="Arial" panose="020B0604020202020204" pitchFamily="34" charset="0"/>
            </a:defRPr>
          </a:pPr>
          <a:endParaRPr lang="de-DE"/>
        </a:p>
      </c:txPr>
    </c:legend>
    <c:plotVisOnly val="1"/>
    <c:dispBlanksAs val="gap"/>
    <c:showDLblsOverMax val="0"/>
  </c:chart>
  <c:printSettings>
    <c:headerFooter/>
    <c:pageMargins b="0.78740157499999996" l="0.7" r="0.7" t="0.78740157499999996" header="0.3" footer="0.3"/>
    <c:pageSetup orientation="portrait"/>
  </c:printSettings>
  <c:userShapes r:id="rId1"/>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a:pPr>
            <a:r>
              <a:rPr lang="de-CH" sz="1200"/>
              <a:t>Verteilung des Reingewinns der juristischen Personen (ohne Vereine und Stiftungen) nach Reingewinnklassen (in Franken), in Prozent,</a:t>
            </a:r>
            <a:r>
              <a:rPr lang="de-CH" sz="1200" baseline="0"/>
              <a:t> </a:t>
            </a:r>
            <a:r>
              <a:rPr lang="de-CH" sz="1200"/>
              <a:t>2017</a:t>
            </a:r>
          </a:p>
        </c:rich>
      </c:tx>
      <c:overlay val="0"/>
    </c:title>
    <c:autoTitleDeleted val="0"/>
    <c:plotArea>
      <c:layout>
        <c:manualLayout>
          <c:layoutTarget val="inner"/>
          <c:xMode val="edge"/>
          <c:yMode val="edge"/>
          <c:x val="7.6428991045934855E-2"/>
          <c:y val="0.20404768518518515"/>
          <c:w val="0.66800935672514616"/>
          <c:h val="0.70036874999999998"/>
        </c:manualLayout>
      </c:layout>
      <c:barChart>
        <c:barDir val="col"/>
        <c:grouping val="percentStacked"/>
        <c:varyColors val="0"/>
        <c:ser>
          <c:idx val="0"/>
          <c:order val="0"/>
          <c:tx>
            <c:strRef>
              <c:f>'T 6'!$R$27</c:f>
              <c:strCache>
                <c:ptCount val="1"/>
                <c:pt idx="0">
                  <c:v>0</c:v>
                </c:pt>
              </c:strCache>
            </c:strRef>
          </c:tx>
          <c:spPr>
            <a:solidFill>
              <a:srgbClr val="0096DF"/>
            </a:solidFill>
          </c:spPr>
          <c:invertIfNegative val="0"/>
          <c:cat>
            <c:strRef>
              <c:f>'T 6'!$Q$28:$Q$29</c:f>
              <c:strCache>
                <c:ptCount val="2"/>
                <c:pt idx="0">
                  <c:v>Steuerpflichtige</c:v>
                </c:pt>
                <c:pt idx="1">
                  <c:v>Reingewinn</c:v>
                </c:pt>
              </c:strCache>
            </c:strRef>
          </c:cat>
          <c:val>
            <c:numRef>
              <c:f>'T 6'!$R$28:$R$29</c:f>
              <c:numCache>
                <c:formatCode>0.0</c:formatCode>
                <c:ptCount val="2"/>
                <c:pt idx="0">
                  <c:v>48.479035352151271</c:v>
                </c:pt>
                <c:pt idx="1">
                  <c:v>0</c:v>
                </c:pt>
              </c:numCache>
            </c:numRef>
          </c:val>
          <c:extLst>
            <c:ext xmlns:c16="http://schemas.microsoft.com/office/drawing/2014/chart" uri="{C3380CC4-5D6E-409C-BE32-E72D297353CC}">
              <c16:uniqueId val="{00000000-156F-4170-BD4C-7A71027EBE2B}"/>
            </c:ext>
          </c:extLst>
        </c:ser>
        <c:ser>
          <c:idx val="1"/>
          <c:order val="1"/>
          <c:tx>
            <c:strRef>
              <c:f>'T 6'!$S$27</c:f>
              <c:strCache>
                <c:ptCount val="1"/>
                <c:pt idx="0">
                  <c:v>0.1 -             19'999</c:v>
                </c:pt>
              </c:strCache>
            </c:strRef>
          </c:tx>
          <c:spPr>
            <a:solidFill>
              <a:srgbClr val="0072AB"/>
            </a:solidFill>
          </c:spPr>
          <c:invertIfNegative val="0"/>
          <c:cat>
            <c:strRef>
              <c:f>'T 6'!$Q$28:$Q$29</c:f>
              <c:strCache>
                <c:ptCount val="2"/>
                <c:pt idx="0">
                  <c:v>Steuerpflichtige</c:v>
                </c:pt>
                <c:pt idx="1">
                  <c:v>Reingewinn</c:v>
                </c:pt>
              </c:strCache>
            </c:strRef>
          </c:cat>
          <c:val>
            <c:numRef>
              <c:f>'T 6'!$S$28:$S$29</c:f>
              <c:numCache>
                <c:formatCode>0.0</c:formatCode>
                <c:ptCount val="2"/>
                <c:pt idx="0">
                  <c:v>20.659280429080372</c:v>
                </c:pt>
                <c:pt idx="1">
                  <c:v>1.0021562088135645</c:v>
                </c:pt>
              </c:numCache>
            </c:numRef>
          </c:val>
          <c:extLst>
            <c:ext xmlns:c16="http://schemas.microsoft.com/office/drawing/2014/chart" uri="{C3380CC4-5D6E-409C-BE32-E72D297353CC}">
              <c16:uniqueId val="{00000001-156F-4170-BD4C-7A71027EBE2B}"/>
            </c:ext>
          </c:extLst>
        </c:ser>
        <c:ser>
          <c:idx val="2"/>
          <c:order val="2"/>
          <c:tx>
            <c:strRef>
              <c:f>'T 6'!$T$27</c:f>
              <c:strCache>
                <c:ptCount val="1"/>
                <c:pt idx="0">
                  <c:v>20'000 -       99'999</c:v>
                </c:pt>
              </c:strCache>
            </c:strRef>
          </c:tx>
          <c:spPr>
            <a:solidFill>
              <a:srgbClr val="FF5C1F"/>
            </a:solidFill>
          </c:spPr>
          <c:invertIfNegative val="0"/>
          <c:cat>
            <c:strRef>
              <c:f>'T 6'!$Q$28:$Q$29</c:f>
              <c:strCache>
                <c:ptCount val="2"/>
                <c:pt idx="0">
                  <c:v>Steuerpflichtige</c:v>
                </c:pt>
                <c:pt idx="1">
                  <c:v>Reingewinn</c:v>
                </c:pt>
              </c:strCache>
            </c:strRef>
          </c:cat>
          <c:val>
            <c:numRef>
              <c:f>'T 6'!$T$28:$T$29</c:f>
              <c:numCache>
                <c:formatCode>0.0</c:formatCode>
                <c:ptCount val="2"/>
                <c:pt idx="0">
                  <c:v>15.910425556904045</c:v>
                </c:pt>
                <c:pt idx="1">
                  <c:v>5.2575537029498411</c:v>
                </c:pt>
              </c:numCache>
            </c:numRef>
          </c:val>
          <c:extLst>
            <c:ext xmlns:c16="http://schemas.microsoft.com/office/drawing/2014/chart" uri="{C3380CC4-5D6E-409C-BE32-E72D297353CC}">
              <c16:uniqueId val="{00000002-156F-4170-BD4C-7A71027EBE2B}"/>
            </c:ext>
          </c:extLst>
        </c:ser>
        <c:ser>
          <c:idx val="3"/>
          <c:order val="3"/>
          <c:tx>
            <c:strRef>
              <c:f>'T 6'!$U$27</c:f>
              <c:strCache>
                <c:ptCount val="1"/>
                <c:pt idx="0">
                  <c:v>100'000 -    999'999</c:v>
                </c:pt>
              </c:strCache>
            </c:strRef>
          </c:tx>
          <c:spPr>
            <a:solidFill>
              <a:srgbClr val="CC4918"/>
            </a:solidFill>
          </c:spPr>
          <c:invertIfNegative val="0"/>
          <c:cat>
            <c:strRef>
              <c:f>'T 6'!$Q$28:$Q$29</c:f>
              <c:strCache>
                <c:ptCount val="2"/>
                <c:pt idx="0">
                  <c:v>Steuerpflichtige</c:v>
                </c:pt>
                <c:pt idx="1">
                  <c:v>Reingewinn</c:v>
                </c:pt>
              </c:strCache>
            </c:strRef>
          </c:cat>
          <c:val>
            <c:numRef>
              <c:f>'T 6'!$U$28:$U$29</c:f>
              <c:numCache>
                <c:formatCode>0.0</c:formatCode>
                <c:ptCount val="2"/>
                <c:pt idx="0">
                  <c:v>12.747132286732178</c:v>
                </c:pt>
                <c:pt idx="1">
                  <c:v>25.512332880296903</c:v>
                </c:pt>
              </c:numCache>
            </c:numRef>
          </c:val>
          <c:extLst>
            <c:ext xmlns:c16="http://schemas.microsoft.com/office/drawing/2014/chart" uri="{C3380CC4-5D6E-409C-BE32-E72D297353CC}">
              <c16:uniqueId val="{00000003-156F-4170-BD4C-7A71027EBE2B}"/>
            </c:ext>
          </c:extLst>
        </c:ser>
        <c:ser>
          <c:idx val="4"/>
          <c:order val="4"/>
          <c:tx>
            <c:strRef>
              <c:f>'T 6'!$V$27</c:f>
              <c:strCache>
                <c:ptCount val="1"/>
                <c:pt idx="0">
                  <c:v>1'000'000 - 4'999'999</c:v>
                </c:pt>
              </c:strCache>
            </c:strRef>
          </c:tx>
          <c:spPr>
            <a:solidFill>
              <a:srgbClr val="CCCCCC"/>
            </a:solidFill>
          </c:spPr>
          <c:invertIfNegative val="0"/>
          <c:cat>
            <c:strRef>
              <c:f>'T 6'!$Q$28:$Q$29</c:f>
              <c:strCache>
                <c:ptCount val="2"/>
                <c:pt idx="0">
                  <c:v>Steuerpflichtige</c:v>
                </c:pt>
                <c:pt idx="1">
                  <c:v>Reingewinn</c:v>
                </c:pt>
              </c:strCache>
            </c:strRef>
          </c:cat>
          <c:val>
            <c:numRef>
              <c:f>'T 6'!$V$28:$V$29</c:f>
              <c:numCache>
                <c:formatCode>0.0</c:formatCode>
                <c:ptCount val="2"/>
                <c:pt idx="0">
                  <c:v>1.8204596171162355</c:v>
                </c:pt>
                <c:pt idx="1">
                  <c:v>25.824266860902899</c:v>
                </c:pt>
              </c:numCache>
            </c:numRef>
          </c:val>
          <c:extLst>
            <c:ext xmlns:c16="http://schemas.microsoft.com/office/drawing/2014/chart" uri="{C3380CC4-5D6E-409C-BE32-E72D297353CC}">
              <c16:uniqueId val="{00000004-156F-4170-BD4C-7A71027EBE2B}"/>
            </c:ext>
          </c:extLst>
        </c:ser>
        <c:ser>
          <c:idx val="5"/>
          <c:order val="5"/>
          <c:tx>
            <c:strRef>
              <c:f>'T 6'!$W$27</c:f>
              <c:strCache>
                <c:ptCount val="1"/>
                <c:pt idx="0">
                  <c:v>5'000'000+</c:v>
                </c:pt>
              </c:strCache>
            </c:strRef>
          </c:tx>
          <c:spPr>
            <a:solidFill>
              <a:srgbClr val="808080"/>
            </a:solidFill>
          </c:spPr>
          <c:invertIfNegative val="0"/>
          <c:cat>
            <c:strRef>
              <c:f>'T 6'!$Q$28:$Q$29</c:f>
              <c:strCache>
                <c:ptCount val="2"/>
                <c:pt idx="0">
                  <c:v>Steuerpflichtige</c:v>
                </c:pt>
                <c:pt idx="1">
                  <c:v>Reingewinn</c:v>
                </c:pt>
              </c:strCache>
            </c:strRef>
          </c:cat>
          <c:val>
            <c:numRef>
              <c:f>'T 6'!$W$28:$W$29</c:f>
              <c:numCache>
                <c:formatCode>0.0</c:formatCode>
                <c:ptCount val="2"/>
                <c:pt idx="0">
                  <c:v>0.38366675801589478</c:v>
                </c:pt>
                <c:pt idx="1">
                  <c:v>42.403690347036786</c:v>
                </c:pt>
              </c:numCache>
            </c:numRef>
          </c:val>
          <c:extLst>
            <c:ext xmlns:c16="http://schemas.microsoft.com/office/drawing/2014/chart" uri="{C3380CC4-5D6E-409C-BE32-E72D297353CC}">
              <c16:uniqueId val="{00000005-156F-4170-BD4C-7A71027EBE2B}"/>
            </c:ext>
          </c:extLst>
        </c:ser>
        <c:dLbls>
          <c:showLegendKey val="0"/>
          <c:showVal val="0"/>
          <c:showCatName val="0"/>
          <c:showSerName val="0"/>
          <c:showPercent val="0"/>
          <c:showBubbleSize val="0"/>
        </c:dLbls>
        <c:gapWidth val="250"/>
        <c:overlap val="100"/>
        <c:serLines/>
        <c:axId val="125952384"/>
        <c:axId val="125953920"/>
      </c:barChart>
      <c:catAx>
        <c:axId val="125952384"/>
        <c:scaling>
          <c:orientation val="minMax"/>
        </c:scaling>
        <c:delete val="0"/>
        <c:axPos val="b"/>
        <c:numFmt formatCode="General" sourceLinked="0"/>
        <c:majorTickMark val="out"/>
        <c:minorTickMark val="none"/>
        <c:tickLblPos val="nextTo"/>
        <c:crossAx val="125953920"/>
        <c:crosses val="autoZero"/>
        <c:auto val="1"/>
        <c:lblAlgn val="ctr"/>
        <c:lblOffset val="100"/>
        <c:noMultiLvlLbl val="0"/>
      </c:catAx>
      <c:valAx>
        <c:axId val="125953920"/>
        <c:scaling>
          <c:orientation val="minMax"/>
        </c:scaling>
        <c:delete val="0"/>
        <c:axPos val="l"/>
        <c:majorGridlines/>
        <c:numFmt formatCode="0%" sourceLinked="1"/>
        <c:majorTickMark val="out"/>
        <c:minorTickMark val="none"/>
        <c:tickLblPos val="nextTo"/>
        <c:crossAx val="125952384"/>
        <c:crosses val="autoZero"/>
        <c:crossBetween val="between"/>
      </c:valAx>
    </c:plotArea>
    <c:legend>
      <c:legendPos val="r"/>
      <c:layout>
        <c:manualLayout>
          <c:xMode val="edge"/>
          <c:yMode val="edge"/>
          <c:x val="0.75895926394245738"/>
          <c:y val="0.19395277777777781"/>
          <c:w val="0.22820259027281564"/>
          <c:h val="0.36212662037037036"/>
        </c:manualLayout>
      </c:layout>
      <c:overlay val="0"/>
    </c:legend>
    <c:plotVisOnly val="1"/>
    <c:dispBlanksAs val="gap"/>
    <c:showDLblsOverMax val="0"/>
  </c:chart>
  <c:txPr>
    <a:bodyPr/>
    <a:lstStyle/>
    <a:p>
      <a:pPr>
        <a:defRPr>
          <a:latin typeface="Arial" panose="020B0604020202020204" pitchFamily="34" charset="0"/>
          <a:cs typeface="Arial" panose="020B0604020202020204" pitchFamily="34" charset="0"/>
        </a:defRPr>
      </a:pPr>
      <a:endParaRPr lang="de-DE"/>
    </a:p>
  </c:txPr>
  <c:printSettings>
    <c:headerFooter/>
    <c:pageMargins b="0.78740157499999996" l="0.7" r="0.7" t="0.78740157499999996" header="0.3" footer="0.3"/>
    <c:pageSetup/>
  </c:printSettings>
  <c:userShapes r:id="rId1"/>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a:pPr>
            <a:r>
              <a:rPr lang="de-CH" sz="1200"/>
              <a:t>Verteilung der Gewinnsteuer der juristischen Personen (</a:t>
            </a:r>
            <a:r>
              <a:rPr lang="de-CH" sz="1200" b="1" i="0" u="none" strike="noStrike" baseline="0">
                <a:effectLst/>
              </a:rPr>
              <a:t>ohne Vereine und Stiftungen)</a:t>
            </a:r>
            <a:r>
              <a:rPr lang="de-CH" sz="1200"/>
              <a:t> nach Reingewinnklassen (in Franken), in Prozent,</a:t>
            </a:r>
            <a:r>
              <a:rPr lang="de-CH" sz="1200" baseline="0"/>
              <a:t> </a:t>
            </a:r>
            <a:r>
              <a:rPr lang="de-CH" sz="1200"/>
              <a:t>2017</a:t>
            </a:r>
          </a:p>
        </c:rich>
      </c:tx>
      <c:overlay val="0"/>
    </c:title>
    <c:autoTitleDeleted val="0"/>
    <c:plotArea>
      <c:layout>
        <c:manualLayout>
          <c:layoutTarget val="inner"/>
          <c:xMode val="edge"/>
          <c:yMode val="edge"/>
          <c:x val="7.6925520467278963E-2"/>
          <c:y val="0.17576377560268261"/>
          <c:w val="0.65571143244075325"/>
          <c:h val="0.73366798078665929"/>
        </c:manualLayout>
      </c:layout>
      <c:barChart>
        <c:barDir val="col"/>
        <c:grouping val="percentStacked"/>
        <c:varyColors val="0"/>
        <c:ser>
          <c:idx val="0"/>
          <c:order val="0"/>
          <c:tx>
            <c:strRef>
              <c:f>'T 7'!$Q$27</c:f>
              <c:strCache>
                <c:ptCount val="1"/>
                <c:pt idx="0">
                  <c:v>0</c:v>
                </c:pt>
              </c:strCache>
            </c:strRef>
          </c:tx>
          <c:spPr>
            <a:solidFill>
              <a:srgbClr val="0096DF"/>
            </a:solidFill>
          </c:spPr>
          <c:invertIfNegative val="0"/>
          <c:cat>
            <c:strRef>
              <c:f>'T 7'!$P$28:$P$29</c:f>
              <c:strCache>
                <c:ptCount val="2"/>
                <c:pt idx="0">
                  <c:v>Steuerpflichtige</c:v>
                </c:pt>
                <c:pt idx="1">
                  <c:v>Gewinnsteuer</c:v>
                </c:pt>
              </c:strCache>
            </c:strRef>
          </c:cat>
          <c:val>
            <c:numRef>
              <c:f>'T 7'!$Q$28:$Q$29</c:f>
              <c:numCache>
                <c:formatCode>0.0</c:formatCode>
                <c:ptCount val="2"/>
                <c:pt idx="0">
                  <c:v>48.479035352151271</c:v>
                </c:pt>
                <c:pt idx="1">
                  <c:v>0</c:v>
                </c:pt>
              </c:numCache>
            </c:numRef>
          </c:val>
          <c:extLst>
            <c:ext xmlns:c16="http://schemas.microsoft.com/office/drawing/2014/chart" uri="{C3380CC4-5D6E-409C-BE32-E72D297353CC}">
              <c16:uniqueId val="{00000000-ED17-4F98-A9C8-73C4E355D932}"/>
            </c:ext>
          </c:extLst>
        </c:ser>
        <c:ser>
          <c:idx val="1"/>
          <c:order val="1"/>
          <c:tx>
            <c:strRef>
              <c:f>'T 7'!$R$27</c:f>
              <c:strCache>
                <c:ptCount val="1"/>
                <c:pt idx="0">
                  <c:v>0.1 -             19'999</c:v>
                </c:pt>
              </c:strCache>
            </c:strRef>
          </c:tx>
          <c:spPr>
            <a:solidFill>
              <a:srgbClr val="0072AB"/>
            </a:solidFill>
          </c:spPr>
          <c:invertIfNegative val="0"/>
          <c:cat>
            <c:strRef>
              <c:f>'T 7'!$P$28:$P$29</c:f>
              <c:strCache>
                <c:ptCount val="2"/>
                <c:pt idx="0">
                  <c:v>Steuerpflichtige</c:v>
                </c:pt>
                <c:pt idx="1">
                  <c:v>Gewinnsteuer</c:v>
                </c:pt>
              </c:strCache>
            </c:strRef>
          </c:cat>
          <c:val>
            <c:numRef>
              <c:f>'T 7'!$R$28:$R$29</c:f>
              <c:numCache>
                <c:formatCode>0.0</c:formatCode>
                <c:ptCount val="2"/>
                <c:pt idx="0">
                  <c:v>20.659280429080372</c:v>
                </c:pt>
                <c:pt idx="1">
                  <c:v>0.71541739913444047</c:v>
                </c:pt>
              </c:numCache>
            </c:numRef>
          </c:val>
          <c:extLst>
            <c:ext xmlns:c16="http://schemas.microsoft.com/office/drawing/2014/chart" uri="{C3380CC4-5D6E-409C-BE32-E72D297353CC}">
              <c16:uniqueId val="{00000001-ED17-4F98-A9C8-73C4E355D932}"/>
            </c:ext>
          </c:extLst>
        </c:ser>
        <c:ser>
          <c:idx val="2"/>
          <c:order val="2"/>
          <c:tx>
            <c:strRef>
              <c:f>'T 7'!$S$27</c:f>
              <c:strCache>
                <c:ptCount val="1"/>
                <c:pt idx="0">
                  <c:v>20'000 -       99'999</c:v>
                </c:pt>
              </c:strCache>
            </c:strRef>
          </c:tx>
          <c:spPr>
            <a:solidFill>
              <a:srgbClr val="FF5C1F"/>
            </a:solidFill>
          </c:spPr>
          <c:invertIfNegative val="0"/>
          <c:cat>
            <c:strRef>
              <c:f>'T 7'!$P$28:$P$29</c:f>
              <c:strCache>
                <c:ptCount val="2"/>
                <c:pt idx="0">
                  <c:v>Steuerpflichtige</c:v>
                </c:pt>
                <c:pt idx="1">
                  <c:v>Gewinnsteuer</c:v>
                </c:pt>
              </c:strCache>
            </c:strRef>
          </c:cat>
          <c:val>
            <c:numRef>
              <c:f>'T 7'!$S$28:$S$29</c:f>
              <c:numCache>
                <c:formatCode>0.0</c:formatCode>
                <c:ptCount val="2"/>
                <c:pt idx="0">
                  <c:v>15.910425556904045</c:v>
                </c:pt>
                <c:pt idx="1">
                  <c:v>3.8010231411987179</c:v>
                </c:pt>
              </c:numCache>
            </c:numRef>
          </c:val>
          <c:extLst>
            <c:ext xmlns:c16="http://schemas.microsoft.com/office/drawing/2014/chart" uri="{C3380CC4-5D6E-409C-BE32-E72D297353CC}">
              <c16:uniqueId val="{00000002-ED17-4F98-A9C8-73C4E355D932}"/>
            </c:ext>
          </c:extLst>
        </c:ser>
        <c:ser>
          <c:idx val="3"/>
          <c:order val="3"/>
          <c:tx>
            <c:strRef>
              <c:f>'T 7'!$T$27</c:f>
              <c:strCache>
                <c:ptCount val="1"/>
                <c:pt idx="0">
                  <c:v>100'000 -    999'999</c:v>
                </c:pt>
              </c:strCache>
            </c:strRef>
          </c:tx>
          <c:spPr>
            <a:solidFill>
              <a:srgbClr val="CC4918"/>
            </a:solidFill>
          </c:spPr>
          <c:invertIfNegative val="0"/>
          <c:cat>
            <c:strRef>
              <c:f>'T 7'!$P$28:$P$29</c:f>
              <c:strCache>
                <c:ptCount val="2"/>
                <c:pt idx="0">
                  <c:v>Steuerpflichtige</c:v>
                </c:pt>
                <c:pt idx="1">
                  <c:v>Gewinnsteuer</c:v>
                </c:pt>
              </c:strCache>
            </c:strRef>
          </c:cat>
          <c:val>
            <c:numRef>
              <c:f>'T 7'!$T$28:$T$29</c:f>
              <c:numCache>
                <c:formatCode>0.0</c:formatCode>
                <c:ptCount val="2"/>
                <c:pt idx="0">
                  <c:v>12.747132286732178</c:v>
                </c:pt>
                <c:pt idx="1">
                  <c:v>21.998131421677222</c:v>
                </c:pt>
              </c:numCache>
            </c:numRef>
          </c:val>
          <c:extLst>
            <c:ext xmlns:c16="http://schemas.microsoft.com/office/drawing/2014/chart" uri="{C3380CC4-5D6E-409C-BE32-E72D297353CC}">
              <c16:uniqueId val="{00000003-ED17-4F98-A9C8-73C4E355D932}"/>
            </c:ext>
          </c:extLst>
        </c:ser>
        <c:ser>
          <c:idx val="5"/>
          <c:order val="4"/>
          <c:tx>
            <c:strRef>
              <c:f>'T 7'!$U$27</c:f>
              <c:strCache>
                <c:ptCount val="1"/>
                <c:pt idx="0">
                  <c:v>1'000'000 - 4'999'999</c:v>
                </c:pt>
              </c:strCache>
            </c:strRef>
          </c:tx>
          <c:spPr>
            <a:solidFill>
              <a:srgbClr val="CCCCCC"/>
            </a:solidFill>
          </c:spPr>
          <c:invertIfNegative val="0"/>
          <c:cat>
            <c:strRef>
              <c:f>'T 7'!$P$28:$P$29</c:f>
              <c:strCache>
                <c:ptCount val="2"/>
                <c:pt idx="0">
                  <c:v>Steuerpflichtige</c:v>
                </c:pt>
                <c:pt idx="1">
                  <c:v>Gewinnsteuer</c:v>
                </c:pt>
              </c:strCache>
            </c:strRef>
          </c:cat>
          <c:val>
            <c:numRef>
              <c:f>'T 7'!$U$28:$U$29</c:f>
              <c:numCache>
                <c:formatCode>0.0</c:formatCode>
                <c:ptCount val="2"/>
                <c:pt idx="0">
                  <c:v>1.8204596171162355</c:v>
                </c:pt>
                <c:pt idx="1">
                  <c:v>27.2758372962431</c:v>
                </c:pt>
              </c:numCache>
            </c:numRef>
          </c:val>
          <c:extLst>
            <c:ext xmlns:c16="http://schemas.microsoft.com/office/drawing/2014/chart" uri="{C3380CC4-5D6E-409C-BE32-E72D297353CC}">
              <c16:uniqueId val="{00000004-ED17-4F98-A9C8-73C4E355D932}"/>
            </c:ext>
          </c:extLst>
        </c:ser>
        <c:ser>
          <c:idx val="4"/>
          <c:order val="5"/>
          <c:tx>
            <c:strRef>
              <c:f>'T 7'!$V$27</c:f>
              <c:strCache>
                <c:ptCount val="1"/>
                <c:pt idx="0">
                  <c:v>5'000'000+</c:v>
                </c:pt>
              </c:strCache>
            </c:strRef>
          </c:tx>
          <c:spPr>
            <a:solidFill>
              <a:srgbClr val="808080"/>
            </a:solidFill>
          </c:spPr>
          <c:invertIfNegative val="0"/>
          <c:cat>
            <c:strRef>
              <c:f>'T 7'!$P$28:$P$29</c:f>
              <c:strCache>
                <c:ptCount val="2"/>
                <c:pt idx="0">
                  <c:v>Steuerpflichtige</c:v>
                </c:pt>
                <c:pt idx="1">
                  <c:v>Gewinnsteuer</c:v>
                </c:pt>
              </c:strCache>
            </c:strRef>
          </c:cat>
          <c:val>
            <c:numRef>
              <c:f>'T 7'!$V$28:$V$29</c:f>
              <c:numCache>
                <c:formatCode>0.0</c:formatCode>
                <c:ptCount val="2"/>
                <c:pt idx="0">
                  <c:v>0.38366675801589478</c:v>
                </c:pt>
                <c:pt idx="1">
                  <c:v>46.209590741746538</c:v>
                </c:pt>
              </c:numCache>
            </c:numRef>
          </c:val>
          <c:extLst>
            <c:ext xmlns:c16="http://schemas.microsoft.com/office/drawing/2014/chart" uri="{C3380CC4-5D6E-409C-BE32-E72D297353CC}">
              <c16:uniqueId val="{00000005-ED17-4F98-A9C8-73C4E355D932}"/>
            </c:ext>
          </c:extLst>
        </c:ser>
        <c:dLbls>
          <c:showLegendKey val="0"/>
          <c:showVal val="0"/>
          <c:showCatName val="0"/>
          <c:showSerName val="0"/>
          <c:showPercent val="0"/>
          <c:showBubbleSize val="0"/>
        </c:dLbls>
        <c:gapWidth val="250"/>
        <c:overlap val="100"/>
        <c:serLines/>
        <c:axId val="127094784"/>
        <c:axId val="127096320"/>
      </c:barChart>
      <c:catAx>
        <c:axId val="127094784"/>
        <c:scaling>
          <c:orientation val="minMax"/>
        </c:scaling>
        <c:delete val="0"/>
        <c:axPos val="b"/>
        <c:numFmt formatCode="General" sourceLinked="0"/>
        <c:majorTickMark val="out"/>
        <c:minorTickMark val="none"/>
        <c:tickLblPos val="nextTo"/>
        <c:crossAx val="127096320"/>
        <c:crosses val="autoZero"/>
        <c:auto val="1"/>
        <c:lblAlgn val="ctr"/>
        <c:lblOffset val="100"/>
        <c:noMultiLvlLbl val="0"/>
      </c:catAx>
      <c:valAx>
        <c:axId val="127096320"/>
        <c:scaling>
          <c:orientation val="minMax"/>
        </c:scaling>
        <c:delete val="0"/>
        <c:axPos val="l"/>
        <c:majorGridlines/>
        <c:numFmt formatCode="0%" sourceLinked="1"/>
        <c:majorTickMark val="out"/>
        <c:minorTickMark val="none"/>
        <c:tickLblPos val="nextTo"/>
        <c:crossAx val="127094784"/>
        <c:crosses val="autoZero"/>
        <c:crossBetween val="between"/>
      </c:valAx>
    </c:plotArea>
    <c:legend>
      <c:legendPos val="r"/>
      <c:layout>
        <c:manualLayout>
          <c:xMode val="edge"/>
          <c:yMode val="edge"/>
          <c:x val="0.76970096077775396"/>
          <c:y val="0.18093257205002716"/>
          <c:w val="0.21706915204678362"/>
          <c:h val="0.4373351851851851"/>
        </c:manualLayout>
      </c:layout>
      <c:overlay val="0"/>
    </c:legend>
    <c:plotVisOnly val="1"/>
    <c:dispBlanksAs val="gap"/>
    <c:showDLblsOverMax val="0"/>
  </c:chart>
  <c:txPr>
    <a:bodyPr/>
    <a:lstStyle/>
    <a:p>
      <a:pPr>
        <a:defRPr>
          <a:latin typeface="Arial" panose="020B0604020202020204" pitchFamily="34" charset="0"/>
          <a:cs typeface="Arial" panose="020B0604020202020204" pitchFamily="34" charset="0"/>
        </a:defRPr>
      </a:pPr>
      <a:endParaRPr lang="de-DE"/>
    </a:p>
  </c:txPr>
  <c:printSettings>
    <c:headerFooter/>
    <c:pageMargins b="0.78740157499999996" l="0.7" r="0.7" t="0.78740157499999996" header="0.3" footer="0.3"/>
    <c:pageSetup/>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a:pPr>
            <a:r>
              <a:rPr lang="de-CH" sz="1200"/>
              <a:t>Verteilung des Eigenkapitals der juristischen Personen </a:t>
            </a:r>
            <a:br>
              <a:rPr lang="de-CH" sz="1200"/>
            </a:br>
            <a:r>
              <a:rPr lang="de-CH" sz="1200"/>
              <a:t>(ohne Vereine und Stiftungen) nach Eigenkapitalklassen (in Franken), </a:t>
            </a:r>
          </a:p>
          <a:p>
            <a:pPr>
              <a:defRPr sz="1200"/>
            </a:pPr>
            <a:r>
              <a:rPr lang="de-CH" sz="1200"/>
              <a:t>in Prozent, 2017</a:t>
            </a:r>
          </a:p>
        </c:rich>
      </c:tx>
      <c:overlay val="0"/>
    </c:title>
    <c:autoTitleDeleted val="0"/>
    <c:plotArea>
      <c:layout>
        <c:manualLayout>
          <c:layoutTarget val="inner"/>
          <c:xMode val="edge"/>
          <c:yMode val="edge"/>
          <c:x val="7.840774853801169E-2"/>
          <c:y val="0.18107777777777778"/>
          <c:w val="0.67530994152046786"/>
          <c:h val="0.7159185185185184"/>
        </c:manualLayout>
      </c:layout>
      <c:barChart>
        <c:barDir val="col"/>
        <c:grouping val="percentStacked"/>
        <c:varyColors val="0"/>
        <c:ser>
          <c:idx val="0"/>
          <c:order val="0"/>
          <c:tx>
            <c:strRef>
              <c:f>'T 8'!$R$25</c:f>
              <c:strCache>
                <c:ptCount val="1"/>
                <c:pt idx="0">
                  <c:v>0 -                     99'999</c:v>
                </c:pt>
              </c:strCache>
            </c:strRef>
          </c:tx>
          <c:spPr>
            <a:solidFill>
              <a:srgbClr val="0096DF"/>
            </a:solidFill>
          </c:spPr>
          <c:invertIfNegative val="0"/>
          <c:cat>
            <c:strRef>
              <c:f>'T 8'!$Q$26:$Q$27</c:f>
              <c:strCache>
                <c:ptCount val="2"/>
                <c:pt idx="0">
                  <c:v>Steuerpflichtige</c:v>
                </c:pt>
                <c:pt idx="1">
                  <c:v>Eigenkapital</c:v>
                </c:pt>
              </c:strCache>
            </c:strRef>
          </c:cat>
          <c:val>
            <c:numRef>
              <c:f>'T 8'!$R$26:$R$27</c:f>
              <c:numCache>
                <c:formatCode>0.0</c:formatCode>
                <c:ptCount val="2"/>
                <c:pt idx="0">
                  <c:v>40.535567474454844</c:v>
                </c:pt>
                <c:pt idx="1">
                  <c:v>0.55050126115341302</c:v>
                </c:pt>
              </c:numCache>
            </c:numRef>
          </c:val>
          <c:extLst>
            <c:ext xmlns:c16="http://schemas.microsoft.com/office/drawing/2014/chart" uri="{C3380CC4-5D6E-409C-BE32-E72D297353CC}">
              <c16:uniqueId val="{00000000-C48D-4E49-96D8-CD3E7BA92FD8}"/>
            </c:ext>
          </c:extLst>
        </c:ser>
        <c:ser>
          <c:idx val="1"/>
          <c:order val="1"/>
          <c:tx>
            <c:strRef>
              <c:f>'T 8'!$S$25</c:f>
              <c:strCache>
                <c:ptCount val="1"/>
                <c:pt idx="0">
                  <c:v>100'000 -        499'999</c:v>
                </c:pt>
              </c:strCache>
            </c:strRef>
          </c:tx>
          <c:spPr>
            <a:solidFill>
              <a:srgbClr val="0072AB"/>
            </a:solidFill>
          </c:spPr>
          <c:invertIfNegative val="0"/>
          <c:cat>
            <c:strRef>
              <c:f>'T 8'!$Q$26:$Q$27</c:f>
              <c:strCache>
                <c:ptCount val="2"/>
                <c:pt idx="0">
                  <c:v>Steuerpflichtige</c:v>
                </c:pt>
                <c:pt idx="1">
                  <c:v>Eigenkapital</c:v>
                </c:pt>
              </c:strCache>
            </c:strRef>
          </c:cat>
          <c:val>
            <c:numRef>
              <c:f>'T 8'!$S$26:$S$27</c:f>
              <c:numCache>
                <c:formatCode>0.0</c:formatCode>
                <c:ptCount val="2"/>
                <c:pt idx="0">
                  <c:v>34.764906236542302</c:v>
                </c:pt>
                <c:pt idx="1">
                  <c:v>2.9079249558724758</c:v>
                </c:pt>
              </c:numCache>
            </c:numRef>
          </c:val>
          <c:extLst>
            <c:ext xmlns:c16="http://schemas.microsoft.com/office/drawing/2014/chart" uri="{C3380CC4-5D6E-409C-BE32-E72D297353CC}">
              <c16:uniqueId val="{00000001-C48D-4E49-96D8-CD3E7BA92FD8}"/>
            </c:ext>
          </c:extLst>
        </c:ser>
        <c:ser>
          <c:idx val="2"/>
          <c:order val="2"/>
          <c:tx>
            <c:strRef>
              <c:f>'T 8'!$T$25</c:f>
              <c:strCache>
                <c:ptCount val="1"/>
                <c:pt idx="0">
                  <c:v>500'000 -        999'999</c:v>
                </c:pt>
              </c:strCache>
            </c:strRef>
          </c:tx>
          <c:spPr>
            <a:solidFill>
              <a:srgbClr val="FF5C1F"/>
            </a:solidFill>
          </c:spPr>
          <c:invertIfNegative val="0"/>
          <c:cat>
            <c:strRef>
              <c:f>'T 8'!$Q$26:$Q$27</c:f>
              <c:strCache>
                <c:ptCount val="2"/>
                <c:pt idx="0">
                  <c:v>Steuerpflichtige</c:v>
                </c:pt>
                <c:pt idx="1">
                  <c:v>Eigenkapital</c:v>
                </c:pt>
              </c:strCache>
            </c:strRef>
          </c:cat>
          <c:val>
            <c:numRef>
              <c:f>'T 8'!$T$26:$T$27</c:f>
              <c:numCache>
                <c:formatCode>0.0</c:formatCode>
                <c:ptCount val="2"/>
                <c:pt idx="0">
                  <c:v>9.2001722585444163</c:v>
                </c:pt>
                <c:pt idx="1">
                  <c:v>2.4537597800925224</c:v>
                </c:pt>
              </c:numCache>
            </c:numRef>
          </c:val>
          <c:extLst>
            <c:ext xmlns:c16="http://schemas.microsoft.com/office/drawing/2014/chart" uri="{C3380CC4-5D6E-409C-BE32-E72D297353CC}">
              <c16:uniqueId val="{00000002-C48D-4E49-96D8-CD3E7BA92FD8}"/>
            </c:ext>
          </c:extLst>
        </c:ser>
        <c:ser>
          <c:idx val="3"/>
          <c:order val="3"/>
          <c:tx>
            <c:strRef>
              <c:f>'T 8'!$U$25</c:f>
              <c:strCache>
                <c:ptCount val="1"/>
                <c:pt idx="0">
                  <c:v>1'000'000 -     4'999'999</c:v>
                </c:pt>
              </c:strCache>
            </c:strRef>
          </c:tx>
          <c:spPr>
            <a:solidFill>
              <a:srgbClr val="CC4918"/>
            </a:solidFill>
          </c:spPr>
          <c:invertIfNegative val="0"/>
          <c:cat>
            <c:strRef>
              <c:f>'T 8'!$Q$26:$Q$27</c:f>
              <c:strCache>
                <c:ptCount val="2"/>
                <c:pt idx="0">
                  <c:v>Steuerpflichtige</c:v>
                </c:pt>
                <c:pt idx="1">
                  <c:v>Eigenkapital</c:v>
                </c:pt>
              </c:strCache>
            </c:strRef>
          </c:cat>
          <c:val>
            <c:numRef>
              <c:f>'T 8'!$U$26:$U$27</c:f>
              <c:numCache>
                <c:formatCode>0.0</c:formatCode>
                <c:ptCount val="2"/>
                <c:pt idx="0">
                  <c:v>11.384723799083899</c:v>
                </c:pt>
                <c:pt idx="1">
                  <c:v>9.3286900899443044</c:v>
                </c:pt>
              </c:numCache>
            </c:numRef>
          </c:val>
          <c:extLst>
            <c:ext xmlns:c16="http://schemas.microsoft.com/office/drawing/2014/chart" uri="{C3380CC4-5D6E-409C-BE32-E72D297353CC}">
              <c16:uniqueId val="{00000003-C48D-4E49-96D8-CD3E7BA92FD8}"/>
            </c:ext>
          </c:extLst>
        </c:ser>
        <c:ser>
          <c:idx val="4"/>
          <c:order val="4"/>
          <c:tx>
            <c:strRef>
              <c:f>'T 8'!$V$25</c:f>
              <c:strCache>
                <c:ptCount val="1"/>
                <c:pt idx="0">
                  <c:v>5'000'000 -     9'999'999</c:v>
                </c:pt>
              </c:strCache>
            </c:strRef>
          </c:tx>
          <c:spPr>
            <a:solidFill>
              <a:srgbClr val="CCCCCC"/>
            </a:solidFill>
          </c:spPr>
          <c:invertIfNegative val="0"/>
          <c:cat>
            <c:strRef>
              <c:f>'T 8'!$Q$26:$Q$27</c:f>
              <c:strCache>
                <c:ptCount val="2"/>
                <c:pt idx="0">
                  <c:v>Steuerpflichtige</c:v>
                </c:pt>
                <c:pt idx="1">
                  <c:v>Eigenkapital</c:v>
                </c:pt>
              </c:strCache>
            </c:strRef>
          </c:cat>
          <c:val>
            <c:numRef>
              <c:f>'T 8'!$V$26:$V$27</c:f>
              <c:numCache>
                <c:formatCode>0.0</c:formatCode>
                <c:ptCount val="2"/>
                <c:pt idx="0">
                  <c:v>1.8282895509532944</c:v>
                </c:pt>
                <c:pt idx="1">
                  <c:v>4.877532817326105</c:v>
                </c:pt>
              </c:numCache>
            </c:numRef>
          </c:val>
          <c:extLst>
            <c:ext xmlns:c16="http://schemas.microsoft.com/office/drawing/2014/chart" uri="{C3380CC4-5D6E-409C-BE32-E72D297353CC}">
              <c16:uniqueId val="{00000004-C48D-4E49-96D8-CD3E7BA92FD8}"/>
            </c:ext>
          </c:extLst>
        </c:ser>
        <c:ser>
          <c:idx val="5"/>
          <c:order val="5"/>
          <c:tx>
            <c:strRef>
              <c:f>'T 8'!$W$25</c:f>
              <c:strCache>
                <c:ptCount val="1"/>
                <c:pt idx="0">
                  <c:v>10'000'000+</c:v>
                </c:pt>
              </c:strCache>
            </c:strRef>
          </c:tx>
          <c:spPr>
            <a:solidFill>
              <a:srgbClr val="808080"/>
            </a:solidFill>
          </c:spPr>
          <c:invertIfNegative val="0"/>
          <c:cat>
            <c:strRef>
              <c:f>'T 8'!$Q$26:$Q$27</c:f>
              <c:strCache>
                <c:ptCount val="2"/>
                <c:pt idx="0">
                  <c:v>Steuerpflichtige</c:v>
                </c:pt>
                <c:pt idx="1">
                  <c:v>Eigenkapital</c:v>
                </c:pt>
              </c:strCache>
            </c:strRef>
          </c:cat>
          <c:val>
            <c:numRef>
              <c:f>'T 8'!$W$26:$W$27</c:f>
              <c:numCache>
                <c:formatCode>0.0</c:formatCode>
                <c:ptCount val="2"/>
                <c:pt idx="0">
                  <c:v>2.2863406804212505</c:v>
                </c:pt>
                <c:pt idx="1">
                  <c:v>79.881591095611171</c:v>
                </c:pt>
              </c:numCache>
            </c:numRef>
          </c:val>
          <c:extLst>
            <c:ext xmlns:c16="http://schemas.microsoft.com/office/drawing/2014/chart" uri="{C3380CC4-5D6E-409C-BE32-E72D297353CC}">
              <c16:uniqueId val="{00000005-C48D-4E49-96D8-CD3E7BA92FD8}"/>
            </c:ext>
          </c:extLst>
        </c:ser>
        <c:dLbls>
          <c:showLegendKey val="0"/>
          <c:showVal val="0"/>
          <c:showCatName val="0"/>
          <c:showSerName val="0"/>
          <c:showPercent val="0"/>
          <c:showBubbleSize val="0"/>
        </c:dLbls>
        <c:gapWidth val="250"/>
        <c:overlap val="100"/>
        <c:serLines/>
        <c:axId val="115624192"/>
        <c:axId val="125845504"/>
      </c:barChart>
      <c:catAx>
        <c:axId val="115624192"/>
        <c:scaling>
          <c:orientation val="minMax"/>
        </c:scaling>
        <c:delete val="0"/>
        <c:axPos val="b"/>
        <c:numFmt formatCode="General" sourceLinked="0"/>
        <c:majorTickMark val="out"/>
        <c:minorTickMark val="none"/>
        <c:tickLblPos val="nextTo"/>
        <c:crossAx val="125845504"/>
        <c:crosses val="autoZero"/>
        <c:auto val="1"/>
        <c:lblAlgn val="ctr"/>
        <c:lblOffset val="100"/>
        <c:noMultiLvlLbl val="0"/>
      </c:catAx>
      <c:valAx>
        <c:axId val="125845504"/>
        <c:scaling>
          <c:orientation val="minMax"/>
        </c:scaling>
        <c:delete val="0"/>
        <c:axPos val="l"/>
        <c:majorGridlines/>
        <c:numFmt formatCode="0%" sourceLinked="1"/>
        <c:majorTickMark val="out"/>
        <c:minorTickMark val="none"/>
        <c:tickLblPos val="nextTo"/>
        <c:crossAx val="115624192"/>
        <c:crosses val="autoZero"/>
        <c:crossBetween val="between"/>
      </c:valAx>
    </c:plotArea>
    <c:legend>
      <c:legendPos val="r"/>
      <c:layout>
        <c:manualLayout>
          <c:xMode val="edge"/>
          <c:yMode val="edge"/>
          <c:x val="0.76874956140350881"/>
          <c:y val="0.17373287037037036"/>
          <c:w val="0.22568026315789474"/>
          <c:h val="0.35977268518518518"/>
        </c:manualLayout>
      </c:layout>
      <c:overlay val="0"/>
    </c:legend>
    <c:plotVisOnly val="1"/>
    <c:dispBlanksAs val="gap"/>
    <c:showDLblsOverMax val="0"/>
  </c:chart>
  <c:txPr>
    <a:bodyPr/>
    <a:lstStyle/>
    <a:p>
      <a:pPr>
        <a:defRPr>
          <a:latin typeface="Arial" panose="020B0604020202020204" pitchFamily="34" charset="0"/>
          <a:cs typeface="Arial" panose="020B0604020202020204" pitchFamily="34" charset="0"/>
        </a:defRPr>
      </a:pPr>
      <a:endParaRPr lang="de-DE"/>
    </a:p>
  </c:txPr>
  <c:printSettings>
    <c:headerFooter/>
    <c:pageMargins b="0.78740157499999996" l="0.7" r="0.7" t="0.78740157499999996" header="0.3" footer="0.3"/>
    <c:pageSetup/>
  </c:printSettings>
  <c:userShapes r:id="rId1"/>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a:pPr>
            <a:r>
              <a:rPr lang="de-CH" sz="1200"/>
              <a:t>Verteilung der Kapitalsteuer der juristischen Personen (ohne Vereine</a:t>
            </a:r>
            <a:r>
              <a:rPr lang="de-CH" sz="1200" baseline="0"/>
              <a:t> und Stiftungen) </a:t>
            </a:r>
            <a:r>
              <a:rPr lang="de-CH" sz="1200"/>
              <a:t>nach Eigenkapitalklassen (in Franken), in Prozent,</a:t>
            </a:r>
            <a:r>
              <a:rPr lang="de-CH" sz="1200" baseline="0"/>
              <a:t> 2017</a:t>
            </a:r>
            <a:endParaRPr lang="de-CH" sz="1200"/>
          </a:p>
        </c:rich>
      </c:tx>
      <c:overlay val="0"/>
    </c:title>
    <c:autoTitleDeleted val="0"/>
    <c:plotArea>
      <c:layout>
        <c:manualLayout>
          <c:layoutTarget val="inner"/>
          <c:xMode val="edge"/>
          <c:yMode val="edge"/>
          <c:x val="8.7035964912280717E-2"/>
          <c:y val="0.16499013096912793"/>
          <c:w val="0.65083318713450289"/>
          <c:h val="0.74234583333333326"/>
        </c:manualLayout>
      </c:layout>
      <c:barChart>
        <c:barDir val="col"/>
        <c:grouping val="percentStacked"/>
        <c:varyColors val="0"/>
        <c:ser>
          <c:idx val="0"/>
          <c:order val="0"/>
          <c:tx>
            <c:strRef>
              <c:f>'T 9'!$Q$24</c:f>
              <c:strCache>
                <c:ptCount val="1"/>
                <c:pt idx="0">
                  <c:v>0 -                     99'999</c:v>
                </c:pt>
              </c:strCache>
            </c:strRef>
          </c:tx>
          <c:spPr>
            <a:solidFill>
              <a:srgbClr val="0096DF"/>
            </a:solidFill>
          </c:spPr>
          <c:invertIfNegative val="0"/>
          <c:cat>
            <c:strRef>
              <c:f>'T 9'!$P$25:$P$26</c:f>
              <c:strCache>
                <c:ptCount val="2"/>
                <c:pt idx="0">
                  <c:v>Steuerpflichtige</c:v>
                </c:pt>
                <c:pt idx="1">
                  <c:v>Kapitalsteuer</c:v>
                </c:pt>
              </c:strCache>
            </c:strRef>
          </c:cat>
          <c:val>
            <c:numRef>
              <c:f>'T 9'!$Q$25:$Q$26</c:f>
              <c:numCache>
                <c:formatCode>0.0</c:formatCode>
                <c:ptCount val="2"/>
                <c:pt idx="0">
                  <c:v>40.535567474454844</c:v>
                </c:pt>
                <c:pt idx="1">
                  <c:v>15.341687072992633</c:v>
                </c:pt>
              </c:numCache>
            </c:numRef>
          </c:val>
          <c:extLst>
            <c:ext xmlns:c16="http://schemas.microsoft.com/office/drawing/2014/chart" uri="{C3380CC4-5D6E-409C-BE32-E72D297353CC}">
              <c16:uniqueId val="{00000000-562B-4854-BA3D-8EECA98E6C90}"/>
            </c:ext>
          </c:extLst>
        </c:ser>
        <c:ser>
          <c:idx val="1"/>
          <c:order val="1"/>
          <c:tx>
            <c:strRef>
              <c:f>'T 9'!$R$24</c:f>
              <c:strCache>
                <c:ptCount val="1"/>
                <c:pt idx="0">
                  <c:v>100'000 -        499'999</c:v>
                </c:pt>
              </c:strCache>
            </c:strRef>
          </c:tx>
          <c:spPr>
            <a:solidFill>
              <a:srgbClr val="0072AB"/>
            </a:solidFill>
          </c:spPr>
          <c:invertIfNegative val="0"/>
          <c:cat>
            <c:strRef>
              <c:f>'T 9'!$P$25:$P$26</c:f>
              <c:strCache>
                <c:ptCount val="2"/>
                <c:pt idx="0">
                  <c:v>Steuerpflichtige</c:v>
                </c:pt>
                <c:pt idx="1">
                  <c:v>Kapitalsteuer</c:v>
                </c:pt>
              </c:strCache>
            </c:strRef>
          </c:cat>
          <c:val>
            <c:numRef>
              <c:f>'T 9'!$R$25:$R$26</c:f>
              <c:numCache>
                <c:formatCode>0.0</c:formatCode>
                <c:ptCount val="2"/>
                <c:pt idx="0">
                  <c:v>34.764906236542302</c:v>
                </c:pt>
                <c:pt idx="1">
                  <c:v>9.8876043143956505</c:v>
                </c:pt>
              </c:numCache>
            </c:numRef>
          </c:val>
          <c:extLst>
            <c:ext xmlns:c16="http://schemas.microsoft.com/office/drawing/2014/chart" uri="{C3380CC4-5D6E-409C-BE32-E72D297353CC}">
              <c16:uniqueId val="{00000001-562B-4854-BA3D-8EECA98E6C90}"/>
            </c:ext>
          </c:extLst>
        </c:ser>
        <c:ser>
          <c:idx val="2"/>
          <c:order val="2"/>
          <c:tx>
            <c:strRef>
              <c:f>'T 9'!$S$24</c:f>
              <c:strCache>
                <c:ptCount val="1"/>
                <c:pt idx="0">
                  <c:v>500'000 -        999'999</c:v>
                </c:pt>
              </c:strCache>
            </c:strRef>
          </c:tx>
          <c:spPr>
            <a:solidFill>
              <a:srgbClr val="FF5C1F"/>
            </a:solidFill>
          </c:spPr>
          <c:invertIfNegative val="0"/>
          <c:cat>
            <c:strRef>
              <c:f>'T 9'!$P$25:$P$26</c:f>
              <c:strCache>
                <c:ptCount val="2"/>
                <c:pt idx="0">
                  <c:v>Steuerpflichtige</c:v>
                </c:pt>
                <c:pt idx="1">
                  <c:v>Kapitalsteuer</c:v>
                </c:pt>
              </c:strCache>
            </c:strRef>
          </c:cat>
          <c:val>
            <c:numRef>
              <c:f>'T 9'!$S$25:$S$26</c:f>
              <c:numCache>
                <c:formatCode>0.0</c:formatCode>
                <c:ptCount val="2"/>
                <c:pt idx="0">
                  <c:v>9.2001722585444163</c:v>
                </c:pt>
                <c:pt idx="1">
                  <c:v>3.20075748092659</c:v>
                </c:pt>
              </c:numCache>
            </c:numRef>
          </c:val>
          <c:extLst>
            <c:ext xmlns:c16="http://schemas.microsoft.com/office/drawing/2014/chart" uri="{C3380CC4-5D6E-409C-BE32-E72D297353CC}">
              <c16:uniqueId val="{00000002-562B-4854-BA3D-8EECA98E6C90}"/>
            </c:ext>
          </c:extLst>
        </c:ser>
        <c:ser>
          <c:idx val="3"/>
          <c:order val="3"/>
          <c:tx>
            <c:strRef>
              <c:f>'T 9'!$T$24</c:f>
              <c:strCache>
                <c:ptCount val="1"/>
                <c:pt idx="0">
                  <c:v>1'000'000 -     4'999'999</c:v>
                </c:pt>
              </c:strCache>
            </c:strRef>
          </c:tx>
          <c:spPr>
            <a:solidFill>
              <a:srgbClr val="CC4918"/>
            </a:solidFill>
          </c:spPr>
          <c:invertIfNegative val="0"/>
          <c:cat>
            <c:strRef>
              <c:f>'T 9'!$P$25:$P$26</c:f>
              <c:strCache>
                <c:ptCount val="2"/>
                <c:pt idx="0">
                  <c:v>Steuerpflichtige</c:v>
                </c:pt>
                <c:pt idx="1">
                  <c:v>Kapitalsteuer</c:v>
                </c:pt>
              </c:strCache>
            </c:strRef>
          </c:cat>
          <c:val>
            <c:numRef>
              <c:f>'T 9'!$T$25:$T$26</c:f>
              <c:numCache>
                <c:formatCode>0.0</c:formatCode>
                <c:ptCount val="2"/>
                <c:pt idx="0">
                  <c:v>11.384723799083899</c:v>
                </c:pt>
                <c:pt idx="1">
                  <c:v>10.85075509322391</c:v>
                </c:pt>
              </c:numCache>
            </c:numRef>
          </c:val>
          <c:extLst>
            <c:ext xmlns:c16="http://schemas.microsoft.com/office/drawing/2014/chart" uri="{C3380CC4-5D6E-409C-BE32-E72D297353CC}">
              <c16:uniqueId val="{00000003-562B-4854-BA3D-8EECA98E6C90}"/>
            </c:ext>
          </c:extLst>
        </c:ser>
        <c:ser>
          <c:idx val="4"/>
          <c:order val="4"/>
          <c:tx>
            <c:strRef>
              <c:f>'T 9'!$U$24</c:f>
              <c:strCache>
                <c:ptCount val="1"/>
                <c:pt idx="0">
                  <c:v>5'000'000 -     9'999'999</c:v>
                </c:pt>
              </c:strCache>
            </c:strRef>
          </c:tx>
          <c:spPr>
            <a:solidFill>
              <a:srgbClr val="CCCCCC"/>
            </a:solidFill>
          </c:spPr>
          <c:invertIfNegative val="0"/>
          <c:cat>
            <c:strRef>
              <c:f>'T 9'!$P$25:$P$26</c:f>
              <c:strCache>
                <c:ptCount val="2"/>
                <c:pt idx="0">
                  <c:v>Steuerpflichtige</c:v>
                </c:pt>
                <c:pt idx="1">
                  <c:v>Kapitalsteuer</c:v>
                </c:pt>
              </c:strCache>
            </c:strRef>
          </c:cat>
          <c:val>
            <c:numRef>
              <c:f>'T 9'!$U$25:$U$26</c:f>
              <c:numCache>
                <c:formatCode>0.0</c:formatCode>
                <c:ptCount val="2"/>
                <c:pt idx="0">
                  <c:v>1.8282895509532944</c:v>
                </c:pt>
                <c:pt idx="1">
                  <c:v>4.8366771197475122</c:v>
                </c:pt>
              </c:numCache>
            </c:numRef>
          </c:val>
          <c:extLst>
            <c:ext xmlns:c16="http://schemas.microsoft.com/office/drawing/2014/chart" uri="{C3380CC4-5D6E-409C-BE32-E72D297353CC}">
              <c16:uniqueId val="{00000004-562B-4854-BA3D-8EECA98E6C90}"/>
            </c:ext>
          </c:extLst>
        </c:ser>
        <c:ser>
          <c:idx val="5"/>
          <c:order val="5"/>
          <c:tx>
            <c:strRef>
              <c:f>'T 9'!$V$24</c:f>
              <c:strCache>
                <c:ptCount val="1"/>
                <c:pt idx="0">
                  <c:v>10'000'000+</c:v>
                </c:pt>
              </c:strCache>
            </c:strRef>
          </c:tx>
          <c:spPr>
            <a:solidFill>
              <a:srgbClr val="808080"/>
            </a:solidFill>
          </c:spPr>
          <c:invertIfNegative val="0"/>
          <c:cat>
            <c:strRef>
              <c:f>'T 9'!$P$25:$P$26</c:f>
              <c:strCache>
                <c:ptCount val="2"/>
                <c:pt idx="0">
                  <c:v>Steuerpflichtige</c:v>
                </c:pt>
                <c:pt idx="1">
                  <c:v>Kapitalsteuer</c:v>
                </c:pt>
              </c:strCache>
            </c:strRef>
          </c:cat>
          <c:val>
            <c:numRef>
              <c:f>'T 9'!$V$25:$V$26</c:f>
              <c:numCache>
                <c:formatCode>0.0</c:formatCode>
                <c:ptCount val="2"/>
                <c:pt idx="0">
                  <c:v>2.2863406804212505</c:v>
                </c:pt>
                <c:pt idx="1">
                  <c:v>55.882518918713714</c:v>
                </c:pt>
              </c:numCache>
            </c:numRef>
          </c:val>
          <c:extLst>
            <c:ext xmlns:c16="http://schemas.microsoft.com/office/drawing/2014/chart" uri="{C3380CC4-5D6E-409C-BE32-E72D297353CC}">
              <c16:uniqueId val="{00000005-562B-4854-BA3D-8EECA98E6C90}"/>
            </c:ext>
          </c:extLst>
        </c:ser>
        <c:dLbls>
          <c:showLegendKey val="0"/>
          <c:showVal val="0"/>
          <c:showCatName val="0"/>
          <c:showSerName val="0"/>
          <c:showPercent val="0"/>
          <c:showBubbleSize val="0"/>
        </c:dLbls>
        <c:gapWidth val="250"/>
        <c:overlap val="100"/>
        <c:serLines/>
        <c:axId val="127276544"/>
        <c:axId val="127278080"/>
      </c:barChart>
      <c:catAx>
        <c:axId val="127276544"/>
        <c:scaling>
          <c:orientation val="minMax"/>
        </c:scaling>
        <c:delete val="0"/>
        <c:axPos val="b"/>
        <c:numFmt formatCode="General" sourceLinked="0"/>
        <c:majorTickMark val="out"/>
        <c:minorTickMark val="none"/>
        <c:tickLblPos val="nextTo"/>
        <c:crossAx val="127278080"/>
        <c:crosses val="autoZero"/>
        <c:auto val="1"/>
        <c:lblAlgn val="ctr"/>
        <c:lblOffset val="100"/>
        <c:noMultiLvlLbl val="0"/>
      </c:catAx>
      <c:valAx>
        <c:axId val="127278080"/>
        <c:scaling>
          <c:orientation val="minMax"/>
        </c:scaling>
        <c:delete val="0"/>
        <c:axPos val="l"/>
        <c:majorGridlines/>
        <c:numFmt formatCode="0%" sourceLinked="1"/>
        <c:majorTickMark val="out"/>
        <c:minorTickMark val="none"/>
        <c:tickLblPos val="nextTo"/>
        <c:crossAx val="127276544"/>
        <c:crosses val="autoZero"/>
        <c:crossBetween val="between"/>
      </c:valAx>
    </c:plotArea>
    <c:legend>
      <c:legendPos val="r"/>
      <c:layout>
        <c:manualLayout>
          <c:xMode val="edge"/>
          <c:yMode val="edge"/>
          <c:x val="0.74172280701754389"/>
          <c:y val="0.15911527777777776"/>
          <c:w val="0.24452690058479534"/>
          <c:h val="0.3766828703703704"/>
        </c:manualLayout>
      </c:layout>
      <c:overlay val="0"/>
    </c:legend>
    <c:plotVisOnly val="1"/>
    <c:dispBlanksAs val="gap"/>
    <c:showDLblsOverMax val="0"/>
  </c:chart>
  <c:txPr>
    <a:bodyPr/>
    <a:lstStyle/>
    <a:p>
      <a:pPr>
        <a:defRPr>
          <a:latin typeface="Arial" panose="020B0604020202020204" pitchFamily="34" charset="0"/>
          <a:cs typeface="Arial" panose="020B0604020202020204" pitchFamily="34" charset="0"/>
        </a:defRPr>
      </a:pPr>
      <a:endParaRPr lang="de-DE"/>
    </a:p>
  </c:txPr>
  <c:printSettings>
    <c:headerFooter/>
    <c:pageMargins b="0.78740157499999996" l="0.7" r="0.7" t="0.78740157499999996" header="0.3" footer="0.3"/>
    <c:pageSetup/>
  </c:printSettings>
  <c:userShapes r:id="rId1"/>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a:pPr>
            <a:r>
              <a:rPr lang="de-CH" sz="1200"/>
              <a:t>Einfache Kantonssteuer der juristischen Personen (ohne Vereine und</a:t>
            </a:r>
            <a:r>
              <a:rPr lang="de-CH" sz="1200" baseline="0"/>
              <a:t> Stiftungen)</a:t>
            </a:r>
            <a:r>
              <a:rPr lang="de-CH" sz="1200"/>
              <a:t> nach Bezirken, in Franken pro Einwohner, 2017</a:t>
            </a:r>
          </a:p>
        </c:rich>
      </c:tx>
      <c:layout/>
      <c:overlay val="0"/>
    </c:title>
    <c:autoTitleDeleted val="0"/>
    <c:plotArea>
      <c:layout>
        <c:manualLayout>
          <c:layoutTarget val="inner"/>
          <c:xMode val="edge"/>
          <c:yMode val="edge"/>
          <c:x val="6.3004333333333315E-2"/>
          <c:y val="0.16694677509573599"/>
          <c:w val="0.90692399999999984"/>
          <c:h val="0.64689320597220434"/>
        </c:manualLayout>
      </c:layout>
      <c:barChart>
        <c:barDir val="col"/>
        <c:grouping val="clustered"/>
        <c:varyColors val="0"/>
        <c:ser>
          <c:idx val="3"/>
          <c:order val="0"/>
          <c:tx>
            <c:strRef>
              <c:f>'T 11'!$L$5:$L$6</c:f>
              <c:strCache>
                <c:ptCount val="2"/>
                <c:pt idx="0">
                  <c:v>Kantons-
steuer pro Einwohner</c:v>
                </c:pt>
              </c:strCache>
            </c:strRef>
          </c:tx>
          <c:spPr>
            <a:solidFill>
              <a:srgbClr val="CC4918"/>
            </a:solidFill>
          </c:spPr>
          <c:invertIfNegative val="0"/>
          <c:cat>
            <c:strRef>
              <c:f>'T 11'!$B$7:$B$17</c:f>
              <c:strCache>
                <c:ptCount val="11"/>
                <c:pt idx="0">
                  <c:v>Aarau</c:v>
                </c:pt>
                <c:pt idx="1">
                  <c:v>Baden</c:v>
                </c:pt>
                <c:pt idx="2">
                  <c:v>Bremgarten</c:v>
                </c:pt>
                <c:pt idx="3">
                  <c:v>Brugg</c:v>
                </c:pt>
                <c:pt idx="4">
                  <c:v>Kulm</c:v>
                </c:pt>
                <c:pt idx="5">
                  <c:v>Laufenburg</c:v>
                </c:pt>
                <c:pt idx="6">
                  <c:v>Lenzburg</c:v>
                </c:pt>
                <c:pt idx="7">
                  <c:v>Muri</c:v>
                </c:pt>
                <c:pt idx="8">
                  <c:v>Rheinfelden</c:v>
                </c:pt>
                <c:pt idx="9">
                  <c:v>Zofingen</c:v>
                </c:pt>
                <c:pt idx="10">
                  <c:v>Zurzach</c:v>
                </c:pt>
              </c:strCache>
            </c:strRef>
          </c:cat>
          <c:val>
            <c:numRef>
              <c:f>'T 11'!$L$7:$L$17</c:f>
              <c:numCache>
                <c:formatCode>_ * #,##0_ ;_ * \-#,##0_ ;_ * "-"??_ ;_ @_ </c:formatCode>
                <c:ptCount val="11"/>
                <c:pt idx="0">
                  <c:v>655.19690000000003</c:v>
                </c:pt>
                <c:pt idx="1">
                  <c:v>594.41800000000001</c:v>
                </c:pt>
                <c:pt idx="2">
                  <c:v>309.62549999999999</c:v>
                </c:pt>
                <c:pt idx="3">
                  <c:v>420.00049999999999</c:v>
                </c:pt>
                <c:pt idx="4">
                  <c:v>229.7713</c:v>
                </c:pt>
                <c:pt idx="5">
                  <c:v>486.86340000000001</c:v>
                </c:pt>
                <c:pt idx="6">
                  <c:v>453.60509999999999</c:v>
                </c:pt>
                <c:pt idx="7">
                  <c:v>290.4991</c:v>
                </c:pt>
                <c:pt idx="8">
                  <c:v>660.51949999999999</c:v>
                </c:pt>
                <c:pt idx="9">
                  <c:v>380.69009999999997</c:v>
                </c:pt>
                <c:pt idx="10">
                  <c:v>360.88679999999999</c:v>
                </c:pt>
              </c:numCache>
            </c:numRef>
          </c:val>
          <c:extLst>
            <c:ext xmlns:c16="http://schemas.microsoft.com/office/drawing/2014/chart" uri="{C3380CC4-5D6E-409C-BE32-E72D297353CC}">
              <c16:uniqueId val="{00000000-FB26-4184-BA4E-C9F9076B8F89}"/>
            </c:ext>
          </c:extLst>
        </c:ser>
        <c:dLbls>
          <c:showLegendKey val="0"/>
          <c:showVal val="0"/>
          <c:showCatName val="0"/>
          <c:showSerName val="0"/>
          <c:showPercent val="0"/>
          <c:showBubbleSize val="0"/>
        </c:dLbls>
        <c:gapWidth val="150"/>
        <c:axId val="125745024"/>
        <c:axId val="125746560"/>
      </c:barChart>
      <c:lineChart>
        <c:grouping val="standard"/>
        <c:varyColors val="0"/>
        <c:ser>
          <c:idx val="0"/>
          <c:order val="1"/>
          <c:tx>
            <c:v>Durchschnitt</c:v>
          </c:tx>
          <c:spPr>
            <a:ln>
              <a:solidFill>
                <a:srgbClr val="808080"/>
              </a:solidFill>
            </a:ln>
          </c:spPr>
          <c:marker>
            <c:symbol val="none"/>
          </c:marker>
          <c:cat>
            <c:strRef>
              <c:f>'T 11'!$B$7:$B$17</c:f>
              <c:strCache>
                <c:ptCount val="11"/>
                <c:pt idx="0">
                  <c:v>Aarau</c:v>
                </c:pt>
                <c:pt idx="1">
                  <c:v>Baden</c:v>
                </c:pt>
                <c:pt idx="2">
                  <c:v>Bremgarten</c:v>
                </c:pt>
                <c:pt idx="3">
                  <c:v>Brugg</c:v>
                </c:pt>
                <c:pt idx="4">
                  <c:v>Kulm</c:v>
                </c:pt>
                <c:pt idx="5">
                  <c:v>Laufenburg</c:v>
                </c:pt>
                <c:pt idx="6">
                  <c:v>Lenzburg</c:v>
                </c:pt>
                <c:pt idx="7">
                  <c:v>Muri</c:v>
                </c:pt>
                <c:pt idx="8">
                  <c:v>Rheinfelden</c:v>
                </c:pt>
                <c:pt idx="9">
                  <c:v>Zofingen</c:v>
                </c:pt>
                <c:pt idx="10">
                  <c:v>Zurzach</c:v>
                </c:pt>
              </c:strCache>
            </c:strRef>
          </c:cat>
          <c:val>
            <c:numRef>
              <c:f>'T 11'!$M$7:$M$17</c:f>
              <c:numCache>
                <c:formatCode>_ * #,##0_ ;_ * \-#,##0_ ;_ * "-"??_ ;_ @_ </c:formatCode>
                <c:ptCount val="11"/>
                <c:pt idx="0">
                  <c:v>448.98329456455997</c:v>
                </c:pt>
                <c:pt idx="1">
                  <c:v>448.98329456455997</c:v>
                </c:pt>
                <c:pt idx="2">
                  <c:v>448.98329456455997</c:v>
                </c:pt>
                <c:pt idx="3">
                  <c:v>448.98329456455997</c:v>
                </c:pt>
                <c:pt idx="4">
                  <c:v>448.98329456455997</c:v>
                </c:pt>
                <c:pt idx="5">
                  <c:v>448.98329456455997</c:v>
                </c:pt>
                <c:pt idx="6">
                  <c:v>448.98329456455997</c:v>
                </c:pt>
                <c:pt idx="7">
                  <c:v>448.98329456455997</c:v>
                </c:pt>
                <c:pt idx="8">
                  <c:v>448.98329456455997</c:v>
                </c:pt>
                <c:pt idx="9">
                  <c:v>448.98329456455997</c:v>
                </c:pt>
                <c:pt idx="10">
                  <c:v>448.98329456455997</c:v>
                </c:pt>
              </c:numCache>
            </c:numRef>
          </c:val>
          <c:smooth val="0"/>
          <c:extLst>
            <c:ext xmlns:c16="http://schemas.microsoft.com/office/drawing/2014/chart" uri="{C3380CC4-5D6E-409C-BE32-E72D297353CC}">
              <c16:uniqueId val="{00000001-FB26-4184-BA4E-C9F9076B8F89}"/>
            </c:ext>
          </c:extLst>
        </c:ser>
        <c:dLbls>
          <c:showLegendKey val="0"/>
          <c:showVal val="0"/>
          <c:showCatName val="0"/>
          <c:showSerName val="0"/>
          <c:showPercent val="0"/>
          <c:showBubbleSize val="0"/>
        </c:dLbls>
        <c:marker val="1"/>
        <c:smooth val="0"/>
        <c:axId val="125745024"/>
        <c:axId val="125746560"/>
      </c:lineChart>
      <c:catAx>
        <c:axId val="125745024"/>
        <c:scaling>
          <c:orientation val="minMax"/>
        </c:scaling>
        <c:delete val="0"/>
        <c:axPos val="b"/>
        <c:numFmt formatCode="General" sourceLinked="0"/>
        <c:majorTickMark val="out"/>
        <c:minorTickMark val="none"/>
        <c:tickLblPos val="nextTo"/>
        <c:crossAx val="125746560"/>
        <c:crosses val="autoZero"/>
        <c:auto val="1"/>
        <c:lblAlgn val="ctr"/>
        <c:lblOffset val="100"/>
        <c:noMultiLvlLbl val="0"/>
      </c:catAx>
      <c:valAx>
        <c:axId val="125746560"/>
        <c:scaling>
          <c:orientation val="minMax"/>
        </c:scaling>
        <c:delete val="0"/>
        <c:axPos val="l"/>
        <c:majorGridlines/>
        <c:title>
          <c:tx>
            <c:rich>
              <a:bodyPr rot="0" vert="horz"/>
              <a:lstStyle/>
              <a:p>
                <a:pPr>
                  <a:defRPr b="0"/>
                </a:pPr>
                <a:r>
                  <a:rPr lang="de-CH" b="0"/>
                  <a:t>Franken</a:t>
                </a:r>
              </a:p>
            </c:rich>
          </c:tx>
          <c:layout>
            <c:manualLayout>
              <c:xMode val="edge"/>
              <c:yMode val="edge"/>
              <c:x val="2.3896777777777777E-2"/>
              <c:y val="9.3938194444444442E-2"/>
            </c:manualLayout>
          </c:layout>
          <c:overlay val="0"/>
        </c:title>
        <c:numFmt formatCode="#,##0" sourceLinked="0"/>
        <c:majorTickMark val="out"/>
        <c:minorTickMark val="none"/>
        <c:tickLblPos val="nextTo"/>
        <c:crossAx val="125745024"/>
        <c:crosses val="autoZero"/>
        <c:crossBetween val="between"/>
      </c:valAx>
    </c:plotArea>
    <c:legend>
      <c:legendPos val="b"/>
      <c:layout>
        <c:manualLayout>
          <c:xMode val="edge"/>
          <c:yMode val="edge"/>
          <c:x val="0.15079133333333336"/>
          <c:y val="0.90675831504668469"/>
          <c:w val="0.57112333333333343"/>
          <c:h val="7.6848242330364441E-2"/>
        </c:manualLayout>
      </c:layout>
      <c:overlay val="0"/>
    </c:legend>
    <c:plotVisOnly val="1"/>
    <c:dispBlanksAs val="gap"/>
    <c:showDLblsOverMax val="0"/>
  </c:chart>
  <c:txPr>
    <a:bodyPr/>
    <a:lstStyle/>
    <a:p>
      <a:pPr>
        <a:defRPr>
          <a:latin typeface="Arial" panose="020B0604020202020204" pitchFamily="34" charset="0"/>
          <a:cs typeface="Arial" panose="020B0604020202020204" pitchFamily="34" charset="0"/>
        </a:defRPr>
      </a:pPr>
      <a:endParaRPr lang="de-DE"/>
    </a:p>
  </c:txPr>
  <c:printSettings>
    <c:headerFooter/>
    <c:pageMargins b="0.78740157499999996" l="0.7" r="0.7" t="0.78740157499999996" header="0.3" footer="0.3"/>
    <c:pageSetup/>
  </c:printSettings>
  <c:userShapes r:id="rId1"/>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7.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8.xml"/></Relationships>
</file>

<file path=xl/drawings/_rels/drawing15.xml.rels><?xml version="1.0" encoding="UTF-8" standalone="yes"?>
<Relationships xmlns="http://schemas.openxmlformats.org/package/2006/relationships"><Relationship Id="rId2" Type="http://schemas.openxmlformats.org/officeDocument/2006/relationships/chart" Target="../charts/chart10.xml"/><Relationship Id="rId1" Type="http://schemas.openxmlformats.org/officeDocument/2006/relationships/chart" Target="../charts/chart9.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20.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7.xml.rels><?xml version="1.0" encoding="UTF-8" standalone="yes"?>
<Relationships xmlns="http://schemas.openxmlformats.org/package/2006/relationships"><Relationship Id="rId1" Type="http://schemas.openxmlformats.org/officeDocument/2006/relationships/chart" Target="../charts/chart5.xml"/></Relationships>
</file>

<file path=xl/drawings/_rels/drawing9.xml.rels><?xml version="1.0" encoding="UTF-8" standalone="yes"?>
<Relationships xmlns="http://schemas.openxmlformats.org/package/2006/relationships"><Relationship Id="rId1" Type="http://schemas.openxmlformats.org/officeDocument/2006/relationships/chart" Target="../charts/chart6.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180974</xdr:colOff>
      <xdr:row>11</xdr:row>
      <xdr:rowOff>90487</xdr:rowOff>
    </xdr:from>
    <xdr:to>
      <xdr:col>8</xdr:col>
      <xdr:colOff>162974</xdr:colOff>
      <xdr:row>38</xdr:row>
      <xdr:rowOff>38512</xdr:rowOff>
    </xdr:to>
    <xdr:graphicFrame macro="">
      <xdr:nvGraphicFramePr>
        <xdr:cNvPr id="3" name="Diagramm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c:userShapes xmlns:c="http://schemas.openxmlformats.org/drawingml/2006/chart">
  <cdr:relSizeAnchor xmlns:cdr="http://schemas.openxmlformats.org/drawingml/2006/chartDrawing">
    <cdr:from>
      <cdr:x>0.84832</cdr:x>
      <cdr:y>0.94309</cdr:y>
    </cdr:from>
    <cdr:to>
      <cdr:x>1</cdr:x>
      <cdr:y>1</cdr:y>
    </cdr:to>
    <cdr:sp macro="" textlink="">
      <cdr:nvSpPr>
        <cdr:cNvPr id="2" name="Text Box 1"/>
        <cdr:cNvSpPr txBox="1">
          <a:spLocks xmlns:a="http://schemas.openxmlformats.org/drawingml/2006/main" noChangeArrowheads="1"/>
        </cdr:cNvSpPr>
      </cdr:nvSpPr>
      <cdr:spPr bwMode="auto">
        <a:xfrm xmlns:a="http://schemas.openxmlformats.org/drawingml/2006/main">
          <a:off x="6019801" y="4162424"/>
          <a:ext cx="1076325" cy="251176"/>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square" lIns="27432" tIns="22860" rIns="0" bIns="0" anchor="t" upright="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rtl="0">
            <a:defRPr sz="1000"/>
          </a:pPr>
          <a:r>
            <a:rPr lang="de-CH" sz="900" b="0" i="0" u="none" strike="noStrike" baseline="0">
              <a:solidFill>
                <a:srgbClr val="000000"/>
              </a:solidFill>
              <a:latin typeface="Arial"/>
              <a:cs typeface="Arial"/>
            </a:rPr>
            <a:t>© </a:t>
          </a:r>
          <a:r>
            <a:rPr lang="de-CH" sz="1000" b="0" i="0" baseline="0">
              <a:effectLst/>
              <a:latin typeface="Arial" panose="020B0604020202020204" pitchFamily="34" charset="0"/>
              <a:ea typeface="+mn-ea"/>
              <a:cs typeface="Arial" panose="020B0604020202020204" pitchFamily="34" charset="0"/>
            </a:rPr>
            <a:t>Statistik</a:t>
          </a:r>
          <a:r>
            <a:rPr lang="de-CH" sz="900" b="0" i="0" u="none" strike="noStrike" baseline="0">
              <a:solidFill>
                <a:srgbClr val="000000"/>
              </a:solidFill>
              <a:latin typeface="Arial"/>
              <a:cs typeface="Arial"/>
            </a:rPr>
            <a:t> Aargau</a:t>
          </a:r>
        </a:p>
      </cdr:txBody>
    </cdr:sp>
  </cdr:relSizeAnchor>
</c:userShapes>
</file>

<file path=xl/drawings/drawing11.xml><?xml version="1.0" encoding="utf-8"?>
<xdr:wsDr xmlns:xdr="http://schemas.openxmlformats.org/drawingml/2006/spreadsheetDrawing" xmlns:a="http://schemas.openxmlformats.org/drawingml/2006/main">
  <xdr:twoCellAnchor>
    <xdr:from>
      <xdr:col>1</xdr:col>
      <xdr:colOff>19050</xdr:colOff>
      <xdr:row>15</xdr:row>
      <xdr:rowOff>104774</xdr:rowOff>
    </xdr:from>
    <xdr:to>
      <xdr:col>10</xdr:col>
      <xdr:colOff>172500</xdr:colOff>
      <xdr:row>42</xdr:row>
      <xdr:rowOff>52799</xdr:rowOff>
    </xdr:to>
    <xdr:graphicFrame macro="">
      <xdr:nvGraphicFramePr>
        <xdr:cNvPr id="2" name="Diagram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c:userShapes xmlns:c="http://schemas.openxmlformats.org/drawingml/2006/chart">
  <cdr:relSizeAnchor xmlns:cdr="http://schemas.openxmlformats.org/drawingml/2006/chartDrawing">
    <cdr:from>
      <cdr:x>0.83413</cdr:x>
      <cdr:y>0.94809</cdr:y>
    </cdr:from>
    <cdr:to>
      <cdr:x>1</cdr:x>
      <cdr:y>1</cdr:y>
    </cdr:to>
    <cdr:sp macro="" textlink="">
      <cdr:nvSpPr>
        <cdr:cNvPr id="2" name="Text Box 1"/>
        <cdr:cNvSpPr txBox="1">
          <a:spLocks xmlns:a="http://schemas.openxmlformats.org/drawingml/2006/main" noChangeArrowheads="1"/>
        </cdr:cNvSpPr>
      </cdr:nvSpPr>
      <cdr:spPr bwMode="auto">
        <a:xfrm xmlns:a="http://schemas.openxmlformats.org/drawingml/2006/main">
          <a:off x="5705475" y="4095751"/>
          <a:ext cx="1134525" cy="22424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square" lIns="27432" tIns="22860" rIns="0" bIns="0" anchor="t" upright="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rtl="0">
            <a:defRPr sz="1000"/>
          </a:pPr>
          <a:r>
            <a:rPr lang="de-CH" sz="1000" b="0" i="0" u="none" strike="noStrike" baseline="0">
              <a:solidFill>
                <a:srgbClr val="000000"/>
              </a:solidFill>
              <a:latin typeface="Arial" panose="020B0604020202020204" pitchFamily="34" charset="0"/>
              <a:cs typeface="Arial" panose="020B0604020202020204" pitchFamily="34" charset="0"/>
            </a:rPr>
            <a:t>© </a:t>
          </a:r>
          <a:r>
            <a:rPr lang="de-CH" sz="1000" b="0" i="0" baseline="0">
              <a:effectLst/>
              <a:latin typeface="Arial" panose="020B0604020202020204" pitchFamily="34" charset="0"/>
              <a:ea typeface="+mn-ea"/>
              <a:cs typeface="Arial" panose="020B0604020202020204" pitchFamily="34" charset="0"/>
            </a:rPr>
            <a:t>Statistik</a:t>
          </a:r>
          <a:r>
            <a:rPr lang="de-CH" sz="1000" b="0" i="0" u="none" strike="noStrike" baseline="0">
              <a:solidFill>
                <a:srgbClr val="000000"/>
              </a:solidFill>
              <a:latin typeface="Arial" panose="020B0604020202020204" pitchFamily="34" charset="0"/>
              <a:cs typeface="Arial" panose="020B0604020202020204" pitchFamily="34" charset="0"/>
            </a:rPr>
            <a:t> Aargau</a:t>
          </a:r>
        </a:p>
      </cdr:txBody>
    </cdr:sp>
  </cdr:relSizeAnchor>
</c:userShapes>
</file>

<file path=xl/drawings/drawing13.xml><?xml version="1.0" encoding="utf-8"?>
<xdr:wsDr xmlns:xdr="http://schemas.openxmlformats.org/drawingml/2006/spreadsheetDrawing" xmlns:a="http://schemas.openxmlformats.org/drawingml/2006/main">
  <xdr:twoCellAnchor>
    <xdr:from>
      <xdr:col>0</xdr:col>
      <xdr:colOff>180974</xdr:colOff>
      <xdr:row>15</xdr:row>
      <xdr:rowOff>47625</xdr:rowOff>
    </xdr:from>
    <xdr:to>
      <xdr:col>10</xdr:col>
      <xdr:colOff>220124</xdr:colOff>
      <xdr:row>41</xdr:row>
      <xdr:rowOff>157575</xdr:rowOff>
    </xdr:to>
    <xdr:graphicFrame macro="">
      <xdr:nvGraphicFramePr>
        <xdr:cNvPr id="2" name="Diagram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4.xml><?xml version="1.0" encoding="utf-8"?>
<c:userShapes xmlns:c="http://schemas.openxmlformats.org/drawingml/2006/chart">
  <cdr:relSizeAnchor xmlns:cdr="http://schemas.openxmlformats.org/drawingml/2006/chartDrawing">
    <cdr:from>
      <cdr:x>0.82299</cdr:x>
      <cdr:y>0.94148</cdr:y>
    </cdr:from>
    <cdr:to>
      <cdr:x>1</cdr:x>
      <cdr:y>1</cdr:y>
    </cdr:to>
    <cdr:sp macro="" textlink="">
      <cdr:nvSpPr>
        <cdr:cNvPr id="2" name="Text Box 1"/>
        <cdr:cNvSpPr txBox="1">
          <a:spLocks xmlns:a="http://schemas.openxmlformats.org/drawingml/2006/main" noChangeArrowheads="1"/>
        </cdr:cNvSpPr>
      </cdr:nvSpPr>
      <cdr:spPr bwMode="auto">
        <a:xfrm xmlns:a="http://schemas.openxmlformats.org/drawingml/2006/main">
          <a:off x="5629277" y="4067175"/>
          <a:ext cx="1210723" cy="252825"/>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square" lIns="27432" tIns="22860" rIns="0" bIns="0" anchor="t" upright="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rtl="0">
            <a:defRPr sz="1000"/>
          </a:pPr>
          <a:r>
            <a:rPr lang="de-CH" sz="1000" b="0" i="0" u="none" strike="noStrike" baseline="0">
              <a:solidFill>
                <a:srgbClr val="000000"/>
              </a:solidFill>
              <a:latin typeface="Arial"/>
              <a:cs typeface="Arial"/>
            </a:rPr>
            <a:t>© Statistik Aargau</a:t>
          </a:r>
        </a:p>
      </cdr:txBody>
    </cdr:sp>
  </cdr:relSizeAnchor>
</c:userShapes>
</file>

<file path=xl/drawings/drawing15.xml><?xml version="1.0" encoding="utf-8"?>
<xdr:wsDr xmlns:xdr="http://schemas.openxmlformats.org/drawingml/2006/spreadsheetDrawing" xmlns:a="http://schemas.openxmlformats.org/drawingml/2006/main">
  <xdr:twoCellAnchor>
    <xdr:from>
      <xdr:col>0</xdr:col>
      <xdr:colOff>19050</xdr:colOff>
      <xdr:row>50</xdr:row>
      <xdr:rowOff>104775</xdr:rowOff>
    </xdr:from>
    <xdr:to>
      <xdr:col>12</xdr:col>
      <xdr:colOff>313200</xdr:colOff>
      <xdr:row>77</xdr:row>
      <xdr:rowOff>52800</xdr:rowOff>
    </xdr:to>
    <xdr:graphicFrame macro="">
      <xdr:nvGraphicFramePr>
        <xdr:cNvPr id="3" name="Diagramm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28574</xdr:colOff>
      <xdr:row>22</xdr:row>
      <xdr:rowOff>119061</xdr:rowOff>
    </xdr:from>
    <xdr:to>
      <xdr:col>12</xdr:col>
      <xdr:colOff>322724</xdr:colOff>
      <xdr:row>49</xdr:row>
      <xdr:rowOff>67086</xdr:rowOff>
    </xdr:to>
    <xdr:graphicFrame macro="">
      <xdr:nvGraphicFramePr>
        <xdr:cNvPr id="4" name="Diagramm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6.xml><?xml version="1.0" encoding="utf-8"?>
<c:userShapes xmlns:c="http://schemas.openxmlformats.org/drawingml/2006/chart">
  <cdr:relSizeAnchor xmlns:cdr="http://schemas.openxmlformats.org/drawingml/2006/chartDrawing">
    <cdr:from>
      <cdr:x>0.87174</cdr:x>
      <cdr:y>0.95696</cdr:y>
    </cdr:from>
    <cdr:to>
      <cdr:x>1</cdr:x>
      <cdr:y>1</cdr:y>
    </cdr:to>
    <cdr:sp macro="" textlink="">
      <cdr:nvSpPr>
        <cdr:cNvPr id="4" name="Text Box 1"/>
        <cdr:cNvSpPr txBox="1">
          <a:spLocks xmlns:a="http://schemas.openxmlformats.org/drawingml/2006/main" noChangeArrowheads="1"/>
        </cdr:cNvSpPr>
      </cdr:nvSpPr>
      <cdr:spPr bwMode="auto">
        <a:xfrm xmlns:a="http://schemas.openxmlformats.org/drawingml/2006/main">
          <a:off x="7365067" y="4448154"/>
          <a:ext cx="1083608" cy="200046"/>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square" lIns="27432" tIns="22860" rIns="0" bIns="0" anchor="t" upright="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rtl="0">
            <a:defRPr sz="1000"/>
          </a:pPr>
          <a:r>
            <a:rPr lang="de-CH" sz="1000" b="0" i="0" u="none" strike="noStrike" baseline="0">
              <a:solidFill>
                <a:srgbClr val="000000"/>
              </a:solidFill>
              <a:latin typeface="Arial" panose="020B0604020202020204" pitchFamily="34" charset="0"/>
              <a:cs typeface="Arial" panose="020B0604020202020204" pitchFamily="34" charset="0"/>
            </a:rPr>
            <a:t>© </a:t>
          </a:r>
          <a:r>
            <a:rPr lang="de-CH" sz="1000" b="0" i="0" baseline="0">
              <a:effectLst/>
              <a:latin typeface="Arial" panose="020B0604020202020204" pitchFamily="34" charset="0"/>
              <a:ea typeface="+mn-ea"/>
              <a:cs typeface="Arial" panose="020B0604020202020204" pitchFamily="34" charset="0"/>
            </a:rPr>
            <a:t>Statistik</a:t>
          </a:r>
          <a:r>
            <a:rPr lang="de-CH" sz="1000" b="0" i="0" u="none" strike="noStrike" baseline="0">
              <a:solidFill>
                <a:srgbClr val="000000"/>
              </a:solidFill>
              <a:latin typeface="Arial" panose="020B0604020202020204" pitchFamily="34" charset="0"/>
              <a:cs typeface="Arial" panose="020B0604020202020204" pitchFamily="34" charset="0"/>
            </a:rPr>
            <a:t> Aargau</a:t>
          </a:r>
        </a:p>
      </cdr:txBody>
    </cdr:sp>
  </cdr:relSizeAnchor>
</c:userShapes>
</file>

<file path=xl/drawings/drawing17.xml><?xml version="1.0" encoding="utf-8"?>
<c:userShapes xmlns:c="http://schemas.openxmlformats.org/drawingml/2006/chart">
  <cdr:relSizeAnchor xmlns:cdr="http://schemas.openxmlformats.org/drawingml/2006/chartDrawing">
    <cdr:from>
      <cdr:x>0.87948</cdr:x>
      <cdr:y>0.9514</cdr:y>
    </cdr:from>
    <cdr:to>
      <cdr:x>1</cdr:x>
      <cdr:y>1</cdr:y>
    </cdr:to>
    <cdr:sp macro="" textlink="">
      <cdr:nvSpPr>
        <cdr:cNvPr id="2" name="Text Box 1"/>
        <cdr:cNvSpPr txBox="1">
          <a:spLocks xmlns:a="http://schemas.openxmlformats.org/drawingml/2006/main" noChangeArrowheads="1"/>
        </cdr:cNvSpPr>
      </cdr:nvSpPr>
      <cdr:spPr bwMode="auto">
        <a:xfrm xmlns:a="http://schemas.openxmlformats.org/drawingml/2006/main">
          <a:off x="7915276" y="4110039"/>
          <a:ext cx="1084724" cy="209961"/>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square" lIns="27432" tIns="22860" rIns="0" bIns="0" anchor="t" upright="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rtl="0">
            <a:defRPr sz="1000"/>
          </a:pPr>
          <a:r>
            <a:rPr lang="de-CH" sz="1000" b="0" i="0" u="none" strike="noStrike" baseline="0">
              <a:solidFill>
                <a:srgbClr val="000000"/>
              </a:solidFill>
              <a:latin typeface="Arial" panose="020B0604020202020204" pitchFamily="34" charset="0"/>
              <a:cs typeface="Arial" panose="020B0604020202020204" pitchFamily="34" charset="0"/>
            </a:rPr>
            <a:t>© </a:t>
          </a:r>
          <a:r>
            <a:rPr lang="de-CH" sz="1000" b="0" i="0" baseline="0">
              <a:effectLst/>
              <a:latin typeface="Arial" panose="020B0604020202020204" pitchFamily="34" charset="0"/>
              <a:ea typeface="+mn-ea"/>
              <a:cs typeface="Arial" panose="020B0604020202020204" pitchFamily="34" charset="0"/>
            </a:rPr>
            <a:t>Statistik</a:t>
          </a:r>
          <a:r>
            <a:rPr lang="de-CH" sz="1000" b="0" i="0" u="none" strike="noStrike" baseline="0">
              <a:solidFill>
                <a:srgbClr val="000000"/>
              </a:solidFill>
              <a:latin typeface="Arial" panose="020B0604020202020204" pitchFamily="34" charset="0"/>
              <a:cs typeface="Arial" panose="020B0604020202020204" pitchFamily="34" charset="0"/>
            </a:rPr>
            <a:t> Aargau</a:t>
          </a:r>
        </a:p>
      </cdr:txBody>
    </cdr:sp>
  </cdr:relSizeAnchor>
</c:userShapes>
</file>

<file path=xl/drawings/drawing18.xml><?xml version="1.0" encoding="utf-8"?>
<xdr:wsDr xmlns:xdr="http://schemas.openxmlformats.org/drawingml/2006/spreadsheetDrawing" xmlns:a="http://schemas.openxmlformats.org/drawingml/2006/main">
  <xdr:twoCellAnchor>
    <xdr:from>
      <xdr:col>1</xdr:col>
      <xdr:colOff>9524</xdr:colOff>
      <xdr:row>63</xdr:row>
      <xdr:rowOff>23812</xdr:rowOff>
    </xdr:from>
    <xdr:to>
      <xdr:col>13</xdr:col>
      <xdr:colOff>514350</xdr:colOff>
      <xdr:row>88</xdr:row>
      <xdr:rowOff>133350</xdr:rowOff>
    </xdr:to>
    <xdr:graphicFrame macro="">
      <xdr:nvGraphicFramePr>
        <xdr:cNvPr id="2" name="Diagram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9.xml><?xml version="1.0" encoding="utf-8"?>
<c:userShapes xmlns:c="http://schemas.openxmlformats.org/drawingml/2006/chart">
  <cdr:relSizeAnchor xmlns:cdr="http://schemas.openxmlformats.org/drawingml/2006/chartDrawing">
    <cdr:from>
      <cdr:x>0.8636</cdr:x>
      <cdr:y>0.94699</cdr:y>
    </cdr:from>
    <cdr:to>
      <cdr:x>0.99516</cdr:x>
      <cdr:y>0.99796</cdr:y>
    </cdr:to>
    <cdr:sp macro="" textlink="">
      <cdr:nvSpPr>
        <cdr:cNvPr id="2" name="Text Box 1"/>
        <cdr:cNvSpPr txBox="1">
          <a:spLocks xmlns:a="http://schemas.openxmlformats.org/drawingml/2006/main" noChangeArrowheads="1"/>
        </cdr:cNvSpPr>
      </cdr:nvSpPr>
      <cdr:spPr bwMode="auto">
        <a:xfrm xmlns:a="http://schemas.openxmlformats.org/drawingml/2006/main">
          <a:off x="7772401" y="4090988"/>
          <a:ext cx="1184039" cy="22019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square" lIns="27432" tIns="22860" rIns="0" bIns="0" anchor="t" upright="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rtl="0">
            <a:defRPr sz="1000"/>
          </a:pPr>
          <a:r>
            <a:rPr lang="de-CH" sz="1000" b="0" i="0" u="none" strike="noStrike" baseline="0">
              <a:solidFill>
                <a:srgbClr val="000000"/>
              </a:solidFill>
              <a:latin typeface="Arial" panose="020B0604020202020204" pitchFamily="34" charset="0"/>
              <a:cs typeface="Arial" panose="020B0604020202020204" pitchFamily="34" charset="0"/>
            </a:rPr>
            <a:t>© </a:t>
          </a:r>
          <a:r>
            <a:rPr lang="de-CH" sz="1000" b="0" i="0" baseline="0">
              <a:effectLst/>
              <a:latin typeface="Arial" panose="020B0604020202020204" pitchFamily="34" charset="0"/>
              <a:ea typeface="+mn-ea"/>
              <a:cs typeface="Arial" panose="020B0604020202020204" pitchFamily="34" charset="0"/>
            </a:rPr>
            <a:t>Statistik</a:t>
          </a:r>
          <a:r>
            <a:rPr lang="de-CH" sz="1000" b="0" i="0" u="none" strike="noStrike" baseline="0">
              <a:solidFill>
                <a:srgbClr val="000000"/>
              </a:solidFill>
              <a:latin typeface="Arial" panose="020B0604020202020204" pitchFamily="34" charset="0"/>
              <a:cs typeface="Arial" panose="020B0604020202020204" pitchFamily="34" charset="0"/>
            </a:rPr>
            <a:t> Aargau</a:t>
          </a:r>
        </a:p>
      </cdr:txBody>
    </cdr:sp>
  </cdr:relSizeAnchor>
</c:userShapes>
</file>

<file path=xl/drawings/drawing2.xml><?xml version="1.0" encoding="utf-8"?>
<c:userShapes xmlns:c="http://schemas.openxmlformats.org/drawingml/2006/chart">
  <cdr:relSizeAnchor xmlns:cdr="http://schemas.openxmlformats.org/drawingml/2006/chartDrawing">
    <cdr:from>
      <cdr:x>0.83831</cdr:x>
      <cdr:y>0.94919</cdr:y>
    </cdr:from>
    <cdr:to>
      <cdr:x>1</cdr:x>
      <cdr:y>1</cdr:y>
    </cdr:to>
    <cdr:sp macro="" textlink="">
      <cdr:nvSpPr>
        <cdr:cNvPr id="2" name="Text Box 1"/>
        <cdr:cNvSpPr txBox="1">
          <a:spLocks xmlns:a="http://schemas.openxmlformats.org/drawingml/2006/main" noChangeArrowheads="1"/>
        </cdr:cNvSpPr>
      </cdr:nvSpPr>
      <cdr:spPr bwMode="auto">
        <a:xfrm xmlns:a="http://schemas.openxmlformats.org/drawingml/2006/main">
          <a:off x="5734051" y="4100513"/>
          <a:ext cx="1105949" cy="21948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square" lIns="27432" tIns="22860" rIns="0" bIns="0" anchor="t" upright="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rtl="0">
            <a:defRPr sz="1000"/>
          </a:pPr>
          <a:r>
            <a:rPr lang="de-CH" sz="1000" b="0" i="0" u="none" strike="noStrike" baseline="0">
              <a:solidFill>
                <a:srgbClr val="000000"/>
              </a:solidFill>
              <a:latin typeface="Arial"/>
              <a:cs typeface="Arial"/>
            </a:rPr>
            <a:t>© Statistik Aargau</a:t>
          </a:r>
        </a:p>
      </cdr:txBody>
    </cdr:sp>
  </cdr:relSizeAnchor>
</c:userShapes>
</file>

<file path=xl/drawings/drawing20.xml><?xml version="1.0" encoding="utf-8"?>
<xdr:wsDr xmlns:xdr="http://schemas.openxmlformats.org/drawingml/2006/spreadsheetDrawing" xmlns:a="http://schemas.openxmlformats.org/drawingml/2006/main">
  <xdr:twoCellAnchor editAs="oneCell">
    <xdr:from>
      <xdr:col>1</xdr:col>
      <xdr:colOff>47625</xdr:colOff>
      <xdr:row>1</xdr:row>
      <xdr:rowOff>95249</xdr:rowOff>
    </xdr:from>
    <xdr:to>
      <xdr:col>12</xdr:col>
      <xdr:colOff>733425</xdr:colOff>
      <xdr:row>60</xdr:row>
      <xdr:rowOff>105585</xdr:rowOff>
    </xdr:to>
    <xdr:pic>
      <xdr:nvPicPr>
        <xdr:cNvPr id="6" name="Grafik 5"/>
        <xdr:cNvPicPr>
          <a:picLocks noChangeAspect="1"/>
        </xdr:cNvPicPr>
      </xdr:nvPicPr>
      <xdr:blipFill>
        <a:blip xmlns:r="http://schemas.openxmlformats.org/officeDocument/2006/relationships" r:embed="rId1"/>
        <a:stretch>
          <a:fillRect/>
        </a:stretch>
      </xdr:blipFill>
      <xdr:spPr>
        <a:xfrm>
          <a:off x="228600" y="295274"/>
          <a:ext cx="9067800" cy="956391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1</xdr:col>
      <xdr:colOff>28575</xdr:colOff>
      <xdr:row>26</xdr:row>
      <xdr:rowOff>104774</xdr:rowOff>
    </xdr:from>
    <xdr:to>
      <xdr:col>10</xdr:col>
      <xdr:colOff>201075</xdr:colOff>
      <xdr:row>54</xdr:row>
      <xdr:rowOff>52799</xdr:rowOff>
    </xdr:to>
    <xdr:graphicFrame macro="">
      <xdr:nvGraphicFramePr>
        <xdr:cNvPr id="3" name="Diagramm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c:userShapes xmlns:c="http://schemas.openxmlformats.org/drawingml/2006/chart">
  <cdr:relSizeAnchor xmlns:cdr="http://schemas.openxmlformats.org/drawingml/2006/chartDrawing">
    <cdr:from>
      <cdr:x>0.82578</cdr:x>
      <cdr:y>0.9503</cdr:y>
    </cdr:from>
    <cdr:to>
      <cdr:x>1</cdr:x>
      <cdr:y>1</cdr:y>
    </cdr:to>
    <cdr:sp macro="" textlink="">
      <cdr:nvSpPr>
        <cdr:cNvPr id="3" name="Text Box 1"/>
        <cdr:cNvSpPr txBox="1">
          <a:spLocks xmlns:a="http://schemas.openxmlformats.org/drawingml/2006/main" noChangeArrowheads="1"/>
        </cdr:cNvSpPr>
      </cdr:nvSpPr>
      <cdr:spPr bwMode="auto">
        <a:xfrm xmlns:a="http://schemas.openxmlformats.org/drawingml/2006/main">
          <a:off x="5648325" y="4105277"/>
          <a:ext cx="1191675" cy="214723"/>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square" lIns="27432" tIns="22860" rIns="0" bIns="0" anchor="t" upright="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rtl="0">
            <a:defRPr sz="1000"/>
          </a:pPr>
          <a:r>
            <a:rPr lang="de-CH" sz="1000" b="0" i="0" u="none" strike="noStrike" baseline="0">
              <a:solidFill>
                <a:srgbClr val="000000"/>
              </a:solidFill>
              <a:latin typeface="Arial"/>
              <a:cs typeface="Arial"/>
            </a:rPr>
            <a:t>© Statistik Aargau</a:t>
          </a:r>
        </a:p>
      </cdr:txBody>
    </cdr:sp>
  </cdr:relSizeAnchor>
</c:userShapes>
</file>

<file path=xl/drawings/drawing5.xml><?xml version="1.0" encoding="utf-8"?>
<xdr:wsDr xmlns:xdr="http://schemas.openxmlformats.org/drawingml/2006/spreadsheetDrawing" xmlns:a="http://schemas.openxmlformats.org/drawingml/2006/main">
  <xdr:twoCellAnchor>
    <xdr:from>
      <xdr:col>0</xdr:col>
      <xdr:colOff>123824</xdr:colOff>
      <xdr:row>33</xdr:row>
      <xdr:rowOff>0</xdr:rowOff>
    </xdr:from>
    <xdr:to>
      <xdr:col>13</xdr:col>
      <xdr:colOff>971549</xdr:colOff>
      <xdr:row>33</xdr:row>
      <xdr:rowOff>0</xdr:rowOff>
    </xdr:to>
    <xdr:graphicFrame macro="">
      <xdr:nvGraphicFramePr>
        <xdr:cNvPr id="2" name="Diagram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10199</xdr:colOff>
      <xdr:row>26</xdr:row>
      <xdr:rowOff>89803</xdr:rowOff>
    </xdr:from>
    <xdr:to>
      <xdr:col>11</xdr:col>
      <xdr:colOff>647249</xdr:colOff>
      <xdr:row>56</xdr:row>
      <xdr:rowOff>146278</xdr:rowOff>
    </xdr:to>
    <xdr:graphicFrame macro="">
      <xdr:nvGraphicFramePr>
        <xdr:cNvPr id="3" name="Diagramm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c:userShapes xmlns:c="http://schemas.openxmlformats.org/drawingml/2006/chart">
  <cdr:relSizeAnchor xmlns:cdr="http://schemas.openxmlformats.org/drawingml/2006/chartDrawing">
    <cdr:from>
      <cdr:x>0.84217</cdr:x>
      <cdr:y>0.94803</cdr:y>
    </cdr:from>
    <cdr:to>
      <cdr:x>0.99838</cdr:x>
      <cdr:y>0.99868</cdr:y>
    </cdr:to>
    <cdr:sp macro="" textlink="">
      <cdr:nvSpPr>
        <cdr:cNvPr id="4" name="Text Box 1"/>
        <cdr:cNvSpPr txBox="1">
          <a:spLocks xmlns:a="http://schemas.openxmlformats.org/drawingml/2006/main" noChangeArrowheads="1"/>
        </cdr:cNvSpPr>
      </cdr:nvSpPr>
      <cdr:spPr bwMode="auto">
        <a:xfrm xmlns:a="http://schemas.openxmlformats.org/drawingml/2006/main">
          <a:off x="7579503" y="5119348"/>
          <a:ext cx="1405960" cy="27350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square" lIns="27432" tIns="22860" rIns="0" bIns="0" anchor="t" upright="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rtl="0">
            <a:defRPr sz="1000"/>
          </a:pPr>
          <a:r>
            <a:rPr lang="de-CH" sz="1000" b="0" i="0" u="none" strike="noStrike" baseline="0">
              <a:solidFill>
                <a:srgbClr val="000000"/>
              </a:solidFill>
              <a:latin typeface="Arial"/>
              <a:cs typeface="Arial"/>
            </a:rPr>
            <a:t>© Statistik Aargau</a:t>
          </a:r>
        </a:p>
      </cdr:txBody>
    </cdr:sp>
  </cdr:relSizeAnchor>
</c:userShapes>
</file>

<file path=xl/drawings/drawing7.xml><?xml version="1.0" encoding="utf-8"?>
<xdr:wsDr xmlns:xdr="http://schemas.openxmlformats.org/drawingml/2006/spreadsheetDrawing" xmlns:a="http://schemas.openxmlformats.org/drawingml/2006/main">
  <xdr:twoCellAnchor>
    <xdr:from>
      <xdr:col>0</xdr:col>
      <xdr:colOff>180973</xdr:colOff>
      <xdr:row>16</xdr:row>
      <xdr:rowOff>42862</xdr:rowOff>
    </xdr:from>
    <xdr:to>
      <xdr:col>10</xdr:col>
      <xdr:colOff>210598</xdr:colOff>
      <xdr:row>42</xdr:row>
      <xdr:rowOff>152812</xdr:rowOff>
    </xdr:to>
    <xdr:graphicFrame macro="">
      <xdr:nvGraphicFramePr>
        <xdr:cNvPr id="2" name="Diagram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c:userShapes xmlns:c="http://schemas.openxmlformats.org/drawingml/2006/chart">
  <cdr:relSizeAnchor xmlns:cdr="http://schemas.openxmlformats.org/drawingml/2006/chartDrawing">
    <cdr:from>
      <cdr:x>0.82464</cdr:x>
      <cdr:y>0.95469</cdr:y>
    </cdr:from>
    <cdr:to>
      <cdr:x>1</cdr:x>
      <cdr:y>1</cdr:y>
    </cdr:to>
    <cdr:sp macro="" textlink="">
      <cdr:nvSpPr>
        <cdr:cNvPr id="2" name="Text Box 1"/>
        <cdr:cNvSpPr txBox="1">
          <a:spLocks xmlns:a="http://schemas.openxmlformats.org/drawingml/2006/main" noChangeArrowheads="1"/>
        </cdr:cNvSpPr>
      </cdr:nvSpPr>
      <cdr:spPr bwMode="auto">
        <a:xfrm xmlns:a="http://schemas.openxmlformats.org/drawingml/2006/main">
          <a:off x="5419726" y="4214812"/>
          <a:ext cx="1152525" cy="200025"/>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square" lIns="27432" tIns="22860" rIns="0" bIns="0" anchor="t" upright="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rtl="0">
            <a:defRPr sz="1000"/>
          </a:pPr>
          <a:r>
            <a:rPr lang="de-CH" sz="1000" b="0" i="0" u="none" strike="noStrike" baseline="0">
              <a:solidFill>
                <a:srgbClr val="000000"/>
              </a:solidFill>
              <a:latin typeface="Arial" panose="020B0604020202020204" pitchFamily="34" charset="0"/>
              <a:cs typeface="Arial" panose="020B0604020202020204" pitchFamily="34" charset="0"/>
            </a:rPr>
            <a:t>© </a:t>
          </a:r>
          <a:r>
            <a:rPr lang="de-CH" sz="1000" b="0" i="0" baseline="0">
              <a:effectLst/>
              <a:latin typeface="Arial" panose="020B0604020202020204" pitchFamily="34" charset="0"/>
              <a:ea typeface="+mn-ea"/>
              <a:cs typeface="Arial" panose="020B0604020202020204" pitchFamily="34" charset="0"/>
            </a:rPr>
            <a:t>Statistik</a:t>
          </a:r>
          <a:r>
            <a:rPr lang="de-CH" sz="1000" b="0" i="0" u="none" strike="noStrike" baseline="0">
              <a:solidFill>
                <a:srgbClr val="000000"/>
              </a:solidFill>
              <a:latin typeface="Arial" panose="020B0604020202020204" pitchFamily="34" charset="0"/>
              <a:cs typeface="Arial" panose="020B0604020202020204" pitchFamily="34" charset="0"/>
            </a:rPr>
            <a:t> Aargau</a:t>
          </a:r>
        </a:p>
      </cdr:txBody>
    </cdr:sp>
  </cdr:relSizeAnchor>
</c:userShapes>
</file>

<file path=xl/drawings/drawing9.xml><?xml version="1.0" encoding="utf-8"?>
<xdr:wsDr xmlns:xdr="http://schemas.openxmlformats.org/drawingml/2006/spreadsheetDrawing" xmlns:a="http://schemas.openxmlformats.org/drawingml/2006/main">
  <xdr:twoCellAnchor>
    <xdr:from>
      <xdr:col>0</xdr:col>
      <xdr:colOff>171449</xdr:colOff>
      <xdr:row>16</xdr:row>
      <xdr:rowOff>85726</xdr:rowOff>
    </xdr:from>
    <xdr:to>
      <xdr:col>10</xdr:col>
      <xdr:colOff>210599</xdr:colOff>
      <xdr:row>43</xdr:row>
      <xdr:rowOff>33751</xdr:rowOff>
    </xdr:to>
    <xdr:graphicFrame macro="">
      <xdr:nvGraphicFramePr>
        <xdr:cNvPr id="2" name="Diagram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dimension ref="A1:T62"/>
  <sheetViews>
    <sheetView showGridLines="0" view="pageBreakPreview" topLeftCell="A25" zoomScale="115" zoomScaleNormal="115" zoomScaleSheetLayoutView="115" zoomScalePageLayoutView="85" workbookViewId="0">
      <selection activeCell="D43" sqref="D43"/>
    </sheetView>
  </sheetViews>
  <sheetFormatPr baseColWidth="10" defaultColWidth="11.42578125" defaultRowHeight="12.75" x14ac:dyDescent="0.2"/>
  <cols>
    <col min="1" max="1" width="2.7109375" style="153" customWidth="1"/>
    <col min="2" max="2" width="12.7109375" style="153" customWidth="1"/>
    <col min="3" max="3" width="3.7109375" style="153" customWidth="1"/>
    <col min="4" max="4" width="105.7109375" style="154" customWidth="1"/>
    <col min="5" max="16384" width="11.42578125" style="3"/>
  </cols>
  <sheetData>
    <row r="1" spans="2:20" s="153" customFormat="1" x14ac:dyDescent="0.2">
      <c r="D1" s="154"/>
    </row>
    <row r="2" spans="2:20" s="153" customFormat="1" x14ac:dyDescent="0.2">
      <c r="D2" s="154"/>
    </row>
    <row r="3" spans="2:20" s="153" customFormat="1" x14ac:dyDescent="0.2">
      <c r="D3" s="154"/>
    </row>
    <row r="4" spans="2:20" s="153" customFormat="1" x14ac:dyDescent="0.2">
      <c r="B4" s="155"/>
      <c r="C4" s="155"/>
      <c r="D4" s="155"/>
    </row>
    <row r="5" spans="2:20" s="153" customFormat="1" x14ac:dyDescent="0.2">
      <c r="B5" s="155"/>
      <c r="C5" s="155"/>
      <c r="D5" s="155"/>
    </row>
    <row r="6" spans="2:20" s="153" customFormat="1" ht="20.25" x14ac:dyDescent="0.3">
      <c r="B6" s="305" t="s">
        <v>581</v>
      </c>
      <c r="C6" s="305"/>
      <c r="D6" s="305"/>
    </row>
    <row r="7" spans="2:20" s="153" customFormat="1" ht="6" customHeight="1" x14ac:dyDescent="0.2">
      <c r="B7" s="66"/>
      <c r="C7" s="67"/>
      <c r="D7" s="68"/>
    </row>
    <row r="8" spans="2:20" s="153" customFormat="1" ht="13.5" customHeight="1" x14ac:dyDescent="0.2">
      <c r="B8" s="41" t="s">
        <v>607</v>
      </c>
      <c r="C8" s="67"/>
      <c r="D8" s="68"/>
    </row>
    <row r="9" spans="2:20" s="154" customFormat="1" ht="13.5" customHeight="1" x14ac:dyDescent="0.2">
      <c r="B9" s="41" t="s">
        <v>568</v>
      </c>
      <c r="C9" s="67"/>
      <c r="D9" s="68"/>
    </row>
    <row r="10" spans="2:20" s="154" customFormat="1" x14ac:dyDescent="0.2">
      <c r="B10" s="41" t="s">
        <v>582</v>
      </c>
      <c r="C10" s="67"/>
      <c r="D10" s="68"/>
    </row>
    <row r="11" spans="2:20" x14ac:dyDescent="0.2">
      <c r="B11" s="41"/>
      <c r="C11" s="67"/>
      <c r="D11" s="68"/>
    </row>
    <row r="12" spans="2:20" ht="3.75" customHeight="1" x14ac:dyDescent="0.2"/>
    <row r="14" spans="2:20" s="153" customFormat="1" x14ac:dyDescent="0.2">
      <c r="B14" s="156" t="s">
        <v>20</v>
      </c>
      <c r="C14" s="1"/>
      <c r="D14" s="1"/>
    </row>
    <row r="15" spans="2:20" x14ac:dyDescent="0.2">
      <c r="B15" s="68"/>
      <c r="C15" s="67"/>
      <c r="D15" s="69"/>
      <c r="J15" s="25"/>
      <c r="K15" s="36"/>
    </row>
    <row r="16" spans="2:20" ht="12.75" customHeight="1" x14ac:dyDescent="0.2">
      <c r="B16" s="68" t="s">
        <v>343</v>
      </c>
      <c r="C16" s="67"/>
      <c r="D16" s="69"/>
      <c r="E16" s="62"/>
      <c r="K16" s="25"/>
      <c r="L16" s="37"/>
      <c r="M16" s="26"/>
      <c r="N16" s="62"/>
      <c r="O16" s="62"/>
      <c r="P16" s="62"/>
      <c r="Q16" s="62"/>
      <c r="R16" s="62"/>
      <c r="S16" s="62"/>
      <c r="T16" s="62"/>
    </row>
    <row r="17" spans="1:20" ht="12.75" customHeight="1" x14ac:dyDescent="0.2">
      <c r="B17" s="68" t="s">
        <v>519</v>
      </c>
      <c r="C17" s="67"/>
      <c r="D17" s="69" t="s">
        <v>583</v>
      </c>
      <c r="E17" s="62"/>
      <c r="K17" s="25"/>
      <c r="L17" s="37"/>
      <c r="M17" s="26"/>
      <c r="N17" s="60"/>
      <c r="O17" s="60"/>
      <c r="P17" s="60"/>
      <c r="Q17" s="60"/>
      <c r="R17" s="60"/>
      <c r="S17" s="60"/>
      <c r="T17" s="60"/>
    </row>
    <row r="18" spans="1:20" ht="12.75" customHeight="1" x14ac:dyDescent="0.2">
      <c r="B18" s="68" t="s">
        <v>520</v>
      </c>
      <c r="C18" s="67"/>
      <c r="D18" s="69" t="s">
        <v>584</v>
      </c>
      <c r="E18" s="62"/>
      <c r="K18" s="25"/>
      <c r="L18" s="37"/>
      <c r="M18" s="26"/>
      <c r="N18" s="60"/>
      <c r="O18" s="60"/>
      <c r="P18" s="60"/>
      <c r="Q18" s="60"/>
      <c r="R18" s="60"/>
      <c r="S18" s="60"/>
      <c r="T18" s="60"/>
    </row>
    <row r="19" spans="1:20" x14ac:dyDescent="0.2">
      <c r="B19" s="68"/>
      <c r="C19" s="67"/>
      <c r="D19" s="71"/>
      <c r="E19" s="62"/>
      <c r="K19" s="25"/>
      <c r="L19" s="37"/>
      <c r="M19" s="26"/>
      <c r="N19" s="60"/>
      <c r="O19" s="60"/>
      <c r="P19" s="60"/>
      <c r="Q19" s="60"/>
      <c r="R19" s="60"/>
      <c r="S19" s="60"/>
      <c r="T19" s="60"/>
    </row>
    <row r="20" spans="1:20" x14ac:dyDescent="0.2">
      <c r="B20" s="68" t="s">
        <v>439</v>
      </c>
      <c r="C20" s="67"/>
      <c r="D20" s="71"/>
      <c r="E20" s="62"/>
      <c r="K20" s="25"/>
      <c r="L20" s="26"/>
      <c r="N20" s="60"/>
      <c r="O20" s="60"/>
      <c r="P20" s="60"/>
      <c r="Q20" s="60"/>
      <c r="R20" s="60"/>
      <c r="S20" s="60"/>
      <c r="T20" s="60"/>
    </row>
    <row r="21" spans="1:20" x14ac:dyDescent="0.2">
      <c r="B21" s="68" t="s">
        <v>521</v>
      </c>
      <c r="C21" s="67"/>
      <c r="D21" s="151" t="s">
        <v>585</v>
      </c>
      <c r="E21" s="62"/>
      <c r="K21" s="25"/>
      <c r="L21" s="37"/>
      <c r="M21" s="26"/>
      <c r="N21" s="60"/>
      <c r="O21" s="60"/>
      <c r="P21" s="60"/>
      <c r="Q21" s="60"/>
      <c r="R21" s="60"/>
      <c r="S21" s="60"/>
      <c r="T21" s="60"/>
    </row>
    <row r="22" spans="1:20" x14ac:dyDescent="0.2">
      <c r="B22" s="41" t="s">
        <v>522</v>
      </c>
      <c r="C22" s="67"/>
      <c r="D22" s="262" t="s">
        <v>586</v>
      </c>
      <c r="E22" s="62"/>
      <c r="K22" s="25"/>
      <c r="L22" s="37"/>
      <c r="M22" s="26"/>
      <c r="N22" s="60"/>
      <c r="O22" s="60"/>
      <c r="P22" s="60"/>
      <c r="Q22" s="60"/>
      <c r="R22" s="60"/>
      <c r="S22" s="60"/>
      <c r="T22" s="60"/>
    </row>
    <row r="23" spans="1:20" x14ac:dyDescent="0.2">
      <c r="B23" s="68" t="s">
        <v>523</v>
      </c>
      <c r="C23" s="67"/>
      <c r="D23" s="151" t="s">
        <v>587</v>
      </c>
      <c r="E23" s="62"/>
      <c r="K23" s="25"/>
      <c r="L23" s="37"/>
      <c r="M23" s="26"/>
      <c r="N23" s="60"/>
      <c r="O23" s="60"/>
      <c r="P23" s="60"/>
      <c r="Q23" s="60"/>
      <c r="R23" s="60"/>
      <c r="S23" s="60"/>
      <c r="T23" s="60"/>
    </row>
    <row r="24" spans="1:20" s="249" customFormat="1" ht="25.5" x14ac:dyDescent="0.2">
      <c r="A24" s="245"/>
      <c r="B24" s="41" t="s">
        <v>524</v>
      </c>
      <c r="C24" s="246"/>
      <c r="D24" s="247" t="s">
        <v>588</v>
      </c>
      <c r="E24" s="248"/>
      <c r="K24" s="250"/>
      <c r="L24" s="251"/>
      <c r="M24" s="252"/>
      <c r="N24" s="253"/>
      <c r="O24" s="253"/>
      <c r="P24" s="253"/>
      <c r="Q24" s="253"/>
      <c r="R24" s="253"/>
      <c r="S24" s="253"/>
      <c r="T24" s="253"/>
    </row>
    <row r="25" spans="1:20" x14ac:dyDescent="0.2">
      <c r="B25" s="68" t="s">
        <v>525</v>
      </c>
      <c r="C25" s="67"/>
      <c r="D25" s="151" t="s">
        <v>589</v>
      </c>
      <c r="E25" s="62"/>
      <c r="K25" s="25"/>
      <c r="L25" s="37"/>
      <c r="M25" s="26"/>
      <c r="N25" s="60"/>
      <c r="O25" s="60"/>
      <c r="P25" s="60"/>
      <c r="Q25" s="60"/>
      <c r="R25" s="60"/>
      <c r="S25" s="60"/>
      <c r="T25" s="60"/>
    </row>
    <row r="26" spans="1:20" x14ac:dyDescent="0.2">
      <c r="B26" s="68" t="s">
        <v>526</v>
      </c>
      <c r="C26" s="67"/>
      <c r="D26" s="151" t="s">
        <v>590</v>
      </c>
      <c r="E26" s="62"/>
      <c r="K26" s="25"/>
      <c r="L26" s="37"/>
      <c r="M26" s="26"/>
      <c r="N26" s="60"/>
      <c r="O26" s="60"/>
      <c r="P26" s="60"/>
      <c r="Q26" s="60"/>
      <c r="R26" s="60"/>
      <c r="S26" s="60"/>
      <c r="T26" s="60"/>
    </row>
    <row r="27" spans="1:20" x14ac:dyDescent="0.2">
      <c r="B27" s="68" t="s">
        <v>527</v>
      </c>
      <c r="C27" s="67"/>
      <c r="D27" s="151" t="s">
        <v>591</v>
      </c>
      <c r="E27" s="62"/>
      <c r="K27" s="25"/>
      <c r="L27" s="37"/>
      <c r="M27" s="26"/>
      <c r="N27" s="61"/>
      <c r="O27" s="60"/>
      <c r="P27" s="60"/>
      <c r="Q27" s="60"/>
      <c r="R27" s="60"/>
      <c r="S27" s="60"/>
      <c r="T27" s="60"/>
    </row>
    <row r="28" spans="1:20" x14ac:dyDescent="0.2">
      <c r="B28" s="68" t="s">
        <v>528</v>
      </c>
      <c r="C28" s="67"/>
      <c r="D28" s="151" t="s">
        <v>592</v>
      </c>
      <c r="E28" s="62"/>
      <c r="K28" s="25"/>
      <c r="L28" s="37"/>
      <c r="M28" s="26"/>
      <c r="N28" s="61"/>
      <c r="O28" s="60"/>
      <c r="P28" s="60"/>
      <c r="Q28" s="60"/>
      <c r="R28" s="60"/>
      <c r="S28" s="60"/>
      <c r="T28" s="60"/>
    </row>
    <row r="29" spans="1:20" x14ac:dyDescent="0.2">
      <c r="B29" s="68"/>
      <c r="C29" s="67"/>
      <c r="D29" s="72"/>
      <c r="E29" s="60"/>
      <c r="K29" s="25"/>
      <c r="L29" s="37"/>
      <c r="M29" s="26"/>
      <c r="N29" s="61"/>
      <c r="O29" s="60"/>
      <c r="P29" s="60"/>
      <c r="Q29" s="60"/>
      <c r="R29" s="60"/>
      <c r="S29" s="60"/>
      <c r="T29" s="60"/>
    </row>
    <row r="30" spans="1:20" x14ac:dyDescent="0.2">
      <c r="B30" s="68" t="s">
        <v>438</v>
      </c>
      <c r="C30" s="67"/>
      <c r="D30" s="72"/>
      <c r="E30" s="60"/>
      <c r="K30" s="25"/>
      <c r="L30" s="37"/>
      <c r="M30" s="26"/>
      <c r="N30" s="60"/>
      <c r="O30" s="60"/>
      <c r="P30" s="60"/>
      <c r="Q30" s="60"/>
      <c r="R30" s="60"/>
      <c r="S30" s="60"/>
      <c r="T30" s="60"/>
    </row>
    <row r="31" spans="1:20" x14ac:dyDescent="0.2">
      <c r="B31" s="68" t="s">
        <v>529</v>
      </c>
      <c r="C31" s="67"/>
      <c r="D31" s="72" t="s">
        <v>593</v>
      </c>
      <c r="E31" s="62"/>
      <c r="K31" s="25"/>
      <c r="L31" s="37"/>
      <c r="M31" s="26"/>
      <c r="N31" s="60"/>
      <c r="O31" s="60"/>
      <c r="P31" s="60"/>
      <c r="Q31" s="60"/>
      <c r="R31" s="60"/>
      <c r="S31" s="60"/>
      <c r="T31" s="60"/>
    </row>
    <row r="32" spans="1:20" x14ac:dyDescent="0.2">
      <c r="B32" s="68" t="s">
        <v>530</v>
      </c>
      <c r="C32" s="67"/>
      <c r="D32" s="72" t="s">
        <v>594</v>
      </c>
      <c r="E32" s="62"/>
      <c r="K32" s="25"/>
      <c r="L32" s="37"/>
      <c r="M32" s="26"/>
      <c r="N32" s="60"/>
      <c r="O32" s="60"/>
      <c r="P32" s="60"/>
      <c r="Q32" s="60"/>
      <c r="R32" s="60"/>
      <c r="S32" s="60"/>
      <c r="T32" s="60"/>
    </row>
    <row r="33" spans="2:20" x14ac:dyDescent="0.2">
      <c r="B33" s="68" t="s">
        <v>531</v>
      </c>
      <c r="C33" s="67"/>
      <c r="D33" s="72" t="s">
        <v>595</v>
      </c>
      <c r="E33" s="62"/>
      <c r="K33" s="25"/>
      <c r="L33" s="37"/>
      <c r="M33" s="26"/>
      <c r="N33" s="60"/>
      <c r="O33" s="60"/>
      <c r="P33" s="60"/>
      <c r="Q33" s="60"/>
      <c r="R33" s="60"/>
      <c r="S33" s="60"/>
      <c r="T33" s="60"/>
    </row>
    <row r="34" spans="2:20" x14ac:dyDescent="0.2">
      <c r="B34" s="68" t="s">
        <v>532</v>
      </c>
      <c r="C34" s="67"/>
      <c r="D34" s="72" t="s">
        <v>596</v>
      </c>
      <c r="E34" s="62"/>
      <c r="K34" s="25"/>
      <c r="L34" s="37"/>
      <c r="M34" s="26"/>
      <c r="N34" s="60"/>
      <c r="O34" s="60"/>
      <c r="P34" s="60"/>
      <c r="Q34" s="60"/>
      <c r="R34" s="60"/>
      <c r="S34" s="60"/>
      <c r="T34" s="60"/>
    </row>
    <row r="35" spans="2:20" x14ac:dyDescent="0.2">
      <c r="B35" s="68" t="s">
        <v>533</v>
      </c>
      <c r="C35" s="67"/>
      <c r="D35" s="72" t="s">
        <v>597</v>
      </c>
      <c r="E35" s="62"/>
      <c r="K35" s="25"/>
      <c r="L35" s="37"/>
      <c r="M35" s="26"/>
      <c r="N35" s="60"/>
      <c r="O35" s="60"/>
      <c r="P35" s="60"/>
      <c r="Q35" s="60"/>
      <c r="R35" s="60"/>
      <c r="S35" s="60"/>
      <c r="T35" s="60"/>
    </row>
    <row r="36" spans="2:20" x14ac:dyDescent="0.2">
      <c r="B36" s="68" t="s">
        <v>534</v>
      </c>
      <c r="C36" s="67"/>
      <c r="D36" s="72" t="s">
        <v>598</v>
      </c>
      <c r="E36" s="62"/>
      <c r="L36" s="5"/>
    </row>
    <row r="37" spans="2:20" ht="15" customHeight="1" x14ac:dyDescent="0.2">
      <c r="B37" s="68"/>
      <c r="C37" s="67"/>
      <c r="D37" s="73"/>
      <c r="E37" s="60"/>
      <c r="K37" s="38"/>
      <c r="L37" s="39"/>
    </row>
    <row r="38" spans="2:20" ht="15" customHeight="1" x14ac:dyDescent="0.2">
      <c r="B38" s="68" t="s">
        <v>440</v>
      </c>
      <c r="C38" s="67"/>
      <c r="D38" s="70"/>
      <c r="E38" s="60"/>
      <c r="K38" s="25"/>
      <c r="L38" s="37"/>
      <c r="M38" s="26"/>
      <c r="N38" s="60"/>
      <c r="O38" s="60"/>
      <c r="P38" s="60"/>
      <c r="Q38" s="60"/>
      <c r="R38" s="60"/>
      <c r="S38" s="60"/>
      <c r="T38" s="60"/>
    </row>
    <row r="39" spans="2:20" ht="25.5" x14ac:dyDescent="0.2">
      <c r="B39" s="68" t="s">
        <v>535</v>
      </c>
      <c r="C39" s="67"/>
      <c r="D39" s="259" t="s">
        <v>626</v>
      </c>
      <c r="E39" s="65"/>
      <c r="K39" s="25"/>
      <c r="L39" s="37"/>
      <c r="M39" s="26"/>
      <c r="N39" s="60"/>
      <c r="O39" s="60"/>
      <c r="P39" s="60"/>
      <c r="Q39" s="60"/>
      <c r="R39" s="60"/>
      <c r="S39" s="60"/>
      <c r="T39" s="60"/>
    </row>
    <row r="40" spans="2:20" ht="25.5" x14ac:dyDescent="0.2">
      <c r="B40" s="68" t="s">
        <v>536</v>
      </c>
      <c r="C40" s="67"/>
      <c r="D40" s="161" t="s">
        <v>627</v>
      </c>
      <c r="E40" s="65"/>
      <c r="K40" s="25"/>
      <c r="L40" s="37"/>
      <c r="M40" s="26"/>
      <c r="N40" s="60"/>
      <c r="O40" s="60"/>
      <c r="P40" s="60"/>
      <c r="Q40" s="60"/>
      <c r="R40" s="60"/>
      <c r="S40" s="60"/>
      <c r="T40" s="60"/>
    </row>
    <row r="41" spans="2:20" ht="25.5" x14ac:dyDescent="0.2">
      <c r="B41" s="68" t="s">
        <v>537</v>
      </c>
      <c r="C41" s="67"/>
      <c r="D41" s="161" t="s">
        <v>623</v>
      </c>
      <c r="E41" s="64"/>
      <c r="K41" s="25"/>
      <c r="L41" s="37"/>
      <c r="M41" s="26"/>
      <c r="N41" s="60"/>
      <c r="O41" s="60"/>
      <c r="P41" s="60"/>
      <c r="Q41" s="60"/>
      <c r="R41" s="60"/>
      <c r="S41" s="60"/>
      <c r="T41" s="60"/>
    </row>
    <row r="42" spans="2:20" ht="25.5" x14ac:dyDescent="0.2">
      <c r="B42" s="68" t="s">
        <v>538</v>
      </c>
      <c r="C42" s="67"/>
      <c r="D42" s="161" t="s">
        <v>628</v>
      </c>
      <c r="E42" s="65"/>
      <c r="K42" s="25"/>
      <c r="L42" s="37"/>
      <c r="M42" s="26"/>
      <c r="N42" s="60"/>
      <c r="O42" s="60"/>
      <c r="P42" s="60"/>
      <c r="Q42" s="60"/>
      <c r="R42" s="60"/>
      <c r="S42" s="60"/>
      <c r="T42" s="60"/>
    </row>
    <row r="43" spans="2:20" x14ac:dyDescent="0.2">
      <c r="B43" s="41"/>
      <c r="C43" s="67"/>
      <c r="D43" s="70"/>
      <c r="E43" s="60"/>
      <c r="K43" s="25"/>
      <c r="L43" s="37"/>
      <c r="M43" s="26"/>
      <c r="N43" s="60"/>
      <c r="O43" s="60"/>
      <c r="P43" s="60"/>
      <c r="Q43" s="60"/>
      <c r="R43" s="60"/>
      <c r="S43" s="60"/>
      <c r="T43" s="60"/>
    </row>
    <row r="44" spans="2:20" ht="12.75" customHeight="1" x14ac:dyDescent="0.2">
      <c r="B44" s="41" t="s">
        <v>207</v>
      </c>
      <c r="C44" s="67"/>
      <c r="D44" s="68"/>
      <c r="E44" s="60"/>
      <c r="K44" s="25"/>
      <c r="L44" s="37"/>
      <c r="M44" s="26"/>
      <c r="N44" s="60"/>
      <c r="O44" s="60"/>
      <c r="P44" s="60"/>
      <c r="Q44" s="60"/>
      <c r="R44" s="60"/>
      <c r="S44" s="60"/>
      <c r="T44" s="60"/>
    </row>
    <row r="45" spans="2:20" x14ac:dyDescent="0.2">
      <c r="B45" s="68" t="s">
        <v>539</v>
      </c>
      <c r="C45" s="67"/>
      <c r="D45" s="241" t="s">
        <v>599</v>
      </c>
      <c r="E45" s="62"/>
      <c r="K45" s="25"/>
      <c r="L45" s="37"/>
      <c r="M45" s="26"/>
      <c r="N45" s="62"/>
      <c r="O45" s="62"/>
      <c r="P45" s="62"/>
      <c r="Q45" s="62"/>
      <c r="R45" s="62"/>
      <c r="S45" s="62"/>
      <c r="T45" s="62"/>
    </row>
    <row r="46" spans="2:20" x14ac:dyDescent="0.2">
      <c r="B46" s="41"/>
      <c r="C46" s="67"/>
      <c r="D46" s="74"/>
      <c r="E46" s="60"/>
      <c r="L46" s="5"/>
    </row>
    <row r="47" spans="2:20" x14ac:dyDescent="0.2">
      <c r="B47" s="41" t="s">
        <v>205</v>
      </c>
      <c r="C47" s="67"/>
      <c r="D47" s="75"/>
      <c r="E47" s="60"/>
      <c r="K47" s="157"/>
      <c r="L47" s="157"/>
      <c r="M47" s="157"/>
      <c r="N47" s="157"/>
      <c r="O47" s="157"/>
      <c r="P47" s="157"/>
      <c r="Q47" s="157"/>
      <c r="R47" s="157"/>
      <c r="S47" s="157"/>
      <c r="T47" s="157"/>
    </row>
    <row r="48" spans="2:20" x14ac:dyDescent="0.2">
      <c r="B48" s="41" t="s">
        <v>540</v>
      </c>
      <c r="C48" s="67"/>
      <c r="D48" s="75" t="s">
        <v>600</v>
      </c>
      <c r="E48" s="62"/>
      <c r="L48" s="5"/>
    </row>
    <row r="49" spans="2:5" x14ac:dyDescent="0.2">
      <c r="B49" s="41"/>
      <c r="C49" s="67"/>
      <c r="D49" s="75"/>
      <c r="E49" s="60"/>
    </row>
    <row r="50" spans="2:5" x14ac:dyDescent="0.2">
      <c r="B50" s="41" t="s">
        <v>436</v>
      </c>
      <c r="C50" s="67"/>
      <c r="D50" s="75"/>
      <c r="E50" s="60"/>
    </row>
    <row r="51" spans="2:5" x14ac:dyDescent="0.2">
      <c r="B51" s="41" t="s">
        <v>541</v>
      </c>
      <c r="C51" s="67"/>
      <c r="D51" s="152" t="s">
        <v>611</v>
      </c>
      <c r="E51" s="64"/>
    </row>
    <row r="52" spans="2:5" x14ac:dyDescent="0.2">
      <c r="B52" s="66"/>
      <c r="C52" s="67"/>
      <c r="D52" s="76"/>
      <c r="E52" s="60"/>
    </row>
    <row r="53" spans="2:5" x14ac:dyDescent="0.2">
      <c r="B53" s="153" t="s">
        <v>344</v>
      </c>
      <c r="E53" s="60"/>
    </row>
    <row r="54" spans="2:5" x14ac:dyDescent="0.2">
      <c r="B54" s="153" t="s">
        <v>542</v>
      </c>
      <c r="D54" s="242" t="s">
        <v>603</v>
      </c>
      <c r="E54" s="64"/>
    </row>
    <row r="55" spans="2:5" x14ac:dyDescent="0.2">
      <c r="B55" s="153" t="s">
        <v>543</v>
      </c>
      <c r="C55" s="159"/>
      <c r="D55" s="160" t="s">
        <v>624</v>
      </c>
      <c r="E55" s="64"/>
    </row>
    <row r="56" spans="2:5" x14ac:dyDescent="0.2">
      <c r="E56" s="60"/>
    </row>
    <row r="57" spans="2:5" x14ac:dyDescent="0.2">
      <c r="B57" s="153" t="s">
        <v>352</v>
      </c>
      <c r="D57" s="243" t="s">
        <v>601</v>
      </c>
      <c r="E57" s="63"/>
    </row>
    <row r="58" spans="2:5" x14ac:dyDescent="0.2">
      <c r="E58" s="44"/>
    </row>
    <row r="59" spans="2:5" x14ac:dyDescent="0.2">
      <c r="E59" s="44"/>
    </row>
    <row r="60" spans="2:5" x14ac:dyDescent="0.2">
      <c r="B60" s="307" t="s">
        <v>306</v>
      </c>
      <c r="C60" s="307"/>
      <c r="D60" s="307"/>
      <c r="E60" s="158"/>
    </row>
    <row r="62" spans="2:5" x14ac:dyDescent="0.2">
      <c r="B62" s="306" t="s">
        <v>326</v>
      </c>
      <c r="C62" s="306"/>
      <c r="D62" s="306"/>
    </row>
  </sheetData>
  <mergeCells count="3">
    <mergeCell ref="B6:D6"/>
    <mergeCell ref="B62:D62"/>
    <mergeCell ref="B60:D60"/>
  </mergeCells>
  <phoneticPr fontId="9" type="noConversion"/>
  <hyperlinks>
    <hyperlink ref="D21:E21" location="'T 3'!A1" display="Steuerpflichtige, Faktoren und Steuern, 2001 – 2012, in 1’000 Franken"/>
    <hyperlink ref="D26:E26" location="'T 7'!A1" display="Steuerpflichtige, Gewinn- und Kapitalssteuer sowie einfache Kantonssteuer nach Reingewinnklassen, 2012"/>
    <hyperlink ref="D22:E22" location="'T 4'!A1" display="Steuerpflichtige, Faktoren und Steuern nach Renditestufen, 2012"/>
    <hyperlink ref="D23:E23" location="'T 5a'!A1" display="Steuerpflichtige, Faktoren und Steuern nach Wirtschaftszweigen, 2012"/>
    <hyperlink ref="D25:E25" location="'T 6'!A1" display="Steuerpflichtige, Faktoren und Steuern nach Reingewinnsklassen, 2012"/>
    <hyperlink ref="D31:E31" location="'T 10a'!A1" display="Steuerpflichtige nach Reingewinn- und Eigenkapitalklassen, 2012"/>
    <hyperlink ref="D40:E40" location="'T 12'!A1" display="Steuerpflichtige, Faktoren und Steuern nach Bezirken, 2001 – 2012, absolut und pro Einwohner"/>
    <hyperlink ref="D45:E45" location="'T 15'!A1" display="Steuerpflichtige, Faktoren und Steuern nach Bezirken, 2012"/>
    <hyperlink ref="D48:E48" location="'T 16'!A1" display="Steuerpflichtige, Faktoren und Steuern nach Steuerklassen, 2012"/>
    <hyperlink ref="D27:E27" location="'T 8'!A1" display="Steuerpflichtige, Faktoren und Steuern nach Eigenkapitalklassen, 2012"/>
    <hyperlink ref="D24:E24" location="'T 5b'!A1" display="Steuerpflichtige, Reingewinn und Gewinnsteuer nach Steuersatz und Wirtschaftszweig, 2012"/>
    <hyperlink ref="D32:E32" location="'T 10b'!A1" display="Reingewinn nach Reingewinn- und Eigenkapitalklassen, 2012, in 1'000 Franken"/>
    <hyperlink ref="D35:E35" location="'T 10e'!A1" display="Kapitalsteuer nach Reingewinn- und Eigenkapitalklassen, 2012, in Franken"/>
    <hyperlink ref="D34:E34" location="'T 10d'!A1" display="Gewinnsteuer nach Reingewinn- und Eigenkapitalklassen, 2012, in Franken"/>
    <hyperlink ref="D36:E36" location="'T 10f'!A1" display="Einfache Kantonssteuer nach Reingewinn- und Eigenkapitalklassen, 2012, in Franken"/>
    <hyperlink ref="D42:E42" location="'T 14'!A1" display="Steuerpflichtige, Faktoren und einfache Kantonssteuer nach Bezirk und Regionalplanungsverband, 2012"/>
    <hyperlink ref="D33:E33" location="'T 10c'!A1" display="Eigenkapital nach Reingewinn- und Eigenkapitalklassen, 2012, in 1'000 Franken"/>
    <hyperlink ref="B60" location="Erläuterungen!A1" display="Erläuterungen und Hinweise"/>
    <hyperlink ref="D57:E57" location="Gemeindekarte!A1" display="Einfache Kantonssteuer der Kapitalgesellschaften und Genossenschaften nach Gemeinden, 2011, in Franken pro Einwohner"/>
    <hyperlink ref="D28:E28" location="'T 9'!A1" display="Steuerpflichtige, Gewinn- und Kapitalssteuer sowie einfache Kantonssteuer nach Eigenkapitalklassen, 2012"/>
    <hyperlink ref="D17:E17" location="'T 1'!A1" display="Juristische Personen, Faktoren und Steuern, 2001 – 2012"/>
    <hyperlink ref="D18:E18" location="'T 2'!A1" display="Juristische Personen nach Rechtsform und Steuerfaktoren, 2012"/>
    <hyperlink ref="D57:E57" location="Gemeindekarte!A1" display="Einfache Kantonssteuer der Kapitalgesellschaften und Genossenschaften nach Gemeinden, 2011, in Franken pro Einwohner"/>
    <hyperlink ref="D39:E39" location="'T 11'!A1" display="'T 11'!A1"/>
    <hyperlink ref="D41:E41" location="'T 13'!A1" display="Steuerfaktoren und Steuern der Steuerpflichtigen juristischen Personen ohne Vereine und Stiftungen der wichtigsten Städte, Agglomerationen und des übrigen Gebiets, 2015"/>
    <hyperlink ref="D51:E51" location="'T 17'!A1" display="Steuermass der juristischen Personen, 2003 – 2015"/>
    <hyperlink ref="D54:E54" location="'T 18a'!A1" display="Juristische Personen ohne Vereine und Stiftungen, Steuerfaktoren und einfache Kantonssteuer nach Gemeinden, 2015"/>
    <hyperlink ref="D55:E55" location="'T 18b'!A1" display="Steuerertrag der Gemeinden von juristischen Personen, 2015"/>
    <hyperlink ref="B62" location="Regionalplanungsverbände!A1" display="Regionalplanungsverbände"/>
  </hyperlinks>
  <pageMargins left="0.70866141732283472" right="0.70866141732283472" top="0.74803149606299213" bottom="0.74803149606299213" header="0.31496062992125984" footer="0.31496062992125984"/>
  <pageSetup paperSize="9" scale="65" orientation="portrait" r:id="rId1"/>
  <headerFooter alignWithMargins="0">
    <oddHeader>&amp;L&amp;G&amp;R&amp;"Arial,Fett"DEPARTEMENT FINANZEN UND RESSOURCEN&amp;"Arial,Standard"
Statistik Aargau</oddHeader>
  </headerFooter>
  <legacyDrawingHF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tabColor rgb="FF0072AB"/>
    <pageSetUpPr fitToPage="1"/>
  </sheetPr>
  <dimension ref="B1:X39"/>
  <sheetViews>
    <sheetView showGridLines="0" zoomScaleNormal="100" zoomScaleSheetLayoutView="100" workbookViewId="0">
      <selection activeCell="I6" sqref="I6"/>
    </sheetView>
  </sheetViews>
  <sheetFormatPr baseColWidth="10" defaultColWidth="11.42578125" defaultRowHeight="12.75" x14ac:dyDescent="0.2"/>
  <cols>
    <col min="1" max="1" width="2.7109375" style="28" customWidth="1"/>
    <col min="2" max="2" width="13.5703125" style="124" customWidth="1"/>
    <col min="3" max="6" width="10.7109375" style="28" customWidth="1"/>
    <col min="7" max="7" width="11.7109375" style="28" customWidth="1"/>
    <col min="8" max="10" width="10.7109375" style="28" customWidth="1"/>
    <col min="11" max="13" width="11.42578125" style="28"/>
    <col min="14" max="14" width="12.7109375" style="140" customWidth="1"/>
    <col min="15" max="15" width="11.42578125" style="46"/>
    <col min="16" max="16" width="6.7109375" style="46" customWidth="1"/>
    <col min="17" max="17" width="14.28515625" style="46" customWidth="1"/>
    <col min="18" max="18" width="10" style="46" customWidth="1"/>
    <col min="19" max="23" width="11.42578125" style="46"/>
    <col min="24" max="24" width="11.42578125" style="140"/>
    <col min="25" max="16384" width="11.42578125" style="28"/>
  </cols>
  <sheetData>
    <row r="1" spans="2:24" s="84" customFormat="1" ht="15.75" x14ac:dyDescent="0.2">
      <c r="B1" s="308" t="str">
        <f>Inhaltsverzeichnis!B27&amp;" "&amp;Inhaltsverzeichnis!C27&amp;" "&amp;Inhaltsverzeichnis!D27</f>
        <v>Tabelle 8:  Juristische Personen (ohne Vereine und Stiftungen), Steuerfaktoren und einfache Kantonssteuer nach Eigenkapitalklassen, 2017</v>
      </c>
      <c r="C1" s="308"/>
      <c r="D1" s="308"/>
      <c r="E1" s="308"/>
      <c r="F1" s="308"/>
      <c r="G1" s="308"/>
      <c r="H1" s="308"/>
      <c r="I1" s="308"/>
      <c r="J1" s="308"/>
      <c r="K1" s="308"/>
      <c r="L1" s="308"/>
      <c r="M1" s="308"/>
      <c r="N1" s="308"/>
      <c r="O1" s="308"/>
      <c r="P1" s="132"/>
      <c r="Q1" s="78"/>
      <c r="R1" s="78"/>
      <c r="S1" s="78"/>
      <c r="T1" s="78"/>
      <c r="U1" s="78"/>
      <c r="V1" s="202"/>
      <c r="W1" s="202"/>
      <c r="X1" s="195"/>
    </row>
    <row r="2" spans="2:24" x14ac:dyDescent="0.2">
      <c r="B2" s="32" t="s">
        <v>437</v>
      </c>
    </row>
    <row r="3" spans="2:24" x14ac:dyDescent="0.2">
      <c r="B3" s="32"/>
    </row>
    <row r="5" spans="2:24" s="34" customFormat="1" ht="24.75" customHeight="1" x14ac:dyDescent="0.2">
      <c r="B5" s="322" t="s">
        <v>351</v>
      </c>
      <c r="C5" s="313" t="s">
        <v>214</v>
      </c>
      <c r="D5" s="313"/>
      <c r="E5" s="314" t="s">
        <v>355</v>
      </c>
      <c r="F5" s="313"/>
      <c r="G5" s="314" t="s">
        <v>389</v>
      </c>
      <c r="H5" s="313"/>
      <c r="I5" s="314" t="s">
        <v>618</v>
      </c>
      <c r="J5" s="313"/>
      <c r="N5" s="140"/>
      <c r="O5" s="46"/>
      <c r="P5" s="46"/>
      <c r="Q5" s="46"/>
      <c r="R5" s="46"/>
      <c r="S5" s="46"/>
      <c r="T5" s="46"/>
      <c r="U5" s="46"/>
      <c r="V5" s="46"/>
      <c r="W5" s="46"/>
      <c r="X5" s="140"/>
    </row>
    <row r="6" spans="2:24" s="34" customFormat="1" x14ac:dyDescent="0.2">
      <c r="B6" s="318"/>
      <c r="C6" s="230" t="s">
        <v>331</v>
      </c>
      <c r="D6" s="230" t="s">
        <v>15</v>
      </c>
      <c r="E6" s="230" t="s">
        <v>14</v>
      </c>
      <c r="F6" s="230" t="s">
        <v>15</v>
      </c>
      <c r="G6" s="230" t="s">
        <v>14</v>
      </c>
      <c r="H6" s="230" t="s">
        <v>15</v>
      </c>
      <c r="I6" s="230" t="s">
        <v>14</v>
      </c>
      <c r="J6" s="230" t="s">
        <v>15</v>
      </c>
      <c r="S6" s="46"/>
      <c r="T6" s="46"/>
      <c r="U6" s="46"/>
      <c r="V6" s="46"/>
      <c r="W6" s="46"/>
      <c r="X6" s="140"/>
    </row>
    <row r="7" spans="2:24" x14ac:dyDescent="0.2">
      <c r="B7" s="213" t="s">
        <v>261</v>
      </c>
      <c r="C7" s="35">
        <v>10354</v>
      </c>
      <c r="D7" s="138">
        <f>C7/$C$14*100</f>
        <v>40.535567474454844</v>
      </c>
      <c r="E7" s="35">
        <v>118072.2</v>
      </c>
      <c r="F7" s="138">
        <f>E7/$E$14*100</f>
        <v>3.1300815325051725</v>
      </c>
      <c r="G7" s="35">
        <v>371976.6</v>
      </c>
      <c r="H7" s="138">
        <f>G7/$G$14*100</f>
        <v>0.55050126115341302</v>
      </c>
      <c r="I7" s="35">
        <v>11297.89</v>
      </c>
      <c r="J7" s="138">
        <f>I7/$I$14*100</f>
        <v>3.5919314984207009</v>
      </c>
      <c r="M7" s="34"/>
      <c r="N7" s="34"/>
      <c r="O7" s="34"/>
      <c r="P7" s="34"/>
      <c r="Q7" s="34"/>
      <c r="R7" s="34"/>
    </row>
    <row r="8" spans="2:24" x14ac:dyDescent="0.2">
      <c r="B8" s="213" t="s">
        <v>262</v>
      </c>
      <c r="C8" s="35">
        <v>8880</v>
      </c>
      <c r="D8" s="138">
        <f t="shared" ref="D8:D13" si="0">C8/$C$14*100</f>
        <v>34.764906236542302</v>
      </c>
      <c r="E8" s="35">
        <v>365100.2</v>
      </c>
      <c r="F8" s="138">
        <f t="shared" ref="F8:F13" si="1">E8/$E$14*100</f>
        <v>9.6787676822651303</v>
      </c>
      <c r="G8" s="35">
        <v>1964900.2</v>
      </c>
      <c r="H8" s="138">
        <f t="shared" ref="H8:H13" si="2">G8/$G$14*100</f>
        <v>2.9079249558724758</v>
      </c>
      <c r="I8" s="35">
        <v>24853.64</v>
      </c>
      <c r="J8" s="138">
        <f t="shared" ref="J8:J13" si="3">I8/$I$14*100</f>
        <v>7.901703093799699</v>
      </c>
      <c r="M8" s="34"/>
      <c r="N8" s="34"/>
      <c r="O8" s="34"/>
      <c r="P8" s="34"/>
      <c r="Q8" s="34"/>
      <c r="R8" s="34"/>
    </row>
    <row r="9" spans="2:24" x14ac:dyDescent="0.2">
      <c r="B9" s="213" t="s">
        <v>263</v>
      </c>
      <c r="C9" s="35">
        <v>2350</v>
      </c>
      <c r="D9" s="138">
        <f t="shared" si="0"/>
        <v>9.2001722585444163</v>
      </c>
      <c r="E9" s="35">
        <v>247766.6</v>
      </c>
      <c r="F9" s="138">
        <f t="shared" si="1"/>
        <v>6.5682663576319928</v>
      </c>
      <c r="G9" s="35">
        <v>1658018.4</v>
      </c>
      <c r="H9" s="138">
        <f t="shared" si="2"/>
        <v>2.4537597800925224</v>
      </c>
      <c r="I9" s="35">
        <v>16935.689999999999</v>
      </c>
      <c r="J9" s="138">
        <f t="shared" si="3"/>
        <v>5.3843539243600773</v>
      </c>
      <c r="M9" s="34"/>
      <c r="N9" s="34"/>
      <c r="O9" s="34"/>
      <c r="P9" s="34"/>
      <c r="Q9" s="34"/>
      <c r="R9" s="34"/>
    </row>
    <row r="10" spans="2:24" x14ac:dyDescent="0.2">
      <c r="B10" s="100" t="s">
        <v>354</v>
      </c>
      <c r="C10" s="35">
        <v>2908</v>
      </c>
      <c r="D10" s="138">
        <f t="shared" si="0"/>
        <v>11.384723799083899</v>
      </c>
      <c r="E10" s="35">
        <v>821691.1</v>
      </c>
      <c r="F10" s="138">
        <f t="shared" si="1"/>
        <v>21.782944143785421</v>
      </c>
      <c r="G10" s="35">
        <v>6303445</v>
      </c>
      <c r="H10" s="138">
        <f t="shared" si="2"/>
        <v>9.3286900899443044</v>
      </c>
      <c r="I10" s="35">
        <v>63470.22</v>
      </c>
      <c r="J10" s="138">
        <f t="shared" si="3"/>
        <v>20.179049577371664</v>
      </c>
      <c r="M10" s="34"/>
      <c r="N10" s="34"/>
      <c r="O10" s="34"/>
      <c r="P10" s="34"/>
      <c r="Q10" s="34"/>
      <c r="R10" s="34"/>
    </row>
    <row r="11" spans="2:24" x14ac:dyDescent="0.2">
      <c r="B11" s="100" t="s">
        <v>358</v>
      </c>
      <c r="C11" s="35">
        <v>467</v>
      </c>
      <c r="D11" s="138">
        <f t="shared" si="0"/>
        <v>1.8282895509532944</v>
      </c>
      <c r="E11" s="35">
        <v>316483.09999999998</v>
      </c>
      <c r="F11" s="138">
        <f t="shared" si="1"/>
        <v>8.3899335039068283</v>
      </c>
      <c r="G11" s="35">
        <v>3295774.6</v>
      </c>
      <c r="H11" s="138">
        <f t="shared" si="2"/>
        <v>4.877532817326105</v>
      </c>
      <c r="I11" s="35">
        <v>26220.14</v>
      </c>
      <c r="J11" s="138">
        <f t="shared" si="3"/>
        <v>8.3361536321384406</v>
      </c>
      <c r="M11" s="34"/>
      <c r="N11" s="34"/>
      <c r="O11" s="34"/>
      <c r="P11" s="34"/>
      <c r="Q11" s="34"/>
      <c r="R11" s="34"/>
    </row>
    <row r="12" spans="2:24" x14ac:dyDescent="0.2">
      <c r="B12" s="100" t="s">
        <v>353</v>
      </c>
      <c r="C12" s="35">
        <v>443</v>
      </c>
      <c r="D12" s="138">
        <f t="shared" si="0"/>
        <v>1.7343303449085856</v>
      </c>
      <c r="E12" s="35">
        <v>837222.2</v>
      </c>
      <c r="F12" s="138">
        <f t="shared" si="1"/>
        <v>22.194671961929668</v>
      </c>
      <c r="G12" s="35">
        <v>9131686.8000000007</v>
      </c>
      <c r="H12" s="138">
        <f t="shared" si="2"/>
        <v>13.514304662868515</v>
      </c>
      <c r="I12" s="35">
        <v>71762.320000000007</v>
      </c>
      <c r="J12" s="138">
        <f t="shared" si="3"/>
        <v>22.815352035446075</v>
      </c>
      <c r="M12" s="34"/>
      <c r="N12" s="34"/>
      <c r="O12" s="34"/>
      <c r="P12" s="34"/>
      <c r="Q12" s="34"/>
      <c r="R12" s="34"/>
    </row>
    <row r="13" spans="2:24" x14ac:dyDescent="0.2">
      <c r="B13" s="34" t="s">
        <v>356</v>
      </c>
      <c r="C13" s="35">
        <v>141</v>
      </c>
      <c r="D13" s="138">
        <f t="shared" si="0"/>
        <v>0.55201033551266498</v>
      </c>
      <c r="E13" s="35">
        <v>1065841.1000000001</v>
      </c>
      <c r="F13" s="138">
        <f t="shared" si="1"/>
        <v>28.255334817975776</v>
      </c>
      <c r="G13" s="35">
        <v>44844724.799999997</v>
      </c>
      <c r="H13" s="138">
        <f t="shared" si="2"/>
        <v>66.367286432742659</v>
      </c>
      <c r="I13" s="35">
        <v>99995.33</v>
      </c>
      <c r="J13" s="138">
        <f t="shared" si="3"/>
        <v>31.791456238463333</v>
      </c>
      <c r="M13" s="34"/>
      <c r="N13" s="34"/>
      <c r="O13" s="34"/>
      <c r="P13" s="34"/>
      <c r="Q13" s="34"/>
      <c r="R13" s="34"/>
    </row>
    <row r="14" spans="2:24" ht="13.5" thickBot="1" x14ac:dyDescent="0.25">
      <c r="B14" s="168" t="s">
        <v>13</v>
      </c>
      <c r="C14" s="179">
        <f>SUM(C7:C13)</f>
        <v>25543</v>
      </c>
      <c r="D14" s="215">
        <f>SUM(D7:D13)</f>
        <v>100.00000000000001</v>
      </c>
      <c r="E14" s="179">
        <f t="shared" ref="E14:I14" si="4">SUM(E7:E13)</f>
        <v>3772176.5000000005</v>
      </c>
      <c r="F14" s="215">
        <f>SUM(F7:F13)</f>
        <v>100</v>
      </c>
      <c r="G14" s="179">
        <f t="shared" si="4"/>
        <v>67570526.400000006</v>
      </c>
      <c r="H14" s="215">
        <f>SUM(H7:H13)</f>
        <v>100</v>
      </c>
      <c r="I14" s="179">
        <f t="shared" si="4"/>
        <v>314535.23000000004</v>
      </c>
      <c r="J14" s="215">
        <f>SUM(J7:J13)</f>
        <v>100</v>
      </c>
      <c r="M14" s="34"/>
      <c r="N14" s="34"/>
      <c r="O14" s="34"/>
      <c r="P14" s="34"/>
      <c r="Q14" s="34"/>
      <c r="R14" s="34"/>
    </row>
    <row r="22" spans="15:24" x14ac:dyDescent="0.2">
      <c r="X22" s="46"/>
    </row>
    <row r="23" spans="15:24" x14ac:dyDescent="0.2">
      <c r="X23" s="46"/>
    </row>
    <row r="24" spans="15:24" x14ac:dyDescent="0.2">
      <c r="X24" s="46"/>
    </row>
    <row r="25" spans="15:24" x14ac:dyDescent="0.2">
      <c r="Q25" s="212"/>
      <c r="R25" s="46" t="s">
        <v>396</v>
      </c>
      <c r="S25" s="46" t="s">
        <v>397</v>
      </c>
      <c r="T25" s="46" t="s">
        <v>398</v>
      </c>
      <c r="U25" s="46" t="s">
        <v>399</v>
      </c>
      <c r="V25" s="46" t="s">
        <v>400</v>
      </c>
      <c r="W25" s="46" t="s">
        <v>395</v>
      </c>
      <c r="X25" s="46"/>
    </row>
    <row r="26" spans="15:24" x14ac:dyDescent="0.2">
      <c r="Q26" s="212" t="s">
        <v>214</v>
      </c>
      <c r="R26" s="214">
        <f>D7</f>
        <v>40.535567474454844</v>
      </c>
      <c r="S26" s="214">
        <f>D8</f>
        <v>34.764906236542302</v>
      </c>
      <c r="T26" s="214">
        <f>D9</f>
        <v>9.2001722585444163</v>
      </c>
      <c r="U26" s="214">
        <f>D10</f>
        <v>11.384723799083899</v>
      </c>
      <c r="V26" s="214">
        <f>D11</f>
        <v>1.8282895509532944</v>
      </c>
      <c r="W26" s="83">
        <f>D12+D13</f>
        <v>2.2863406804212505</v>
      </c>
      <c r="X26" s="46"/>
    </row>
    <row r="27" spans="15:24" x14ac:dyDescent="0.2">
      <c r="Q27" s="212" t="s">
        <v>212</v>
      </c>
      <c r="R27" s="214">
        <f>H7</f>
        <v>0.55050126115341302</v>
      </c>
      <c r="S27" s="214">
        <f>H8</f>
        <v>2.9079249558724758</v>
      </c>
      <c r="T27" s="214">
        <f>H9</f>
        <v>2.4537597800925224</v>
      </c>
      <c r="U27" s="214">
        <f>H10</f>
        <v>9.3286900899443044</v>
      </c>
      <c r="V27" s="214">
        <f>H11</f>
        <v>4.877532817326105</v>
      </c>
      <c r="W27" s="83">
        <f>H12+H13</f>
        <v>79.881591095611171</v>
      </c>
      <c r="X27" s="46"/>
    </row>
    <row r="28" spans="15:24" x14ac:dyDescent="0.2">
      <c r="X28" s="46"/>
    </row>
    <row r="29" spans="15:24" x14ac:dyDescent="0.2">
      <c r="X29" s="46"/>
    </row>
    <row r="30" spans="15:24" x14ac:dyDescent="0.2">
      <c r="O30" s="34"/>
      <c r="P30" s="34"/>
      <c r="Q30" s="34"/>
      <c r="R30" s="34"/>
      <c r="S30" s="34"/>
      <c r="T30" s="34"/>
      <c r="U30" s="34"/>
      <c r="V30" s="34"/>
      <c r="W30" s="34"/>
      <c r="X30" s="34"/>
    </row>
    <row r="31" spans="15:24" x14ac:dyDescent="0.2">
      <c r="O31" s="34"/>
      <c r="P31" s="34"/>
      <c r="Q31" s="34"/>
      <c r="R31" s="34"/>
      <c r="S31" s="34"/>
      <c r="T31" s="34"/>
      <c r="U31" s="34"/>
      <c r="V31" s="34"/>
      <c r="W31" s="34"/>
      <c r="X31" s="34"/>
    </row>
    <row r="32" spans="15:24" x14ac:dyDescent="0.2">
      <c r="O32" s="34"/>
      <c r="P32" s="34"/>
      <c r="Q32" s="34"/>
      <c r="R32" s="34"/>
      <c r="S32" s="34"/>
      <c r="T32" s="34"/>
      <c r="U32" s="34"/>
      <c r="V32" s="34"/>
      <c r="W32" s="34"/>
      <c r="X32" s="34"/>
    </row>
    <row r="33" spans="15:24" x14ac:dyDescent="0.2">
      <c r="O33" s="34"/>
      <c r="P33" s="34"/>
      <c r="Q33" s="34"/>
      <c r="R33" s="34"/>
      <c r="S33" s="34"/>
      <c r="T33" s="34"/>
      <c r="U33" s="34"/>
      <c r="V33" s="34"/>
      <c r="W33" s="34"/>
      <c r="X33" s="34"/>
    </row>
    <row r="34" spans="15:24" x14ac:dyDescent="0.2">
      <c r="O34" s="34"/>
      <c r="P34" s="34"/>
      <c r="Q34" s="34"/>
      <c r="R34" s="34"/>
      <c r="S34" s="34"/>
      <c r="T34" s="34"/>
      <c r="U34" s="34"/>
      <c r="V34" s="34"/>
      <c r="W34" s="34"/>
      <c r="X34" s="34"/>
    </row>
    <row r="35" spans="15:24" x14ac:dyDescent="0.2">
      <c r="O35" s="34"/>
      <c r="P35" s="34"/>
      <c r="Q35" s="34"/>
      <c r="R35" s="34"/>
      <c r="S35" s="34"/>
      <c r="T35" s="34"/>
      <c r="U35" s="34"/>
      <c r="V35" s="34"/>
      <c r="W35" s="34"/>
      <c r="X35" s="34"/>
    </row>
    <row r="36" spans="15:24" x14ac:dyDescent="0.2">
      <c r="O36" s="34"/>
      <c r="P36" s="34"/>
      <c r="Q36" s="34"/>
      <c r="R36" s="34"/>
      <c r="S36" s="34"/>
      <c r="T36" s="34"/>
      <c r="U36" s="34"/>
      <c r="V36" s="34"/>
      <c r="W36" s="34"/>
      <c r="X36" s="34"/>
    </row>
    <row r="37" spans="15:24" x14ac:dyDescent="0.2">
      <c r="O37" s="34"/>
      <c r="P37" s="34"/>
      <c r="Q37" s="34"/>
      <c r="R37" s="34"/>
      <c r="S37" s="34"/>
      <c r="T37" s="34"/>
      <c r="U37" s="34"/>
      <c r="V37" s="34"/>
      <c r="W37" s="34"/>
      <c r="X37" s="34"/>
    </row>
    <row r="38" spans="15:24" x14ac:dyDescent="0.2">
      <c r="O38" s="34"/>
      <c r="P38" s="34"/>
      <c r="Q38" s="34"/>
      <c r="R38" s="34"/>
      <c r="S38" s="34"/>
      <c r="T38" s="34"/>
      <c r="U38" s="34"/>
      <c r="V38" s="34"/>
      <c r="W38" s="34"/>
      <c r="X38" s="34"/>
    </row>
    <row r="39" spans="15:24" x14ac:dyDescent="0.2">
      <c r="O39" s="34"/>
      <c r="P39" s="34"/>
      <c r="Q39" s="34"/>
      <c r="R39" s="34"/>
      <c r="S39" s="34"/>
      <c r="T39" s="34"/>
      <c r="U39" s="34"/>
      <c r="V39" s="34"/>
      <c r="W39" s="34"/>
      <c r="X39" s="34"/>
    </row>
  </sheetData>
  <mergeCells count="6">
    <mergeCell ref="B1:O1"/>
    <mergeCell ref="B5:B6"/>
    <mergeCell ref="C5:D5"/>
    <mergeCell ref="E5:F5"/>
    <mergeCell ref="G5:H5"/>
    <mergeCell ref="I5:J5"/>
  </mergeCells>
  <phoneticPr fontId="9" type="noConversion"/>
  <pageMargins left="0.78740157480314965" right="0.78740157480314965" top="0.98425196850393704" bottom="0.98425196850393704" header="0.51181102362204722" footer="0.51181102362204722"/>
  <pageSetup paperSize="9" scale="81" orientation="landscape" r:id="rId1"/>
  <headerFooter alignWithMargins="0"/>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
    <tabColor rgb="FF0072AB"/>
    <pageSetUpPr fitToPage="1"/>
  </sheetPr>
  <dimension ref="B1:Y49"/>
  <sheetViews>
    <sheetView showGridLines="0" zoomScaleNormal="100" zoomScaleSheetLayoutView="100" workbookViewId="0">
      <selection activeCell="L24" sqref="L24"/>
    </sheetView>
  </sheetViews>
  <sheetFormatPr baseColWidth="10" defaultColWidth="11.42578125" defaultRowHeight="12.75" x14ac:dyDescent="0.2"/>
  <cols>
    <col min="1" max="1" width="2.7109375" style="28" customWidth="1"/>
    <col min="2" max="2" width="13.5703125" style="124" customWidth="1"/>
    <col min="3" max="12" width="10.7109375" style="28" customWidth="1"/>
    <col min="13" max="13" width="5.28515625" style="28" customWidth="1"/>
    <col min="14" max="14" width="11.42578125" style="28"/>
    <col min="15" max="23" width="11.42578125" style="46"/>
    <col min="24" max="24" width="11.42578125" style="140"/>
    <col min="25" max="16384" width="11.42578125" style="28"/>
  </cols>
  <sheetData>
    <row r="1" spans="2:24" s="84" customFormat="1" ht="15.75" x14ac:dyDescent="0.2">
      <c r="B1" s="308" t="str">
        <f>Inhaltsverzeichnis!B28&amp;" "&amp;Inhaltsverzeichnis!C28&amp;" "&amp;Inhaltsverzeichnis!D28</f>
        <v>Tabelle 9:  Juristische Personen (ohne Vereine und Stiftungen) und Steuern nach Eigenkapitalklassen, 2017</v>
      </c>
      <c r="C1" s="308"/>
      <c r="D1" s="308"/>
      <c r="E1" s="308"/>
      <c r="F1" s="308"/>
      <c r="G1" s="308"/>
      <c r="H1" s="308"/>
      <c r="I1" s="308"/>
      <c r="J1" s="308"/>
      <c r="K1" s="308"/>
      <c r="L1" s="308"/>
      <c r="M1" s="308"/>
      <c r="N1" s="79"/>
      <c r="O1" s="78"/>
      <c r="P1" s="78"/>
      <c r="Q1" s="78"/>
      <c r="R1" s="78"/>
      <c r="S1" s="78"/>
      <c r="T1" s="78"/>
      <c r="U1" s="78"/>
      <c r="V1" s="78"/>
      <c r="W1" s="78"/>
      <c r="X1" s="195"/>
    </row>
    <row r="2" spans="2:24" x14ac:dyDescent="0.2">
      <c r="B2" s="32" t="s">
        <v>437</v>
      </c>
    </row>
    <row r="3" spans="2:24" x14ac:dyDescent="0.2">
      <c r="B3" s="32"/>
    </row>
    <row r="5" spans="2:24" ht="24.75" customHeight="1" x14ac:dyDescent="0.2">
      <c r="B5" s="322" t="s">
        <v>351</v>
      </c>
      <c r="C5" s="314" t="s">
        <v>214</v>
      </c>
      <c r="D5" s="314"/>
      <c r="E5" s="314" t="s">
        <v>217</v>
      </c>
      <c r="F5" s="314"/>
      <c r="G5" s="314" t="s">
        <v>216</v>
      </c>
      <c r="H5" s="314"/>
      <c r="I5" s="314" t="s">
        <v>618</v>
      </c>
      <c r="J5" s="314"/>
      <c r="K5" s="314" t="s">
        <v>431</v>
      </c>
      <c r="L5" s="314"/>
      <c r="O5" s="34"/>
      <c r="P5" s="34"/>
      <c r="Q5" s="34"/>
      <c r="R5" s="34"/>
      <c r="S5" s="34"/>
      <c r="T5" s="34"/>
      <c r="U5" s="34"/>
    </row>
    <row r="6" spans="2:24" x14ac:dyDescent="0.2">
      <c r="B6" s="318"/>
      <c r="C6" s="230" t="s">
        <v>331</v>
      </c>
      <c r="D6" s="230" t="s">
        <v>15</v>
      </c>
      <c r="E6" s="230" t="s">
        <v>14</v>
      </c>
      <c r="F6" s="230" t="s">
        <v>15</v>
      </c>
      <c r="G6" s="230" t="s">
        <v>14</v>
      </c>
      <c r="H6" s="230" t="s">
        <v>15</v>
      </c>
      <c r="I6" s="230" t="s">
        <v>14</v>
      </c>
      <c r="J6" s="230" t="s">
        <v>15</v>
      </c>
      <c r="K6" s="230" t="s">
        <v>14</v>
      </c>
      <c r="L6" s="230" t="s">
        <v>15</v>
      </c>
      <c r="O6" s="34"/>
      <c r="P6" s="34"/>
      <c r="Q6" s="34"/>
      <c r="R6" s="34"/>
      <c r="S6" s="34"/>
      <c r="T6" s="34"/>
      <c r="U6" s="34"/>
    </row>
    <row r="7" spans="2:24" x14ac:dyDescent="0.2">
      <c r="B7" s="213" t="s">
        <v>261</v>
      </c>
      <c r="C7" s="35">
        <v>10354</v>
      </c>
      <c r="D7" s="138">
        <f t="shared" ref="D7:D13" si="0">C7/$C$14*100</f>
        <v>40.535567474454844</v>
      </c>
      <c r="E7" s="35">
        <v>8013.2759999999998</v>
      </c>
      <c r="F7" s="138">
        <f t="shared" ref="F7:F13" si="1">E7/$E$14*100</f>
        <v>2.733735326303417</v>
      </c>
      <c r="G7" s="35">
        <v>3284.6093000000001</v>
      </c>
      <c r="H7" s="138">
        <f t="shared" ref="H7:H13" si="2">G7/$G$14*100</f>
        <v>15.341687072992633</v>
      </c>
      <c r="I7" s="35">
        <v>11297.89</v>
      </c>
      <c r="J7" s="138">
        <f t="shared" ref="J7:J13" si="3">I7/$I$14*100</f>
        <v>3.5919314984207009</v>
      </c>
      <c r="K7" s="35">
        <v>19093.43</v>
      </c>
      <c r="L7" s="138">
        <f t="shared" ref="L7:L13" si="4">K7/$K$14*100</f>
        <v>3.5919307859010083</v>
      </c>
      <c r="O7" s="34"/>
      <c r="P7" s="34"/>
      <c r="Q7" s="34"/>
      <c r="R7" s="34"/>
      <c r="S7" s="34"/>
      <c r="T7" s="34"/>
      <c r="U7" s="34"/>
    </row>
    <row r="8" spans="2:24" x14ac:dyDescent="0.2">
      <c r="B8" s="213" t="s">
        <v>262</v>
      </c>
      <c r="C8" s="35">
        <v>8880</v>
      </c>
      <c r="D8" s="138">
        <f t="shared" si="0"/>
        <v>34.764906236542302</v>
      </c>
      <c r="E8" s="35">
        <v>22736.731</v>
      </c>
      <c r="F8" s="138">
        <f t="shared" si="1"/>
        <v>7.7566534260592066</v>
      </c>
      <c r="G8" s="35">
        <v>2116.9065000000001</v>
      </c>
      <c r="H8" s="138">
        <f t="shared" si="2"/>
        <v>9.8876043143956505</v>
      </c>
      <c r="I8" s="35">
        <v>24853.64</v>
      </c>
      <c r="J8" s="138">
        <f t="shared" si="3"/>
        <v>7.901703093799699</v>
      </c>
      <c r="K8" s="35">
        <v>42002.65</v>
      </c>
      <c r="L8" s="138">
        <f t="shared" si="4"/>
        <v>7.9017029221268773</v>
      </c>
      <c r="O8" s="34"/>
      <c r="P8" s="34"/>
      <c r="Q8" s="34"/>
      <c r="R8" s="34"/>
      <c r="S8" s="34"/>
      <c r="T8" s="34"/>
      <c r="U8" s="34"/>
    </row>
    <row r="9" spans="2:24" x14ac:dyDescent="0.2">
      <c r="B9" s="213" t="s">
        <v>263</v>
      </c>
      <c r="C9" s="35">
        <v>2350</v>
      </c>
      <c r="D9" s="138">
        <f t="shared" si="0"/>
        <v>9.2001722585444163</v>
      </c>
      <c r="E9" s="35">
        <v>16250.415999999999</v>
      </c>
      <c r="F9" s="138">
        <f t="shared" si="1"/>
        <v>5.5438420299420939</v>
      </c>
      <c r="G9" s="35">
        <v>685.27260000000001</v>
      </c>
      <c r="H9" s="138">
        <f t="shared" si="2"/>
        <v>3.20075748092659</v>
      </c>
      <c r="I9" s="35">
        <v>16935.689999999999</v>
      </c>
      <c r="J9" s="138">
        <f t="shared" si="3"/>
        <v>5.3843539243600773</v>
      </c>
      <c r="K9" s="35">
        <v>28621.31</v>
      </c>
      <c r="L9" s="138">
        <f t="shared" si="4"/>
        <v>5.3843528649287418</v>
      </c>
      <c r="O9" s="34"/>
      <c r="P9" s="34"/>
      <c r="Q9" s="34"/>
      <c r="R9" s="34"/>
      <c r="S9" s="34"/>
      <c r="T9" s="34"/>
      <c r="U9" s="34"/>
    </row>
    <row r="10" spans="2:24" x14ac:dyDescent="0.2">
      <c r="B10" s="100" t="s">
        <v>354</v>
      </c>
      <c r="C10" s="35">
        <v>2908</v>
      </c>
      <c r="D10" s="138">
        <f t="shared" si="0"/>
        <v>11.384723799083899</v>
      </c>
      <c r="E10" s="35">
        <v>61147.107000000004</v>
      </c>
      <c r="F10" s="138">
        <f t="shared" si="1"/>
        <v>20.860383007792937</v>
      </c>
      <c r="G10" s="35">
        <v>2323.1142</v>
      </c>
      <c r="H10" s="138">
        <f t="shared" si="2"/>
        <v>10.85075509322391</v>
      </c>
      <c r="I10" s="35">
        <v>63470.22</v>
      </c>
      <c r="J10" s="138">
        <f t="shared" si="3"/>
        <v>20.179049577371664</v>
      </c>
      <c r="K10" s="35">
        <v>107264.67</v>
      </c>
      <c r="L10" s="138">
        <f t="shared" si="4"/>
        <v>20.179049569014694</v>
      </c>
      <c r="O10" s="34"/>
      <c r="P10" s="34"/>
      <c r="Q10" s="34"/>
      <c r="R10" s="34"/>
      <c r="S10" s="34"/>
      <c r="T10" s="34"/>
      <c r="U10" s="34"/>
    </row>
    <row r="11" spans="2:24" x14ac:dyDescent="0.2">
      <c r="B11" s="100" t="s">
        <v>358</v>
      </c>
      <c r="C11" s="35">
        <v>467</v>
      </c>
      <c r="D11" s="138">
        <f t="shared" si="0"/>
        <v>1.8282895509532944</v>
      </c>
      <c r="E11" s="35">
        <v>25184.621999999999</v>
      </c>
      <c r="F11" s="138">
        <f t="shared" si="1"/>
        <v>8.5917533404562896</v>
      </c>
      <c r="G11" s="35">
        <v>1035.5181</v>
      </c>
      <c r="H11" s="138">
        <f t="shared" si="2"/>
        <v>4.8366771197475122</v>
      </c>
      <c r="I11" s="35">
        <v>26220.14</v>
      </c>
      <c r="J11" s="138">
        <f t="shared" si="3"/>
        <v>8.3361536321384406</v>
      </c>
      <c r="K11" s="35">
        <v>44312.04</v>
      </c>
      <c r="L11" s="138">
        <f t="shared" si="4"/>
        <v>8.3361544081957462</v>
      </c>
      <c r="O11" s="34"/>
      <c r="P11" s="34"/>
      <c r="Q11" s="34"/>
      <c r="R11" s="34"/>
      <c r="S11" s="34"/>
      <c r="T11" s="34"/>
      <c r="U11" s="34"/>
    </row>
    <row r="12" spans="2:24" x14ac:dyDescent="0.2">
      <c r="B12" s="100" t="s">
        <v>353</v>
      </c>
      <c r="C12" s="35">
        <v>443</v>
      </c>
      <c r="D12" s="138">
        <f t="shared" si="0"/>
        <v>1.7343303449085856</v>
      </c>
      <c r="E12" s="35">
        <v>69564.657999999996</v>
      </c>
      <c r="F12" s="138">
        <f t="shared" si="1"/>
        <v>23.732037064094087</v>
      </c>
      <c r="G12" s="35">
        <v>2197.6604000000002</v>
      </c>
      <c r="H12" s="138">
        <f t="shared" si="2"/>
        <v>10.264788006752529</v>
      </c>
      <c r="I12" s="35">
        <v>71762.320000000007</v>
      </c>
      <c r="J12" s="138">
        <f t="shared" si="3"/>
        <v>22.815352035446075</v>
      </c>
      <c r="K12" s="35">
        <v>121278.32</v>
      </c>
      <c r="L12" s="138">
        <f t="shared" si="4"/>
        <v>22.815352258360804</v>
      </c>
      <c r="O12" s="34"/>
      <c r="P12" s="34"/>
      <c r="Q12" s="34"/>
      <c r="R12" s="34"/>
      <c r="S12" s="34"/>
      <c r="T12" s="34"/>
      <c r="U12" s="34"/>
    </row>
    <row r="13" spans="2:24" x14ac:dyDescent="0.2">
      <c r="B13" s="34" t="s">
        <v>356</v>
      </c>
      <c r="C13" s="35">
        <v>141</v>
      </c>
      <c r="D13" s="138">
        <f t="shared" si="0"/>
        <v>0.55201033551266498</v>
      </c>
      <c r="E13" s="35">
        <v>90228.714000000007</v>
      </c>
      <c r="F13" s="138">
        <f t="shared" si="1"/>
        <v>30.78159580535198</v>
      </c>
      <c r="G13" s="35">
        <v>9766.6196999999993</v>
      </c>
      <c r="H13" s="138">
        <f t="shared" si="2"/>
        <v>45.617730911961182</v>
      </c>
      <c r="I13" s="35">
        <v>99995.33</v>
      </c>
      <c r="J13" s="138">
        <f t="shared" si="3"/>
        <v>31.791456238463333</v>
      </c>
      <c r="K13" s="35">
        <v>168992.11</v>
      </c>
      <c r="L13" s="138">
        <f t="shared" si="4"/>
        <v>31.791457191472123</v>
      </c>
      <c r="O13" s="34"/>
      <c r="P13" s="34"/>
      <c r="Q13" s="34"/>
      <c r="R13" s="34"/>
      <c r="S13" s="34"/>
      <c r="T13" s="34"/>
      <c r="U13" s="34"/>
    </row>
    <row r="14" spans="2:24" ht="13.5" thickBot="1" x14ac:dyDescent="0.25">
      <c r="B14" s="168" t="s">
        <v>13</v>
      </c>
      <c r="C14" s="179">
        <f>SUM(C7:C13)</f>
        <v>25543</v>
      </c>
      <c r="D14" s="215">
        <f>SUM(D7:D13)</f>
        <v>100.00000000000001</v>
      </c>
      <c r="E14" s="179">
        <f>SUM(E7:E13)</f>
        <v>293125.52399999998</v>
      </c>
      <c r="F14" s="215">
        <f>SUM(F7:F13)</f>
        <v>100.00000000000001</v>
      </c>
      <c r="G14" s="179">
        <f t="shared" ref="G14:L14" si="5">SUM(G7:G13)</f>
        <v>21409.700799999999</v>
      </c>
      <c r="H14" s="215">
        <f t="shared" si="5"/>
        <v>100</v>
      </c>
      <c r="I14" s="179">
        <f t="shared" si="5"/>
        <v>314535.23000000004</v>
      </c>
      <c r="J14" s="215">
        <f t="shared" si="5"/>
        <v>100</v>
      </c>
      <c r="K14" s="179">
        <f t="shared" si="5"/>
        <v>531564.53</v>
      </c>
      <c r="L14" s="215">
        <f t="shared" si="5"/>
        <v>100</v>
      </c>
    </row>
    <row r="19" spans="13:25" x14ac:dyDescent="0.2">
      <c r="N19" s="34"/>
      <c r="O19" s="34"/>
      <c r="P19" s="34"/>
      <c r="Q19" s="34"/>
      <c r="R19" s="34"/>
      <c r="S19" s="34"/>
      <c r="T19" s="34"/>
      <c r="U19" s="34"/>
      <c r="V19" s="34"/>
      <c r="W19" s="34"/>
      <c r="X19" s="34"/>
    </row>
    <row r="20" spans="13:25" x14ac:dyDescent="0.2">
      <c r="N20" s="34"/>
      <c r="O20" s="34"/>
      <c r="P20" s="34"/>
      <c r="Q20" s="34"/>
      <c r="R20" s="34"/>
      <c r="S20" s="34"/>
      <c r="T20" s="34"/>
      <c r="U20" s="34"/>
      <c r="V20" s="34"/>
      <c r="W20" s="34"/>
      <c r="X20" s="34"/>
    </row>
    <row r="21" spans="13:25" x14ac:dyDescent="0.2">
      <c r="N21" s="34"/>
      <c r="O21" s="34"/>
      <c r="P21" s="34"/>
      <c r="Q21" s="34"/>
      <c r="R21" s="34"/>
      <c r="S21" s="34"/>
      <c r="T21" s="34"/>
      <c r="U21" s="34"/>
      <c r="V21" s="34"/>
      <c r="W21" s="34"/>
      <c r="X21" s="34"/>
    </row>
    <row r="22" spans="13:25" x14ac:dyDescent="0.2">
      <c r="N22" s="34"/>
      <c r="W22" s="34"/>
      <c r="X22" s="34"/>
    </row>
    <row r="23" spans="13:25" x14ac:dyDescent="0.2">
      <c r="N23" s="34"/>
      <c r="W23" s="34"/>
      <c r="X23" s="34"/>
    </row>
    <row r="24" spans="13:25" x14ac:dyDescent="0.2">
      <c r="N24" s="34"/>
      <c r="P24" s="212"/>
      <c r="Q24" s="46" t="s">
        <v>396</v>
      </c>
      <c r="R24" s="46" t="s">
        <v>397</v>
      </c>
      <c r="S24" s="46" t="s">
        <v>398</v>
      </c>
      <c r="T24" s="46" t="s">
        <v>399</v>
      </c>
      <c r="U24" s="46" t="s">
        <v>400</v>
      </c>
      <c r="V24" s="46" t="s">
        <v>395</v>
      </c>
      <c r="W24" s="34"/>
      <c r="X24" s="187"/>
    </row>
    <row r="25" spans="13:25" x14ac:dyDescent="0.2">
      <c r="N25" s="34"/>
      <c r="P25" s="212" t="s">
        <v>214</v>
      </c>
      <c r="Q25" s="214">
        <f>D7</f>
        <v>40.535567474454844</v>
      </c>
      <c r="R25" s="214">
        <f>D8</f>
        <v>34.764906236542302</v>
      </c>
      <c r="S25" s="214">
        <f>D9</f>
        <v>9.2001722585444163</v>
      </c>
      <c r="T25" s="214">
        <f>D10</f>
        <v>11.384723799083899</v>
      </c>
      <c r="U25" s="214">
        <f>D11</f>
        <v>1.8282895509532944</v>
      </c>
      <c r="V25" s="214">
        <f>D12+D13</f>
        <v>2.2863406804212505</v>
      </c>
      <c r="W25" s="267"/>
      <c r="X25" s="267"/>
    </row>
    <row r="26" spans="13:25" x14ac:dyDescent="0.2">
      <c r="N26" s="34"/>
      <c r="P26" s="212" t="s">
        <v>210</v>
      </c>
      <c r="Q26" s="214">
        <f>H7</f>
        <v>15.341687072992633</v>
      </c>
      <c r="R26" s="214">
        <f>H8</f>
        <v>9.8876043143956505</v>
      </c>
      <c r="S26" s="214">
        <f>H9</f>
        <v>3.20075748092659</v>
      </c>
      <c r="T26" s="214">
        <f>H10</f>
        <v>10.85075509322391</v>
      </c>
      <c r="U26" s="214">
        <f>H11</f>
        <v>4.8366771197475122</v>
      </c>
      <c r="V26" s="214">
        <f>H12+H13</f>
        <v>55.882518918713714</v>
      </c>
      <c r="W26" s="268"/>
      <c r="X26" s="268"/>
    </row>
    <row r="27" spans="13:25" x14ac:dyDescent="0.2">
      <c r="N27" s="34"/>
      <c r="W27" s="34"/>
      <c r="X27" s="34"/>
    </row>
    <row r="28" spans="13:25" x14ac:dyDescent="0.2">
      <c r="N28" s="34"/>
      <c r="W28" s="34"/>
      <c r="X28" s="34"/>
    </row>
    <row r="29" spans="13:25" x14ac:dyDescent="0.2">
      <c r="N29" s="34"/>
      <c r="O29" s="34"/>
      <c r="P29" s="34"/>
      <c r="Q29" s="34"/>
      <c r="R29" s="34"/>
      <c r="S29" s="34"/>
      <c r="T29" s="34"/>
      <c r="U29" s="34"/>
      <c r="V29" s="34"/>
      <c r="W29" s="34"/>
      <c r="X29" s="34"/>
    </row>
    <row r="30" spans="13:25" x14ac:dyDescent="0.2">
      <c r="M30" s="34"/>
      <c r="N30" s="34"/>
      <c r="O30" s="34"/>
      <c r="P30" s="34"/>
      <c r="Q30" s="34"/>
      <c r="R30" s="34"/>
      <c r="S30" s="34"/>
      <c r="T30" s="34"/>
      <c r="U30" s="34"/>
      <c r="V30" s="34"/>
      <c r="W30" s="34"/>
      <c r="X30" s="34"/>
      <c r="Y30" s="34"/>
    </row>
    <row r="31" spans="13:25" x14ac:dyDescent="0.2">
      <c r="M31" s="34"/>
      <c r="N31" s="34"/>
      <c r="O31" s="34"/>
      <c r="P31" s="34"/>
      <c r="Q31" s="34"/>
      <c r="R31" s="34"/>
      <c r="S31" s="34"/>
      <c r="T31" s="34"/>
      <c r="U31" s="34"/>
      <c r="V31" s="34"/>
      <c r="W31" s="34"/>
      <c r="X31" s="34"/>
      <c r="Y31" s="34"/>
    </row>
    <row r="32" spans="13:25" x14ac:dyDescent="0.2">
      <c r="M32" s="34"/>
      <c r="N32" s="34"/>
      <c r="O32" s="34"/>
      <c r="P32" s="34"/>
      <c r="Q32" s="34"/>
      <c r="R32" s="34"/>
      <c r="S32" s="34"/>
      <c r="T32" s="34"/>
      <c r="U32" s="34"/>
      <c r="V32" s="34"/>
      <c r="W32" s="34"/>
      <c r="X32" s="34"/>
      <c r="Y32" s="34"/>
    </row>
    <row r="33" spans="13:25" x14ac:dyDescent="0.2">
      <c r="M33" s="34"/>
      <c r="N33" s="34"/>
      <c r="O33" s="34"/>
      <c r="P33" s="34"/>
      <c r="Q33" s="34"/>
      <c r="R33" s="34"/>
      <c r="S33" s="34"/>
      <c r="T33" s="34"/>
      <c r="U33" s="34"/>
      <c r="V33" s="34"/>
      <c r="W33" s="34"/>
      <c r="X33" s="34"/>
      <c r="Y33" s="34"/>
    </row>
    <row r="34" spans="13:25" x14ac:dyDescent="0.2">
      <c r="M34" s="34"/>
      <c r="N34" s="34"/>
      <c r="O34" s="34"/>
      <c r="P34" s="34"/>
      <c r="Q34" s="34"/>
      <c r="R34" s="34"/>
      <c r="S34" s="34"/>
      <c r="T34" s="34"/>
      <c r="U34" s="34"/>
      <c r="V34" s="34"/>
      <c r="W34" s="34"/>
      <c r="X34" s="34"/>
      <c r="Y34" s="34"/>
    </row>
    <row r="35" spans="13:25" x14ac:dyDescent="0.2">
      <c r="M35" s="34"/>
      <c r="N35" s="34"/>
      <c r="O35" s="34"/>
      <c r="P35" s="34"/>
      <c r="Q35" s="34"/>
      <c r="R35" s="34"/>
      <c r="S35" s="34"/>
      <c r="T35" s="34"/>
      <c r="U35" s="34"/>
      <c r="V35" s="34"/>
      <c r="W35" s="34"/>
      <c r="X35" s="34"/>
      <c r="Y35" s="34"/>
    </row>
    <row r="36" spans="13:25" x14ac:dyDescent="0.2">
      <c r="M36" s="34"/>
      <c r="N36" s="34"/>
      <c r="O36" s="34"/>
      <c r="P36" s="34"/>
      <c r="Q36" s="34"/>
      <c r="R36" s="34"/>
      <c r="S36" s="34"/>
      <c r="T36" s="34"/>
      <c r="U36" s="34"/>
      <c r="V36" s="34"/>
      <c r="W36" s="34"/>
      <c r="X36" s="34"/>
      <c r="Y36" s="34"/>
    </row>
    <row r="37" spans="13:25" x14ac:dyDescent="0.2">
      <c r="M37" s="34"/>
      <c r="N37" s="34"/>
      <c r="O37" s="34"/>
      <c r="P37" s="34"/>
      <c r="Q37" s="34"/>
      <c r="R37" s="34"/>
      <c r="S37" s="34"/>
      <c r="T37" s="34"/>
      <c r="U37" s="34"/>
      <c r="V37" s="34"/>
      <c r="W37" s="34"/>
      <c r="X37" s="34"/>
      <c r="Y37" s="34"/>
    </row>
    <row r="38" spans="13:25" x14ac:dyDescent="0.2">
      <c r="M38" s="34"/>
      <c r="N38" s="34"/>
      <c r="O38" s="34"/>
      <c r="P38" s="34"/>
      <c r="Q38" s="34"/>
      <c r="R38" s="34"/>
      <c r="S38" s="34"/>
      <c r="T38" s="34"/>
      <c r="U38" s="34"/>
      <c r="V38" s="34"/>
      <c r="W38" s="34"/>
      <c r="X38" s="34"/>
      <c r="Y38" s="34"/>
    </row>
    <row r="39" spans="13:25" x14ac:dyDescent="0.2">
      <c r="M39" s="34"/>
      <c r="N39" s="34"/>
      <c r="O39" s="34"/>
      <c r="P39" s="34"/>
      <c r="Q39" s="34"/>
      <c r="R39" s="34"/>
      <c r="S39" s="34"/>
      <c r="T39" s="34"/>
      <c r="U39" s="34"/>
      <c r="V39" s="34"/>
      <c r="W39" s="34"/>
      <c r="X39" s="34"/>
      <c r="Y39" s="34"/>
    </row>
    <row r="40" spans="13:25" x14ac:dyDescent="0.2">
      <c r="M40" s="34"/>
      <c r="N40" s="34"/>
      <c r="O40" s="34"/>
      <c r="P40" s="34"/>
      <c r="Q40" s="34"/>
      <c r="R40" s="34"/>
      <c r="S40" s="34"/>
      <c r="T40" s="34"/>
      <c r="U40" s="34"/>
      <c r="V40" s="34"/>
      <c r="W40" s="34"/>
      <c r="X40" s="34"/>
      <c r="Y40" s="34"/>
    </row>
    <row r="41" spans="13:25" x14ac:dyDescent="0.2">
      <c r="M41" s="34"/>
      <c r="N41" s="34"/>
      <c r="O41" s="34"/>
      <c r="P41" s="34"/>
      <c r="Q41" s="34"/>
      <c r="R41" s="34"/>
      <c r="S41" s="34"/>
      <c r="T41" s="34"/>
      <c r="U41" s="34"/>
      <c r="V41" s="34"/>
      <c r="W41" s="34"/>
      <c r="X41" s="34"/>
      <c r="Y41" s="34"/>
    </row>
    <row r="42" spans="13:25" x14ac:dyDescent="0.2">
      <c r="M42" s="34"/>
      <c r="N42" s="34"/>
      <c r="O42" s="34"/>
      <c r="P42" s="34"/>
      <c r="Q42" s="34"/>
      <c r="R42" s="34"/>
      <c r="S42" s="34"/>
      <c r="T42" s="34"/>
      <c r="U42" s="34"/>
      <c r="V42" s="34"/>
      <c r="W42" s="34"/>
      <c r="X42" s="34"/>
      <c r="Y42" s="34"/>
    </row>
    <row r="43" spans="13:25" x14ac:dyDescent="0.2">
      <c r="M43" s="34"/>
      <c r="N43" s="34"/>
      <c r="O43" s="34"/>
      <c r="P43" s="34"/>
      <c r="Q43" s="34"/>
      <c r="R43" s="34"/>
      <c r="S43" s="34"/>
      <c r="T43" s="34"/>
      <c r="U43" s="34"/>
      <c r="V43" s="34"/>
      <c r="W43" s="34"/>
      <c r="X43" s="34"/>
      <c r="Y43" s="34"/>
    </row>
    <row r="44" spans="13:25" x14ac:dyDescent="0.2">
      <c r="M44" s="34"/>
      <c r="N44" s="34"/>
      <c r="O44" s="34"/>
      <c r="P44" s="34"/>
      <c r="Q44" s="34"/>
      <c r="R44" s="34"/>
      <c r="S44" s="34"/>
      <c r="T44" s="34"/>
      <c r="U44" s="34"/>
      <c r="V44" s="34"/>
      <c r="W44" s="34"/>
      <c r="X44" s="34"/>
      <c r="Y44" s="34"/>
    </row>
    <row r="45" spans="13:25" x14ac:dyDescent="0.2">
      <c r="M45" s="34"/>
      <c r="N45" s="34"/>
      <c r="O45" s="34"/>
      <c r="P45" s="34"/>
      <c r="Q45" s="34"/>
      <c r="R45" s="34"/>
      <c r="S45" s="34"/>
      <c r="T45" s="34"/>
      <c r="U45" s="34"/>
      <c r="V45" s="34"/>
      <c r="W45" s="34"/>
      <c r="X45" s="34"/>
      <c r="Y45" s="34"/>
    </row>
    <row r="46" spans="13:25" x14ac:dyDescent="0.2">
      <c r="M46" s="34"/>
      <c r="N46" s="34"/>
      <c r="O46" s="34"/>
      <c r="P46" s="34"/>
      <c r="Q46" s="34"/>
      <c r="R46" s="34"/>
      <c r="S46" s="34"/>
      <c r="T46" s="34"/>
      <c r="U46" s="34"/>
      <c r="V46" s="34"/>
      <c r="W46" s="34"/>
      <c r="X46" s="34"/>
      <c r="Y46" s="34"/>
    </row>
    <row r="47" spans="13:25" x14ac:dyDescent="0.2">
      <c r="M47" s="34"/>
      <c r="N47" s="34"/>
      <c r="O47" s="34"/>
      <c r="P47" s="34"/>
      <c r="Q47" s="34"/>
      <c r="R47" s="34"/>
      <c r="S47" s="34"/>
      <c r="T47" s="34"/>
      <c r="U47" s="34"/>
      <c r="V47" s="34"/>
      <c r="W47" s="34"/>
      <c r="X47" s="34"/>
      <c r="Y47" s="34"/>
    </row>
    <row r="48" spans="13:25" x14ac:dyDescent="0.2">
      <c r="M48" s="34"/>
      <c r="N48" s="34"/>
      <c r="O48" s="34"/>
      <c r="P48" s="34"/>
      <c r="Q48" s="34"/>
      <c r="R48" s="34"/>
      <c r="S48" s="34"/>
      <c r="T48" s="34"/>
      <c r="U48" s="34"/>
      <c r="V48" s="34"/>
      <c r="W48" s="34"/>
      <c r="X48" s="34"/>
      <c r="Y48" s="34"/>
    </row>
    <row r="49" spans="13:25" x14ac:dyDescent="0.2">
      <c r="M49" s="34"/>
      <c r="N49" s="34"/>
      <c r="O49" s="34"/>
      <c r="P49" s="34"/>
      <c r="Q49" s="34"/>
      <c r="R49" s="34"/>
      <c r="S49" s="34"/>
      <c r="T49" s="34"/>
      <c r="U49" s="34"/>
      <c r="V49" s="34"/>
      <c r="W49" s="34"/>
      <c r="X49" s="34"/>
      <c r="Y49" s="34"/>
    </row>
  </sheetData>
  <mergeCells count="7">
    <mergeCell ref="B1:M1"/>
    <mergeCell ref="K5:L5"/>
    <mergeCell ref="B5:B6"/>
    <mergeCell ref="C5:D5"/>
    <mergeCell ref="E5:F5"/>
    <mergeCell ref="G5:H5"/>
    <mergeCell ref="I5:J5"/>
  </mergeCells>
  <pageMargins left="0.78740157480314965" right="0.78740157480314965" top="0.98425196850393704" bottom="0.98425196850393704" header="0.51181102362204722" footer="0.51181102362204722"/>
  <pageSetup paperSize="9" scale="81" orientation="landscape"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2">
    <tabColor rgb="FF005078"/>
    <pageSetUpPr fitToPage="1"/>
  </sheetPr>
  <dimension ref="A1:W188"/>
  <sheetViews>
    <sheetView showGridLines="0" zoomScaleNormal="100" zoomScaleSheetLayoutView="100" workbookViewId="0">
      <selection activeCell="J41" sqref="J41"/>
    </sheetView>
  </sheetViews>
  <sheetFormatPr baseColWidth="10" defaultColWidth="11.42578125" defaultRowHeight="12.75" x14ac:dyDescent="0.2"/>
  <cols>
    <col min="1" max="1" width="2.7109375" style="28" customWidth="1"/>
    <col min="2" max="2" width="12.85546875" style="28" bestFit="1" customWidth="1"/>
    <col min="3" max="10" width="10.7109375" style="28" customWidth="1"/>
    <col min="11" max="11" width="13.5703125" style="28" customWidth="1"/>
    <col min="12" max="12" width="1.85546875" style="28" customWidth="1"/>
    <col min="13" max="13" width="7.28515625" style="28" customWidth="1"/>
    <col min="14" max="24" width="12.140625" style="28" bestFit="1" customWidth="1"/>
    <col min="25" max="16384" width="11.42578125" style="28"/>
  </cols>
  <sheetData>
    <row r="1" spans="1:23" s="84" customFormat="1" ht="15.75" x14ac:dyDescent="0.2">
      <c r="B1" s="308" t="str">
        <f>Inhaltsverzeichnis!B31&amp;" "&amp;Inhaltsverzeichnis!C31&amp;" "&amp;Inhaltsverzeichnis!D31</f>
        <v>Tabelle 10a:  Juristische Personen (ohne Vereine und Stiftungen) nach Reingewinn- und Eigenkapitalklassen, 2017</v>
      </c>
      <c r="C1" s="308"/>
      <c r="D1" s="308"/>
      <c r="E1" s="308"/>
      <c r="F1" s="308"/>
      <c r="G1" s="308"/>
      <c r="H1" s="308"/>
      <c r="I1" s="308"/>
      <c r="J1" s="308"/>
      <c r="K1" s="308"/>
      <c r="L1" s="308"/>
      <c r="M1" s="308"/>
      <c r="N1" s="308"/>
      <c r="O1" s="98"/>
      <c r="P1" s="98"/>
      <c r="Q1" s="98"/>
      <c r="R1" s="98"/>
      <c r="S1" s="98"/>
      <c r="T1" s="98"/>
      <c r="U1" s="98"/>
      <c r="V1" s="98"/>
      <c r="W1" s="98"/>
    </row>
    <row r="2" spans="1:23" x14ac:dyDescent="0.2">
      <c r="A2" s="30"/>
      <c r="B2" s="32" t="s">
        <v>437</v>
      </c>
    </row>
    <row r="3" spans="1:23" x14ac:dyDescent="0.2">
      <c r="A3" s="30"/>
      <c r="B3" s="32"/>
    </row>
    <row r="4" spans="1:23" x14ac:dyDescent="0.2">
      <c r="A4" s="30"/>
    </row>
    <row r="5" spans="1:23" x14ac:dyDescent="0.2">
      <c r="A5" s="30"/>
      <c r="B5" s="322" t="s">
        <v>441</v>
      </c>
      <c r="C5" s="313" t="s">
        <v>264</v>
      </c>
      <c r="D5" s="313"/>
      <c r="E5" s="313"/>
      <c r="F5" s="313"/>
      <c r="G5" s="313"/>
      <c r="H5" s="313"/>
      <c r="I5" s="313"/>
      <c r="J5" s="313"/>
    </row>
    <row r="6" spans="1:23" ht="24" customHeight="1" x14ac:dyDescent="0.2">
      <c r="A6" s="30"/>
      <c r="B6" s="318"/>
      <c r="C6" s="230" t="s">
        <v>443</v>
      </c>
      <c r="D6" s="230" t="s">
        <v>345</v>
      </c>
      <c r="E6" s="230" t="s">
        <v>346</v>
      </c>
      <c r="F6" s="230" t="s">
        <v>347</v>
      </c>
      <c r="G6" s="230" t="s">
        <v>348</v>
      </c>
      <c r="H6" s="230" t="s">
        <v>349</v>
      </c>
      <c r="I6" s="230" t="s">
        <v>421</v>
      </c>
      <c r="J6" s="230" t="s">
        <v>13</v>
      </c>
    </row>
    <row r="7" spans="1:23" x14ac:dyDescent="0.2">
      <c r="A7" s="30"/>
      <c r="B7" s="213">
        <v>0</v>
      </c>
      <c r="C7" s="35">
        <v>6507</v>
      </c>
      <c r="D7" s="35">
        <v>3889</v>
      </c>
      <c r="E7" s="35">
        <v>731</v>
      </c>
      <c r="F7" s="35">
        <v>885</v>
      </c>
      <c r="G7" s="35">
        <v>151</v>
      </c>
      <c r="H7" s="35">
        <v>152</v>
      </c>
      <c r="I7" s="35">
        <v>68</v>
      </c>
      <c r="J7" s="117">
        <v>12383</v>
      </c>
      <c r="M7" s="213"/>
    </row>
    <row r="8" spans="1:23" x14ac:dyDescent="0.2">
      <c r="A8" s="30"/>
      <c r="B8" s="213" t="s">
        <v>420</v>
      </c>
      <c r="C8" s="35">
        <v>2783</v>
      </c>
      <c r="D8" s="35">
        <v>1964</v>
      </c>
      <c r="E8" s="35">
        <v>317</v>
      </c>
      <c r="F8" s="35">
        <v>198</v>
      </c>
      <c r="G8" s="35">
        <v>8</v>
      </c>
      <c r="H8" s="35">
        <v>7</v>
      </c>
      <c r="I8" s="95">
        <v>0</v>
      </c>
      <c r="J8" s="117">
        <v>5277</v>
      </c>
      <c r="M8" s="213"/>
    </row>
    <row r="9" spans="1:23" x14ac:dyDescent="0.2">
      <c r="A9" s="30"/>
      <c r="B9" s="213" t="s">
        <v>419</v>
      </c>
      <c r="C9" s="35">
        <v>896</v>
      </c>
      <c r="D9" s="35">
        <v>2033</v>
      </c>
      <c r="E9" s="35">
        <v>606</v>
      </c>
      <c r="F9" s="35">
        <v>493</v>
      </c>
      <c r="G9" s="35">
        <v>26</v>
      </c>
      <c r="H9" s="35">
        <v>10</v>
      </c>
      <c r="I9" s="95">
        <v>0</v>
      </c>
      <c r="J9" s="117">
        <v>4064</v>
      </c>
      <c r="M9" s="213"/>
    </row>
    <row r="10" spans="1:23" x14ac:dyDescent="0.2">
      <c r="A10" s="30"/>
      <c r="B10" s="213" t="s">
        <v>418</v>
      </c>
      <c r="C10" s="35">
        <v>139</v>
      </c>
      <c r="D10" s="35">
        <v>917</v>
      </c>
      <c r="E10" s="35">
        <v>611</v>
      </c>
      <c r="F10" s="35">
        <v>901</v>
      </c>
      <c r="G10" s="35">
        <v>121</v>
      </c>
      <c r="H10" s="35">
        <v>42</v>
      </c>
      <c r="I10" s="35">
        <v>2</v>
      </c>
      <c r="J10" s="117">
        <v>2733</v>
      </c>
      <c r="M10" s="213"/>
    </row>
    <row r="11" spans="1:23" x14ac:dyDescent="0.2">
      <c r="A11" s="30"/>
      <c r="B11" s="213" t="s">
        <v>417</v>
      </c>
      <c r="C11" s="95">
        <v>16</v>
      </c>
      <c r="D11" s="95">
        <v>54</v>
      </c>
      <c r="E11" s="95">
        <v>66</v>
      </c>
      <c r="F11" s="95">
        <v>272</v>
      </c>
      <c r="G11" s="95">
        <v>66</v>
      </c>
      <c r="H11" s="35">
        <v>46</v>
      </c>
      <c r="I11" s="35">
        <v>3</v>
      </c>
      <c r="J11" s="117">
        <v>523</v>
      </c>
      <c r="M11" s="213"/>
    </row>
    <row r="12" spans="1:23" x14ac:dyDescent="0.2">
      <c r="A12" s="30"/>
      <c r="B12" s="213" t="s">
        <v>416</v>
      </c>
      <c r="C12" s="95">
        <v>13</v>
      </c>
      <c r="D12" s="95">
        <v>23</v>
      </c>
      <c r="E12" s="95">
        <v>19</v>
      </c>
      <c r="F12" s="95">
        <v>147</v>
      </c>
      <c r="G12" s="95">
        <v>89</v>
      </c>
      <c r="H12" s="35">
        <v>147</v>
      </c>
      <c r="I12" s="35">
        <v>27</v>
      </c>
      <c r="J12" s="117">
        <v>465</v>
      </c>
      <c r="M12" s="213"/>
    </row>
    <row r="13" spans="1:23" x14ac:dyDescent="0.2">
      <c r="A13" s="30"/>
      <c r="B13" s="30" t="s">
        <v>432</v>
      </c>
      <c r="C13" s="95">
        <v>0</v>
      </c>
      <c r="D13" s="95">
        <v>0</v>
      </c>
      <c r="E13" s="95">
        <v>0</v>
      </c>
      <c r="F13" s="95">
        <v>7</v>
      </c>
      <c r="G13" s="95">
        <v>5</v>
      </c>
      <c r="H13" s="35">
        <v>29</v>
      </c>
      <c r="I13" s="35">
        <v>16</v>
      </c>
      <c r="J13" s="117">
        <v>57</v>
      </c>
      <c r="M13" s="213"/>
    </row>
    <row r="14" spans="1:23" x14ac:dyDescent="0.2">
      <c r="A14" s="30"/>
      <c r="B14" s="213" t="s">
        <v>433</v>
      </c>
      <c r="C14" s="95">
        <v>0</v>
      </c>
      <c r="D14" s="95">
        <v>0</v>
      </c>
      <c r="E14" s="95">
        <v>0</v>
      </c>
      <c r="F14" s="95">
        <v>5</v>
      </c>
      <c r="G14" s="95">
        <v>1</v>
      </c>
      <c r="H14" s="35">
        <v>10</v>
      </c>
      <c r="I14" s="35">
        <v>25</v>
      </c>
      <c r="J14" s="117">
        <v>41</v>
      </c>
      <c r="M14" s="213"/>
    </row>
    <row r="15" spans="1:23" ht="13.5" thickBot="1" x14ac:dyDescent="0.25">
      <c r="A15" s="30"/>
      <c r="B15" s="168" t="s">
        <v>13</v>
      </c>
      <c r="C15" s="179">
        <v>10354</v>
      </c>
      <c r="D15" s="179">
        <v>8880</v>
      </c>
      <c r="E15" s="179">
        <v>2350</v>
      </c>
      <c r="F15" s="179">
        <v>2908</v>
      </c>
      <c r="G15" s="179">
        <v>467</v>
      </c>
      <c r="H15" s="179">
        <v>443</v>
      </c>
      <c r="I15" s="179">
        <v>141</v>
      </c>
      <c r="J15" s="179">
        <v>25543</v>
      </c>
    </row>
    <row r="16" spans="1:23" x14ac:dyDescent="0.2">
      <c r="A16" s="30"/>
    </row>
    <row r="17" spans="1:1" x14ac:dyDescent="0.2">
      <c r="A17" s="30"/>
    </row>
    <row r="18" spans="1:1" x14ac:dyDescent="0.2">
      <c r="A18" s="30"/>
    </row>
    <row r="19" spans="1:1" x14ac:dyDescent="0.2">
      <c r="A19" s="30"/>
    </row>
    <row r="20" spans="1:1" x14ac:dyDescent="0.2">
      <c r="A20" s="30"/>
    </row>
    <row r="21" spans="1:1" x14ac:dyDescent="0.2">
      <c r="A21" s="30"/>
    </row>
    <row r="22" spans="1:1" x14ac:dyDescent="0.2">
      <c r="A22" s="30"/>
    </row>
    <row r="23" spans="1:1" x14ac:dyDescent="0.2">
      <c r="A23" s="30"/>
    </row>
    <row r="24" spans="1:1" x14ac:dyDescent="0.2">
      <c r="A24" s="30"/>
    </row>
    <row r="25" spans="1:1" x14ac:dyDescent="0.2">
      <c r="A25" s="30"/>
    </row>
    <row r="26" spans="1:1" x14ac:dyDescent="0.2">
      <c r="A26" s="30"/>
    </row>
    <row r="27" spans="1:1" x14ac:dyDescent="0.2">
      <c r="A27" s="30"/>
    </row>
    <row r="28" spans="1:1" x14ac:dyDescent="0.2">
      <c r="A28" s="30"/>
    </row>
    <row r="29" spans="1:1" x14ac:dyDescent="0.2">
      <c r="A29" s="30"/>
    </row>
    <row r="30" spans="1:1" x14ac:dyDescent="0.2">
      <c r="A30" s="30"/>
    </row>
    <row r="31" spans="1:1" x14ac:dyDescent="0.2">
      <c r="A31" s="30"/>
    </row>
    <row r="32" spans="1:1" x14ac:dyDescent="0.2">
      <c r="A32" s="30"/>
    </row>
    <row r="33" spans="1:1" x14ac:dyDescent="0.2">
      <c r="A33" s="30"/>
    </row>
    <row r="34" spans="1:1" x14ac:dyDescent="0.2">
      <c r="A34" s="30"/>
    </row>
    <row r="35" spans="1:1" x14ac:dyDescent="0.2">
      <c r="A35" s="30"/>
    </row>
    <row r="36" spans="1:1" x14ac:dyDescent="0.2">
      <c r="A36" s="30"/>
    </row>
    <row r="37" spans="1:1" x14ac:dyDescent="0.2">
      <c r="A37" s="30"/>
    </row>
    <row r="38" spans="1:1" x14ac:dyDescent="0.2">
      <c r="A38" s="30"/>
    </row>
    <row r="39" spans="1:1" x14ac:dyDescent="0.2">
      <c r="A39" s="30"/>
    </row>
    <row r="40" spans="1:1" x14ac:dyDescent="0.2">
      <c r="A40" s="30"/>
    </row>
    <row r="41" spans="1:1" x14ac:dyDescent="0.2">
      <c r="A41" s="30"/>
    </row>
    <row r="42" spans="1:1" x14ac:dyDescent="0.2">
      <c r="A42" s="30"/>
    </row>
    <row r="43" spans="1:1" x14ac:dyDescent="0.2">
      <c r="A43" s="30"/>
    </row>
    <row r="44" spans="1:1" x14ac:dyDescent="0.2">
      <c r="A44" s="30"/>
    </row>
    <row r="45" spans="1:1" x14ac:dyDescent="0.2">
      <c r="A45" s="30"/>
    </row>
    <row r="46" spans="1:1" x14ac:dyDescent="0.2">
      <c r="A46" s="30"/>
    </row>
    <row r="47" spans="1:1" x14ac:dyDescent="0.2">
      <c r="A47" s="30"/>
    </row>
    <row r="48" spans="1:1" x14ac:dyDescent="0.2">
      <c r="A48" s="30"/>
    </row>
    <row r="49" spans="1:1" x14ac:dyDescent="0.2">
      <c r="A49" s="30"/>
    </row>
    <row r="50" spans="1:1" x14ac:dyDescent="0.2">
      <c r="A50" s="30"/>
    </row>
    <row r="51" spans="1:1" x14ac:dyDescent="0.2">
      <c r="A51" s="30"/>
    </row>
    <row r="52" spans="1:1" x14ac:dyDescent="0.2">
      <c r="A52" s="30"/>
    </row>
    <row r="53" spans="1:1" x14ac:dyDescent="0.2">
      <c r="A53" s="30"/>
    </row>
    <row r="54" spans="1:1" x14ac:dyDescent="0.2">
      <c r="A54" s="30"/>
    </row>
    <row r="55" spans="1:1" x14ac:dyDescent="0.2">
      <c r="A55" s="30"/>
    </row>
    <row r="56" spans="1:1" x14ac:dyDescent="0.2">
      <c r="A56" s="30"/>
    </row>
    <row r="57" spans="1:1" x14ac:dyDescent="0.2">
      <c r="A57" s="30"/>
    </row>
    <row r="58" spans="1:1" x14ac:dyDescent="0.2">
      <c r="A58" s="30"/>
    </row>
    <row r="59" spans="1:1" x14ac:dyDescent="0.2">
      <c r="A59" s="30"/>
    </row>
    <row r="60" spans="1:1" x14ac:dyDescent="0.2">
      <c r="A60" s="30"/>
    </row>
    <row r="61" spans="1:1" x14ac:dyDescent="0.2">
      <c r="A61" s="30"/>
    </row>
    <row r="62" spans="1:1" x14ac:dyDescent="0.2">
      <c r="A62" s="30"/>
    </row>
    <row r="63" spans="1:1" x14ac:dyDescent="0.2">
      <c r="A63" s="30"/>
    </row>
    <row r="64" spans="1:1" x14ac:dyDescent="0.2">
      <c r="A64" s="30"/>
    </row>
    <row r="65" spans="1:1" x14ac:dyDescent="0.2">
      <c r="A65" s="30"/>
    </row>
    <row r="66" spans="1:1" x14ac:dyDescent="0.2">
      <c r="A66" s="30"/>
    </row>
    <row r="67" spans="1:1" x14ac:dyDescent="0.2">
      <c r="A67" s="30"/>
    </row>
    <row r="68" spans="1:1" x14ac:dyDescent="0.2">
      <c r="A68" s="30"/>
    </row>
    <row r="69" spans="1:1" x14ac:dyDescent="0.2">
      <c r="A69" s="30"/>
    </row>
    <row r="70" spans="1:1" x14ac:dyDescent="0.2">
      <c r="A70" s="30"/>
    </row>
    <row r="71" spans="1:1" x14ac:dyDescent="0.2">
      <c r="A71" s="30"/>
    </row>
    <row r="72" spans="1:1" x14ac:dyDescent="0.2">
      <c r="A72" s="30"/>
    </row>
    <row r="73" spans="1:1" x14ac:dyDescent="0.2">
      <c r="A73" s="30"/>
    </row>
    <row r="74" spans="1:1" x14ac:dyDescent="0.2">
      <c r="A74" s="30"/>
    </row>
    <row r="75" spans="1:1" x14ac:dyDescent="0.2">
      <c r="A75" s="30"/>
    </row>
    <row r="76" spans="1:1" x14ac:dyDescent="0.2">
      <c r="A76" s="30"/>
    </row>
    <row r="77" spans="1:1" x14ac:dyDescent="0.2">
      <c r="A77" s="30"/>
    </row>
    <row r="78" spans="1:1" x14ac:dyDescent="0.2">
      <c r="A78" s="30"/>
    </row>
    <row r="79" spans="1:1" x14ac:dyDescent="0.2">
      <c r="A79" s="30"/>
    </row>
    <row r="80" spans="1:1" x14ac:dyDescent="0.2">
      <c r="A80" s="30"/>
    </row>
    <row r="81" spans="1:1" x14ac:dyDescent="0.2">
      <c r="A81" s="30"/>
    </row>
    <row r="82" spans="1:1" x14ac:dyDescent="0.2">
      <c r="A82" s="30"/>
    </row>
    <row r="83" spans="1:1" x14ac:dyDescent="0.2">
      <c r="A83" s="30"/>
    </row>
    <row r="84" spans="1:1" x14ac:dyDescent="0.2">
      <c r="A84" s="30"/>
    </row>
    <row r="85" spans="1:1" x14ac:dyDescent="0.2">
      <c r="A85" s="30"/>
    </row>
    <row r="86" spans="1:1" x14ac:dyDescent="0.2">
      <c r="A86" s="30"/>
    </row>
    <row r="87" spans="1:1" x14ac:dyDescent="0.2">
      <c r="A87" s="30"/>
    </row>
    <row r="88" spans="1:1" x14ac:dyDescent="0.2">
      <c r="A88" s="30"/>
    </row>
    <row r="89" spans="1:1" x14ac:dyDescent="0.2">
      <c r="A89" s="30"/>
    </row>
    <row r="90" spans="1:1" x14ac:dyDescent="0.2">
      <c r="A90" s="30"/>
    </row>
    <row r="91" spans="1:1" x14ac:dyDescent="0.2">
      <c r="A91" s="30"/>
    </row>
    <row r="92" spans="1:1" x14ac:dyDescent="0.2">
      <c r="A92" s="30"/>
    </row>
    <row r="93" spans="1:1" x14ac:dyDescent="0.2">
      <c r="A93" s="30"/>
    </row>
    <row r="94" spans="1:1" x14ac:dyDescent="0.2">
      <c r="A94" s="30"/>
    </row>
    <row r="95" spans="1:1" x14ac:dyDescent="0.2">
      <c r="A95" s="30"/>
    </row>
    <row r="96" spans="1:1" x14ac:dyDescent="0.2">
      <c r="A96" s="30"/>
    </row>
    <row r="97" spans="1:1" x14ac:dyDescent="0.2">
      <c r="A97" s="30"/>
    </row>
    <row r="98" spans="1:1" x14ac:dyDescent="0.2">
      <c r="A98" s="30"/>
    </row>
    <row r="99" spans="1:1" x14ac:dyDescent="0.2">
      <c r="A99" s="30"/>
    </row>
    <row r="100" spans="1:1" x14ac:dyDescent="0.2">
      <c r="A100" s="30"/>
    </row>
    <row r="101" spans="1:1" x14ac:dyDescent="0.2">
      <c r="A101" s="30"/>
    </row>
    <row r="102" spans="1:1" x14ac:dyDescent="0.2">
      <c r="A102" s="30"/>
    </row>
    <row r="103" spans="1:1" x14ac:dyDescent="0.2">
      <c r="A103" s="30"/>
    </row>
    <row r="104" spans="1:1" x14ac:dyDescent="0.2">
      <c r="A104" s="30"/>
    </row>
    <row r="105" spans="1:1" x14ac:dyDescent="0.2">
      <c r="A105" s="30"/>
    </row>
    <row r="106" spans="1:1" x14ac:dyDescent="0.2">
      <c r="A106" s="30"/>
    </row>
    <row r="107" spans="1:1" x14ac:dyDescent="0.2">
      <c r="A107" s="30"/>
    </row>
    <row r="108" spans="1:1" x14ac:dyDescent="0.2">
      <c r="A108" s="30"/>
    </row>
    <row r="109" spans="1:1" x14ac:dyDescent="0.2">
      <c r="A109" s="30"/>
    </row>
    <row r="110" spans="1:1" x14ac:dyDescent="0.2">
      <c r="A110" s="30"/>
    </row>
    <row r="111" spans="1:1" x14ac:dyDescent="0.2">
      <c r="A111" s="30"/>
    </row>
    <row r="112" spans="1:1" x14ac:dyDescent="0.2">
      <c r="A112" s="30"/>
    </row>
    <row r="113" spans="1:1" x14ac:dyDescent="0.2">
      <c r="A113" s="30"/>
    </row>
    <row r="114" spans="1:1" x14ac:dyDescent="0.2">
      <c r="A114" s="30"/>
    </row>
    <row r="115" spans="1:1" x14ac:dyDescent="0.2">
      <c r="A115" s="30"/>
    </row>
    <row r="116" spans="1:1" x14ac:dyDescent="0.2">
      <c r="A116" s="30"/>
    </row>
    <row r="117" spans="1:1" x14ac:dyDescent="0.2">
      <c r="A117" s="30"/>
    </row>
    <row r="118" spans="1:1" x14ac:dyDescent="0.2">
      <c r="A118" s="30"/>
    </row>
    <row r="119" spans="1:1" x14ac:dyDescent="0.2">
      <c r="A119" s="30"/>
    </row>
    <row r="120" spans="1:1" x14ac:dyDescent="0.2">
      <c r="A120" s="30"/>
    </row>
    <row r="121" spans="1:1" x14ac:dyDescent="0.2">
      <c r="A121" s="30"/>
    </row>
    <row r="122" spans="1:1" x14ac:dyDescent="0.2">
      <c r="A122" s="30"/>
    </row>
    <row r="123" spans="1:1" x14ac:dyDescent="0.2">
      <c r="A123" s="30"/>
    </row>
    <row r="124" spans="1:1" x14ac:dyDescent="0.2">
      <c r="A124" s="30"/>
    </row>
    <row r="125" spans="1:1" x14ac:dyDescent="0.2">
      <c r="A125" s="30"/>
    </row>
    <row r="126" spans="1:1" x14ac:dyDescent="0.2">
      <c r="A126" s="30"/>
    </row>
    <row r="127" spans="1:1" x14ac:dyDescent="0.2">
      <c r="A127" s="30"/>
    </row>
    <row r="128" spans="1:1" x14ac:dyDescent="0.2">
      <c r="A128" s="30"/>
    </row>
    <row r="129" spans="1:1" x14ac:dyDescent="0.2">
      <c r="A129" s="30"/>
    </row>
    <row r="130" spans="1:1" x14ac:dyDescent="0.2">
      <c r="A130" s="30"/>
    </row>
    <row r="131" spans="1:1" x14ac:dyDescent="0.2">
      <c r="A131" s="30"/>
    </row>
    <row r="132" spans="1:1" x14ac:dyDescent="0.2">
      <c r="A132" s="30"/>
    </row>
    <row r="133" spans="1:1" x14ac:dyDescent="0.2">
      <c r="A133" s="30"/>
    </row>
    <row r="134" spans="1:1" x14ac:dyDescent="0.2">
      <c r="A134" s="30"/>
    </row>
    <row r="135" spans="1:1" x14ac:dyDescent="0.2">
      <c r="A135" s="30"/>
    </row>
    <row r="136" spans="1:1" x14ac:dyDescent="0.2">
      <c r="A136" s="30"/>
    </row>
    <row r="137" spans="1:1" x14ac:dyDescent="0.2">
      <c r="A137" s="30"/>
    </row>
    <row r="138" spans="1:1" x14ac:dyDescent="0.2">
      <c r="A138" s="30"/>
    </row>
    <row r="139" spans="1:1" x14ac:dyDescent="0.2">
      <c r="A139" s="30"/>
    </row>
    <row r="140" spans="1:1" x14ac:dyDescent="0.2">
      <c r="A140" s="30"/>
    </row>
    <row r="141" spans="1:1" x14ac:dyDescent="0.2">
      <c r="A141" s="30"/>
    </row>
    <row r="142" spans="1:1" x14ac:dyDescent="0.2">
      <c r="A142" s="30"/>
    </row>
    <row r="143" spans="1:1" x14ac:dyDescent="0.2">
      <c r="A143" s="30"/>
    </row>
    <row r="144" spans="1:1" x14ac:dyDescent="0.2">
      <c r="A144" s="30"/>
    </row>
    <row r="145" spans="1:1" x14ac:dyDescent="0.2">
      <c r="A145" s="30"/>
    </row>
    <row r="146" spans="1:1" x14ac:dyDescent="0.2">
      <c r="A146" s="30"/>
    </row>
    <row r="147" spans="1:1" x14ac:dyDescent="0.2">
      <c r="A147" s="30"/>
    </row>
    <row r="148" spans="1:1" x14ac:dyDescent="0.2">
      <c r="A148" s="30"/>
    </row>
    <row r="149" spans="1:1" x14ac:dyDescent="0.2">
      <c r="A149" s="30"/>
    </row>
    <row r="150" spans="1:1" x14ac:dyDescent="0.2">
      <c r="A150" s="30"/>
    </row>
    <row r="151" spans="1:1" x14ac:dyDescent="0.2">
      <c r="A151" s="30"/>
    </row>
    <row r="152" spans="1:1" x14ac:dyDescent="0.2">
      <c r="A152" s="30"/>
    </row>
    <row r="153" spans="1:1" x14ac:dyDescent="0.2">
      <c r="A153" s="30"/>
    </row>
    <row r="154" spans="1:1" x14ac:dyDescent="0.2">
      <c r="A154" s="30"/>
    </row>
    <row r="155" spans="1:1" x14ac:dyDescent="0.2">
      <c r="A155" s="30"/>
    </row>
    <row r="156" spans="1:1" x14ac:dyDescent="0.2">
      <c r="A156" s="30"/>
    </row>
    <row r="157" spans="1:1" x14ac:dyDescent="0.2">
      <c r="A157" s="30"/>
    </row>
    <row r="158" spans="1:1" x14ac:dyDescent="0.2">
      <c r="A158" s="30"/>
    </row>
    <row r="159" spans="1:1" x14ac:dyDescent="0.2">
      <c r="A159" s="30"/>
    </row>
    <row r="160" spans="1:1" x14ac:dyDescent="0.2">
      <c r="A160" s="30"/>
    </row>
    <row r="161" spans="1:1" x14ac:dyDescent="0.2">
      <c r="A161" s="30"/>
    </row>
    <row r="162" spans="1:1" x14ac:dyDescent="0.2">
      <c r="A162" s="30"/>
    </row>
    <row r="163" spans="1:1" x14ac:dyDescent="0.2">
      <c r="A163" s="30"/>
    </row>
    <row r="164" spans="1:1" x14ac:dyDescent="0.2">
      <c r="A164" s="30"/>
    </row>
    <row r="165" spans="1:1" x14ac:dyDescent="0.2">
      <c r="A165" s="30"/>
    </row>
    <row r="166" spans="1:1" x14ac:dyDescent="0.2">
      <c r="A166" s="30"/>
    </row>
    <row r="167" spans="1:1" x14ac:dyDescent="0.2">
      <c r="A167" s="30"/>
    </row>
    <row r="168" spans="1:1" x14ac:dyDescent="0.2">
      <c r="A168" s="30"/>
    </row>
    <row r="169" spans="1:1" x14ac:dyDescent="0.2">
      <c r="A169" s="30"/>
    </row>
    <row r="170" spans="1:1" x14ac:dyDescent="0.2">
      <c r="A170" s="30"/>
    </row>
    <row r="171" spans="1:1" x14ac:dyDescent="0.2">
      <c r="A171" s="30"/>
    </row>
    <row r="172" spans="1:1" x14ac:dyDescent="0.2">
      <c r="A172" s="30"/>
    </row>
    <row r="173" spans="1:1" x14ac:dyDescent="0.2">
      <c r="A173" s="30"/>
    </row>
    <row r="174" spans="1:1" x14ac:dyDescent="0.2">
      <c r="A174" s="30"/>
    </row>
    <row r="175" spans="1:1" x14ac:dyDescent="0.2">
      <c r="A175" s="30"/>
    </row>
    <row r="176" spans="1:1" x14ac:dyDescent="0.2">
      <c r="A176" s="30"/>
    </row>
    <row r="177" spans="1:1" x14ac:dyDescent="0.2">
      <c r="A177" s="30"/>
    </row>
    <row r="178" spans="1:1" x14ac:dyDescent="0.2">
      <c r="A178" s="30"/>
    </row>
    <row r="179" spans="1:1" x14ac:dyDescent="0.2">
      <c r="A179" s="30"/>
    </row>
    <row r="180" spans="1:1" x14ac:dyDescent="0.2">
      <c r="A180" s="30"/>
    </row>
    <row r="181" spans="1:1" x14ac:dyDescent="0.2">
      <c r="A181" s="30"/>
    </row>
    <row r="182" spans="1:1" x14ac:dyDescent="0.2">
      <c r="A182" s="30"/>
    </row>
    <row r="183" spans="1:1" x14ac:dyDescent="0.2">
      <c r="A183" s="30"/>
    </row>
    <row r="184" spans="1:1" x14ac:dyDescent="0.2">
      <c r="A184" s="30"/>
    </row>
    <row r="185" spans="1:1" x14ac:dyDescent="0.2">
      <c r="A185" s="30"/>
    </row>
    <row r="186" spans="1:1" x14ac:dyDescent="0.2">
      <c r="A186" s="30"/>
    </row>
    <row r="187" spans="1:1" x14ac:dyDescent="0.2">
      <c r="A187" s="30"/>
    </row>
    <row r="188" spans="1:1" x14ac:dyDescent="0.2">
      <c r="A188" s="30"/>
    </row>
  </sheetData>
  <mergeCells count="3">
    <mergeCell ref="B5:B6"/>
    <mergeCell ref="C5:J5"/>
    <mergeCell ref="B1:N1"/>
  </mergeCells>
  <pageMargins left="0.70866141732283472" right="0.70866141732283472" top="0.78740157480314965" bottom="0.78740157480314965" header="0.31496062992125984" footer="0.31496062992125984"/>
  <pageSetup paperSize="9" scale="98" orientation="landscape" r:id="rId1"/>
  <colBreaks count="2" manualBreakCount="2">
    <brk id="11" max="15" man="1"/>
    <brk id="24" max="43" man="1"/>
  </colBreak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tabColor rgb="FF005078"/>
    <pageSetUpPr fitToPage="1"/>
  </sheetPr>
  <dimension ref="A1:X203"/>
  <sheetViews>
    <sheetView showGridLines="0" zoomScaleNormal="100" zoomScaleSheetLayoutView="100" workbookViewId="0">
      <selection activeCell="G26" sqref="G26"/>
    </sheetView>
  </sheetViews>
  <sheetFormatPr baseColWidth="10" defaultColWidth="11.42578125" defaultRowHeight="12.75" x14ac:dyDescent="0.2"/>
  <cols>
    <col min="1" max="1" width="2.7109375" style="28" customWidth="1"/>
    <col min="2" max="2" width="12.85546875" style="28" bestFit="1" customWidth="1"/>
    <col min="3" max="10" width="10.7109375" style="28" customWidth="1"/>
    <col min="11" max="24" width="12.28515625" style="28" bestFit="1" customWidth="1"/>
    <col min="25" max="16384" width="11.42578125" style="28"/>
  </cols>
  <sheetData>
    <row r="1" spans="1:24" s="84" customFormat="1" ht="15.75" x14ac:dyDescent="0.2">
      <c r="B1" s="308" t="str">
        <f>Inhaltsverzeichnis!B32&amp;" "&amp;Inhaltsverzeichnis!C32&amp;" "&amp;Inhaltsverzeichnis!D32</f>
        <v>Tabelle 10b:  Reingewinn nach Reingewinn- und Eigenkapitalklassen, in 1'000 Franken, 2017</v>
      </c>
      <c r="C1" s="308"/>
      <c r="D1" s="308"/>
      <c r="E1" s="308"/>
      <c r="F1" s="308"/>
      <c r="G1" s="308"/>
      <c r="H1" s="308"/>
      <c r="I1" s="308"/>
      <c r="J1" s="308"/>
      <c r="K1" s="308"/>
      <c r="L1" s="98"/>
      <c r="M1" s="98"/>
      <c r="N1" s="98"/>
      <c r="O1" s="98"/>
      <c r="P1" s="98"/>
      <c r="Q1" s="98"/>
      <c r="R1" s="98"/>
      <c r="S1" s="98"/>
      <c r="T1" s="98"/>
      <c r="U1" s="98"/>
      <c r="V1" s="98"/>
      <c r="W1" s="98"/>
    </row>
    <row r="2" spans="1:24" x14ac:dyDescent="0.2">
      <c r="A2" s="30"/>
      <c r="B2" s="32" t="s">
        <v>437</v>
      </c>
    </row>
    <row r="3" spans="1:24" x14ac:dyDescent="0.2">
      <c r="A3" s="30"/>
      <c r="B3" s="32"/>
    </row>
    <row r="4" spans="1:24" x14ac:dyDescent="0.2">
      <c r="A4" s="30"/>
    </row>
    <row r="5" spans="1:24" x14ac:dyDescent="0.2">
      <c r="A5" s="30"/>
      <c r="B5" s="322" t="s">
        <v>441</v>
      </c>
      <c r="C5" s="313" t="s">
        <v>264</v>
      </c>
      <c r="D5" s="313"/>
      <c r="E5" s="313"/>
      <c r="F5" s="313"/>
      <c r="G5" s="313"/>
      <c r="H5" s="313"/>
      <c r="I5" s="313"/>
      <c r="J5" s="313"/>
    </row>
    <row r="6" spans="1:24" ht="25.5" customHeight="1" x14ac:dyDescent="0.2">
      <c r="A6" s="30"/>
      <c r="B6" s="318"/>
      <c r="C6" s="230" t="s">
        <v>443</v>
      </c>
      <c r="D6" s="230" t="s">
        <v>345</v>
      </c>
      <c r="E6" s="230" t="s">
        <v>346</v>
      </c>
      <c r="F6" s="230" t="s">
        <v>347</v>
      </c>
      <c r="G6" s="230" t="s">
        <v>348</v>
      </c>
      <c r="H6" s="230" t="s">
        <v>349</v>
      </c>
      <c r="I6" s="230" t="s">
        <v>421</v>
      </c>
      <c r="J6" s="230" t="s">
        <v>13</v>
      </c>
    </row>
    <row r="7" spans="1:24" x14ac:dyDescent="0.2">
      <c r="A7" s="30"/>
      <c r="B7" s="213">
        <v>0</v>
      </c>
      <c r="C7" s="95">
        <v>0</v>
      </c>
      <c r="D7" s="95">
        <v>0</v>
      </c>
      <c r="E7" s="95">
        <v>0</v>
      </c>
      <c r="F7" s="95">
        <v>0</v>
      </c>
      <c r="G7" s="95">
        <v>0</v>
      </c>
      <c r="H7" s="95">
        <v>0</v>
      </c>
      <c r="I7" s="95">
        <v>0</v>
      </c>
      <c r="J7" s="216">
        <v>0</v>
      </c>
      <c r="K7" s="87"/>
      <c r="L7" s="87"/>
      <c r="M7" s="87"/>
      <c r="N7" s="87"/>
      <c r="O7" s="87"/>
      <c r="P7" s="87"/>
      <c r="Q7" s="87"/>
      <c r="R7" s="87"/>
      <c r="S7" s="87"/>
      <c r="T7" s="87"/>
      <c r="U7" s="87"/>
      <c r="V7" s="87"/>
      <c r="W7" s="87"/>
      <c r="X7" s="87"/>
    </row>
    <row r="8" spans="1:24" x14ac:dyDescent="0.2">
      <c r="A8" s="30"/>
      <c r="B8" s="213" t="s">
        <v>420</v>
      </c>
      <c r="C8" s="35">
        <v>17440.669999999998</v>
      </c>
      <c r="D8" s="35">
        <v>15452.98</v>
      </c>
      <c r="E8" s="35">
        <v>2964.9380000000001</v>
      </c>
      <c r="F8" s="35">
        <v>1787.239</v>
      </c>
      <c r="G8" s="35">
        <v>86.832999999999998</v>
      </c>
      <c r="H8" s="35">
        <v>70.447000000000003</v>
      </c>
      <c r="I8" s="95">
        <v>0</v>
      </c>
      <c r="J8" s="117">
        <v>37803.1</v>
      </c>
    </row>
    <row r="9" spans="1:24" x14ac:dyDescent="0.2">
      <c r="A9" s="30"/>
      <c r="B9" s="213" t="s">
        <v>419</v>
      </c>
      <c r="C9" s="35">
        <v>34848.050000000003</v>
      </c>
      <c r="D9" s="35">
        <v>101139.6</v>
      </c>
      <c r="E9" s="35">
        <v>31932.307000000001</v>
      </c>
      <c r="F9" s="35">
        <v>28113.295999999998</v>
      </c>
      <c r="G9" s="35">
        <v>1701.8810000000001</v>
      </c>
      <c r="H9" s="35">
        <v>589.09299999999996</v>
      </c>
      <c r="I9" s="95">
        <v>0</v>
      </c>
      <c r="J9" s="117">
        <v>198324.2</v>
      </c>
    </row>
    <row r="10" spans="1:24" x14ac:dyDescent="0.2">
      <c r="A10" s="30"/>
      <c r="B10" s="213" t="s">
        <v>418</v>
      </c>
      <c r="C10" s="35">
        <v>26403.5</v>
      </c>
      <c r="D10" s="35">
        <v>174598.33</v>
      </c>
      <c r="E10" s="35">
        <v>132214.22099999999</v>
      </c>
      <c r="F10" s="35">
        <v>218943.348</v>
      </c>
      <c r="G10" s="35">
        <v>33769.794000000002</v>
      </c>
      <c r="H10" s="35">
        <v>13310.355</v>
      </c>
      <c r="I10" s="35">
        <v>555.274</v>
      </c>
      <c r="J10" s="117">
        <v>599794.80000000005</v>
      </c>
    </row>
    <row r="11" spans="1:24" x14ac:dyDescent="0.2">
      <c r="A11" s="30"/>
      <c r="B11" s="213" t="s">
        <v>417</v>
      </c>
      <c r="C11" s="35">
        <v>10900.81</v>
      </c>
      <c r="D11" s="35">
        <v>35094.080000000002</v>
      </c>
      <c r="E11" s="35">
        <v>46633.053999999996</v>
      </c>
      <c r="F11" s="35">
        <v>187557.36300000001</v>
      </c>
      <c r="G11" s="35">
        <v>46835.697999999997</v>
      </c>
      <c r="H11" s="35">
        <v>33218.961000000003</v>
      </c>
      <c r="I11" s="35">
        <v>2335.4679999999998</v>
      </c>
      <c r="J11" s="117">
        <v>362575.4</v>
      </c>
    </row>
    <row r="12" spans="1:24" x14ac:dyDescent="0.2">
      <c r="A12" s="30"/>
      <c r="B12" s="213" t="s">
        <v>416</v>
      </c>
      <c r="C12" s="35">
        <v>28479.18</v>
      </c>
      <c r="D12" s="35">
        <v>38815.160000000003</v>
      </c>
      <c r="E12" s="35">
        <v>34022.106</v>
      </c>
      <c r="F12" s="35">
        <v>248643.08900000001</v>
      </c>
      <c r="G12" s="35">
        <v>185323.75099999999</v>
      </c>
      <c r="H12" s="35">
        <v>356286.63099999999</v>
      </c>
      <c r="I12" s="35">
        <v>82567.014999999999</v>
      </c>
      <c r="J12" s="117">
        <v>974136.9</v>
      </c>
    </row>
    <row r="13" spans="1:24" x14ac:dyDescent="0.2">
      <c r="A13" s="30"/>
      <c r="B13" s="30" t="s">
        <v>432</v>
      </c>
      <c r="C13" s="95">
        <v>0</v>
      </c>
      <c r="D13" s="95">
        <v>0</v>
      </c>
      <c r="E13" s="95">
        <v>0</v>
      </c>
      <c r="F13" s="35">
        <v>51058.68</v>
      </c>
      <c r="G13" s="35">
        <v>37933.171000000002</v>
      </c>
      <c r="H13" s="35">
        <v>201914.4</v>
      </c>
      <c r="I13" s="35">
        <v>113715.46</v>
      </c>
      <c r="J13" s="117">
        <v>404621.7</v>
      </c>
    </row>
    <row r="14" spans="1:24" x14ac:dyDescent="0.2">
      <c r="A14" s="30"/>
      <c r="B14" s="213" t="s">
        <v>433</v>
      </c>
      <c r="C14" s="95">
        <v>0</v>
      </c>
      <c r="D14" s="95">
        <v>0</v>
      </c>
      <c r="E14" s="95">
        <v>0</v>
      </c>
      <c r="F14" s="35">
        <v>85588.108999999997</v>
      </c>
      <c r="G14" s="95">
        <v>10832.013000000001</v>
      </c>
      <c r="H14" s="35">
        <v>231832.34700000001</v>
      </c>
      <c r="I14" s="35">
        <v>866667.86800000002</v>
      </c>
      <c r="J14" s="117">
        <v>1194920.3</v>
      </c>
    </row>
    <row r="15" spans="1:24" ht="13.5" thickBot="1" x14ac:dyDescent="0.25">
      <c r="A15" s="30"/>
      <c r="B15" s="168" t="s">
        <v>13</v>
      </c>
      <c r="C15" s="179">
        <v>118072.21</v>
      </c>
      <c r="D15" s="179">
        <v>365100.15</v>
      </c>
      <c r="E15" s="179">
        <v>247766.62599999999</v>
      </c>
      <c r="F15" s="179">
        <v>821691.12399999995</v>
      </c>
      <c r="G15" s="179">
        <v>316483.141</v>
      </c>
      <c r="H15" s="179">
        <v>837222.23400000005</v>
      </c>
      <c r="I15" s="179">
        <v>1065841.085</v>
      </c>
      <c r="J15" s="179">
        <v>3772176.6</v>
      </c>
    </row>
    <row r="16" spans="1:24" x14ac:dyDescent="0.2">
      <c r="A16" s="30"/>
    </row>
    <row r="17" spans="1:1" x14ac:dyDescent="0.2">
      <c r="A17" s="30"/>
    </row>
    <row r="18" spans="1:1" x14ac:dyDescent="0.2">
      <c r="A18" s="30"/>
    </row>
    <row r="19" spans="1:1" x14ac:dyDescent="0.2">
      <c r="A19" s="30"/>
    </row>
    <row r="20" spans="1:1" x14ac:dyDescent="0.2">
      <c r="A20" s="30"/>
    </row>
    <row r="21" spans="1:1" x14ac:dyDescent="0.2">
      <c r="A21" s="30"/>
    </row>
    <row r="22" spans="1:1" x14ac:dyDescent="0.2">
      <c r="A22" s="30"/>
    </row>
    <row r="23" spans="1:1" x14ac:dyDescent="0.2">
      <c r="A23" s="30"/>
    </row>
    <row r="24" spans="1:1" x14ac:dyDescent="0.2">
      <c r="A24" s="30"/>
    </row>
    <row r="25" spans="1:1" x14ac:dyDescent="0.2">
      <c r="A25" s="30"/>
    </row>
    <row r="26" spans="1:1" x14ac:dyDescent="0.2">
      <c r="A26" s="30"/>
    </row>
    <row r="27" spans="1:1" x14ac:dyDescent="0.2">
      <c r="A27" s="30"/>
    </row>
    <row r="28" spans="1:1" x14ac:dyDescent="0.2">
      <c r="A28" s="30"/>
    </row>
    <row r="29" spans="1:1" x14ac:dyDescent="0.2">
      <c r="A29" s="30"/>
    </row>
    <row r="30" spans="1:1" x14ac:dyDescent="0.2">
      <c r="A30" s="30"/>
    </row>
    <row r="31" spans="1:1" x14ac:dyDescent="0.2">
      <c r="A31" s="30"/>
    </row>
    <row r="32" spans="1:1" x14ac:dyDescent="0.2">
      <c r="A32" s="30"/>
    </row>
    <row r="33" spans="1:1" x14ac:dyDescent="0.2">
      <c r="A33" s="30"/>
    </row>
    <row r="34" spans="1:1" x14ac:dyDescent="0.2">
      <c r="A34" s="30"/>
    </row>
    <row r="35" spans="1:1" x14ac:dyDescent="0.2">
      <c r="A35" s="30"/>
    </row>
    <row r="36" spans="1:1" x14ac:dyDescent="0.2">
      <c r="A36" s="30"/>
    </row>
    <row r="37" spans="1:1" x14ac:dyDescent="0.2">
      <c r="A37" s="30"/>
    </row>
    <row r="38" spans="1:1" x14ac:dyDescent="0.2">
      <c r="A38" s="30"/>
    </row>
    <row r="39" spans="1:1" x14ac:dyDescent="0.2">
      <c r="A39" s="30"/>
    </row>
    <row r="40" spans="1:1" x14ac:dyDescent="0.2">
      <c r="A40" s="30"/>
    </row>
    <row r="41" spans="1:1" x14ac:dyDescent="0.2">
      <c r="A41" s="30"/>
    </row>
    <row r="42" spans="1:1" x14ac:dyDescent="0.2">
      <c r="A42" s="30"/>
    </row>
    <row r="43" spans="1:1" x14ac:dyDescent="0.2">
      <c r="A43" s="30"/>
    </row>
    <row r="44" spans="1:1" x14ac:dyDescent="0.2">
      <c r="A44" s="30"/>
    </row>
    <row r="45" spans="1:1" x14ac:dyDescent="0.2">
      <c r="A45" s="30"/>
    </row>
    <row r="46" spans="1:1" x14ac:dyDescent="0.2">
      <c r="A46" s="30"/>
    </row>
    <row r="47" spans="1:1" x14ac:dyDescent="0.2">
      <c r="A47" s="30"/>
    </row>
    <row r="48" spans="1:1" x14ac:dyDescent="0.2">
      <c r="A48" s="30"/>
    </row>
    <row r="49" spans="1:1" x14ac:dyDescent="0.2">
      <c r="A49" s="30"/>
    </row>
    <row r="50" spans="1:1" x14ac:dyDescent="0.2">
      <c r="A50" s="30"/>
    </row>
    <row r="51" spans="1:1" x14ac:dyDescent="0.2">
      <c r="A51" s="30"/>
    </row>
    <row r="52" spans="1:1" x14ac:dyDescent="0.2">
      <c r="A52" s="30"/>
    </row>
    <row r="53" spans="1:1" x14ac:dyDescent="0.2">
      <c r="A53" s="30"/>
    </row>
    <row r="54" spans="1:1" x14ac:dyDescent="0.2">
      <c r="A54" s="30"/>
    </row>
    <row r="55" spans="1:1" x14ac:dyDescent="0.2">
      <c r="A55" s="30"/>
    </row>
    <row r="56" spans="1:1" x14ac:dyDescent="0.2">
      <c r="A56" s="30"/>
    </row>
    <row r="57" spans="1:1" x14ac:dyDescent="0.2">
      <c r="A57" s="30"/>
    </row>
    <row r="58" spans="1:1" x14ac:dyDescent="0.2">
      <c r="A58" s="30"/>
    </row>
    <row r="59" spans="1:1" x14ac:dyDescent="0.2">
      <c r="A59" s="30"/>
    </row>
    <row r="60" spans="1:1" x14ac:dyDescent="0.2">
      <c r="A60" s="30"/>
    </row>
    <row r="61" spans="1:1" x14ac:dyDescent="0.2">
      <c r="A61" s="30"/>
    </row>
    <row r="62" spans="1:1" x14ac:dyDescent="0.2">
      <c r="A62" s="30"/>
    </row>
    <row r="63" spans="1:1" x14ac:dyDescent="0.2">
      <c r="A63" s="30"/>
    </row>
    <row r="64" spans="1:1" x14ac:dyDescent="0.2">
      <c r="A64" s="30"/>
    </row>
    <row r="65" spans="1:1" x14ac:dyDescent="0.2">
      <c r="A65" s="30"/>
    </row>
    <row r="66" spans="1:1" x14ac:dyDescent="0.2">
      <c r="A66" s="30"/>
    </row>
    <row r="67" spans="1:1" x14ac:dyDescent="0.2">
      <c r="A67" s="30"/>
    </row>
    <row r="68" spans="1:1" x14ac:dyDescent="0.2">
      <c r="A68" s="30"/>
    </row>
    <row r="69" spans="1:1" x14ac:dyDescent="0.2">
      <c r="A69" s="30"/>
    </row>
    <row r="70" spans="1:1" x14ac:dyDescent="0.2">
      <c r="A70" s="30"/>
    </row>
    <row r="71" spans="1:1" x14ac:dyDescent="0.2">
      <c r="A71" s="30"/>
    </row>
    <row r="72" spans="1:1" x14ac:dyDescent="0.2">
      <c r="A72" s="30"/>
    </row>
    <row r="73" spans="1:1" x14ac:dyDescent="0.2">
      <c r="A73" s="30"/>
    </row>
    <row r="74" spans="1:1" x14ac:dyDescent="0.2">
      <c r="A74" s="30"/>
    </row>
    <row r="75" spans="1:1" x14ac:dyDescent="0.2">
      <c r="A75" s="30"/>
    </row>
    <row r="76" spans="1:1" x14ac:dyDescent="0.2">
      <c r="A76" s="30"/>
    </row>
    <row r="77" spans="1:1" x14ac:dyDescent="0.2">
      <c r="A77" s="30"/>
    </row>
    <row r="78" spans="1:1" x14ac:dyDescent="0.2">
      <c r="A78" s="30"/>
    </row>
    <row r="79" spans="1:1" x14ac:dyDescent="0.2">
      <c r="A79" s="30"/>
    </row>
    <row r="80" spans="1:1" x14ac:dyDescent="0.2">
      <c r="A80" s="30"/>
    </row>
    <row r="81" spans="1:1" x14ac:dyDescent="0.2">
      <c r="A81" s="30"/>
    </row>
    <row r="82" spans="1:1" x14ac:dyDescent="0.2">
      <c r="A82" s="30"/>
    </row>
    <row r="83" spans="1:1" x14ac:dyDescent="0.2">
      <c r="A83" s="30"/>
    </row>
    <row r="84" spans="1:1" x14ac:dyDescent="0.2">
      <c r="A84" s="30"/>
    </row>
    <row r="85" spans="1:1" x14ac:dyDescent="0.2">
      <c r="A85" s="30"/>
    </row>
    <row r="86" spans="1:1" x14ac:dyDescent="0.2">
      <c r="A86" s="30"/>
    </row>
    <row r="87" spans="1:1" x14ac:dyDescent="0.2">
      <c r="A87" s="30"/>
    </row>
    <row r="88" spans="1:1" x14ac:dyDescent="0.2">
      <c r="A88" s="30"/>
    </row>
    <row r="89" spans="1:1" x14ac:dyDescent="0.2">
      <c r="A89" s="30"/>
    </row>
    <row r="90" spans="1:1" x14ac:dyDescent="0.2">
      <c r="A90" s="30"/>
    </row>
    <row r="91" spans="1:1" x14ac:dyDescent="0.2">
      <c r="A91" s="30"/>
    </row>
    <row r="92" spans="1:1" x14ac:dyDescent="0.2">
      <c r="A92" s="30"/>
    </row>
    <row r="93" spans="1:1" x14ac:dyDescent="0.2">
      <c r="A93" s="30"/>
    </row>
    <row r="94" spans="1:1" x14ac:dyDescent="0.2">
      <c r="A94" s="30"/>
    </row>
    <row r="95" spans="1:1" x14ac:dyDescent="0.2">
      <c r="A95" s="30"/>
    </row>
    <row r="96" spans="1:1" x14ac:dyDescent="0.2">
      <c r="A96" s="30"/>
    </row>
    <row r="97" spans="1:1" x14ac:dyDescent="0.2">
      <c r="A97" s="30"/>
    </row>
    <row r="98" spans="1:1" x14ac:dyDescent="0.2">
      <c r="A98" s="30"/>
    </row>
    <row r="99" spans="1:1" x14ac:dyDescent="0.2">
      <c r="A99" s="30"/>
    </row>
    <row r="100" spans="1:1" x14ac:dyDescent="0.2">
      <c r="A100" s="30"/>
    </row>
    <row r="101" spans="1:1" x14ac:dyDescent="0.2">
      <c r="A101" s="30"/>
    </row>
    <row r="102" spans="1:1" x14ac:dyDescent="0.2">
      <c r="A102" s="30"/>
    </row>
    <row r="103" spans="1:1" x14ac:dyDescent="0.2">
      <c r="A103" s="30"/>
    </row>
    <row r="104" spans="1:1" x14ac:dyDescent="0.2">
      <c r="A104" s="30"/>
    </row>
    <row r="105" spans="1:1" x14ac:dyDescent="0.2">
      <c r="A105" s="30"/>
    </row>
    <row r="106" spans="1:1" x14ac:dyDescent="0.2">
      <c r="A106" s="30"/>
    </row>
    <row r="107" spans="1:1" x14ac:dyDescent="0.2">
      <c r="A107" s="30"/>
    </row>
    <row r="108" spans="1:1" x14ac:dyDescent="0.2">
      <c r="A108" s="30"/>
    </row>
    <row r="109" spans="1:1" x14ac:dyDescent="0.2">
      <c r="A109" s="30"/>
    </row>
    <row r="110" spans="1:1" x14ac:dyDescent="0.2">
      <c r="A110" s="30"/>
    </row>
    <row r="111" spans="1:1" x14ac:dyDescent="0.2">
      <c r="A111" s="30"/>
    </row>
    <row r="112" spans="1:1" x14ac:dyDescent="0.2">
      <c r="A112" s="30"/>
    </row>
    <row r="113" spans="1:1" x14ac:dyDescent="0.2">
      <c r="A113" s="30"/>
    </row>
    <row r="114" spans="1:1" x14ac:dyDescent="0.2">
      <c r="A114" s="30"/>
    </row>
    <row r="115" spans="1:1" x14ac:dyDescent="0.2">
      <c r="A115" s="30"/>
    </row>
    <row r="116" spans="1:1" x14ac:dyDescent="0.2">
      <c r="A116" s="30"/>
    </row>
    <row r="117" spans="1:1" x14ac:dyDescent="0.2">
      <c r="A117" s="30"/>
    </row>
    <row r="118" spans="1:1" x14ac:dyDescent="0.2">
      <c r="A118" s="30"/>
    </row>
    <row r="119" spans="1:1" x14ac:dyDescent="0.2">
      <c r="A119" s="30"/>
    </row>
    <row r="120" spans="1:1" x14ac:dyDescent="0.2">
      <c r="A120" s="30"/>
    </row>
    <row r="121" spans="1:1" x14ac:dyDescent="0.2">
      <c r="A121" s="30"/>
    </row>
    <row r="122" spans="1:1" x14ac:dyDescent="0.2">
      <c r="A122" s="30"/>
    </row>
    <row r="123" spans="1:1" x14ac:dyDescent="0.2">
      <c r="A123" s="30"/>
    </row>
    <row r="124" spans="1:1" x14ac:dyDescent="0.2">
      <c r="A124" s="30"/>
    </row>
    <row r="125" spans="1:1" x14ac:dyDescent="0.2">
      <c r="A125" s="30"/>
    </row>
    <row r="126" spans="1:1" x14ac:dyDescent="0.2">
      <c r="A126" s="30"/>
    </row>
    <row r="127" spans="1:1" x14ac:dyDescent="0.2">
      <c r="A127" s="30"/>
    </row>
    <row r="128" spans="1:1" x14ac:dyDescent="0.2">
      <c r="A128" s="30"/>
    </row>
    <row r="129" spans="1:1" x14ac:dyDescent="0.2">
      <c r="A129" s="30"/>
    </row>
    <row r="130" spans="1:1" x14ac:dyDescent="0.2">
      <c r="A130" s="30"/>
    </row>
    <row r="131" spans="1:1" x14ac:dyDescent="0.2">
      <c r="A131" s="30"/>
    </row>
    <row r="132" spans="1:1" x14ac:dyDescent="0.2">
      <c r="A132" s="30"/>
    </row>
    <row r="133" spans="1:1" x14ac:dyDescent="0.2">
      <c r="A133" s="30"/>
    </row>
    <row r="134" spans="1:1" x14ac:dyDescent="0.2">
      <c r="A134" s="30"/>
    </row>
    <row r="135" spans="1:1" x14ac:dyDescent="0.2">
      <c r="A135" s="30"/>
    </row>
    <row r="136" spans="1:1" x14ac:dyDescent="0.2">
      <c r="A136" s="30"/>
    </row>
    <row r="137" spans="1:1" x14ac:dyDescent="0.2">
      <c r="A137" s="30"/>
    </row>
    <row r="138" spans="1:1" x14ac:dyDescent="0.2">
      <c r="A138" s="30"/>
    </row>
    <row r="139" spans="1:1" x14ac:dyDescent="0.2">
      <c r="A139" s="30"/>
    </row>
    <row r="140" spans="1:1" x14ac:dyDescent="0.2">
      <c r="A140" s="30"/>
    </row>
    <row r="141" spans="1:1" x14ac:dyDescent="0.2">
      <c r="A141" s="30"/>
    </row>
    <row r="142" spans="1:1" x14ac:dyDescent="0.2">
      <c r="A142" s="30"/>
    </row>
    <row r="143" spans="1:1" x14ac:dyDescent="0.2">
      <c r="A143" s="30"/>
    </row>
    <row r="144" spans="1:1" x14ac:dyDescent="0.2">
      <c r="A144" s="30"/>
    </row>
    <row r="145" spans="1:1" x14ac:dyDescent="0.2">
      <c r="A145" s="30"/>
    </row>
    <row r="146" spans="1:1" x14ac:dyDescent="0.2">
      <c r="A146" s="30"/>
    </row>
    <row r="147" spans="1:1" x14ac:dyDescent="0.2">
      <c r="A147" s="30"/>
    </row>
    <row r="148" spans="1:1" x14ac:dyDescent="0.2">
      <c r="A148" s="30"/>
    </row>
    <row r="149" spans="1:1" x14ac:dyDescent="0.2">
      <c r="A149" s="30"/>
    </row>
    <row r="150" spans="1:1" x14ac:dyDescent="0.2">
      <c r="A150" s="30"/>
    </row>
    <row r="151" spans="1:1" x14ac:dyDescent="0.2">
      <c r="A151" s="30"/>
    </row>
    <row r="152" spans="1:1" x14ac:dyDescent="0.2">
      <c r="A152" s="30"/>
    </row>
    <row r="153" spans="1:1" x14ac:dyDescent="0.2">
      <c r="A153" s="30"/>
    </row>
    <row r="154" spans="1:1" x14ac:dyDescent="0.2">
      <c r="A154" s="30"/>
    </row>
    <row r="155" spans="1:1" x14ac:dyDescent="0.2">
      <c r="A155" s="30"/>
    </row>
    <row r="156" spans="1:1" x14ac:dyDescent="0.2">
      <c r="A156" s="30"/>
    </row>
    <row r="157" spans="1:1" x14ac:dyDescent="0.2">
      <c r="A157" s="30"/>
    </row>
    <row r="158" spans="1:1" x14ac:dyDescent="0.2">
      <c r="A158" s="30"/>
    </row>
    <row r="159" spans="1:1" x14ac:dyDescent="0.2">
      <c r="A159" s="30"/>
    </row>
    <row r="160" spans="1:1" x14ac:dyDescent="0.2">
      <c r="A160" s="30"/>
    </row>
    <row r="161" spans="1:1" x14ac:dyDescent="0.2">
      <c r="A161" s="30"/>
    </row>
    <row r="162" spans="1:1" x14ac:dyDescent="0.2">
      <c r="A162" s="30"/>
    </row>
    <row r="163" spans="1:1" x14ac:dyDescent="0.2">
      <c r="A163" s="30"/>
    </row>
    <row r="164" spans="1:1" x14ac:dyDescent="0.2">
      <c r="A164" s="30"/>
    </row>
    <row r="165" spans="1:1" x14ac:dyDescent="0.2">
      <c r="A165" s="30"/>
    </row>
    <row r="166" spans="1:1" x14ac:dyDescent="0.2">
      <c r="A166" s="30"/>
    </row>
    <row r="167" spans="1:1" x14ac:dyDescent="0.2">
      <c r="A167" s="30"/>
    </row>
    <row r="168" spans="1:1" x14ac:dyDescent="0.2">
      <c r="A168" s="30"/>
    </row>
    <row r="169" spans="1:1" x14ac:dyDescent="0.2">
      <c r="A169" s="30"/>
    </row>
    <row r="170" spans="1:1" x14ac:dyDescent="0.2">
      <c r="A170" s="30"/>
    </row>
    <row r="171" spans="1:1" x14ac:dyDescent="0.2">
      <c r="A171" s="30"/>
    </row>
    <row r="172" spans="1:1" x14ac:dyDescent="0.2">
      <c r="A172" s="30"/>
    </row>
    <row r="173" spans="1:1" x14ac:dyDescent="0.2">
      <c r="A173" s="30"/>
    </row>
    <row r="174" spans="1:1" x14ac:dyDescent="0.2">
      <c r="A174" s="30"/>
    </row>
    <row r="175" spans="1:1" x14ac:dyDescent="0.2">
      <c r="A175" s="30"/>
    </row>
    <row r="176" spans="1:1" x14ac:dyDescent="0.2">
      <c r="A176" s="30"/>
    </row>
    <row r="177" spans="1:1" x14ac:dyDescent="0.2">
      <c r="A177" s="30"/>
    </row>
    <row r="178" spans="1:1" x14ac:dyDescent="0.2">
      <c r="A178" s="30"/>
    </row>
    <row r="179" spans="1:1" x14ac:dyDescent="0.2">
      <c r="A179" s="30"/>
    </row>
    <row r="180" spans="1:1" x14ac:dyDescent="0.2">
      <c r="A180" s="30"/>
    </row>
    <row r="181" spans="1:1" x14ac:dyDescent="0.2">
      <c r="A181" s="30"/>
    </row>
    <row r="182" spans="1:1" x14ac:dyDescent="0.2">
      <c r="A182" s="30"/>
    </row>
    <row r="183" spans="1:1" x14ac:dyDescent="0.2">
      <c r="A183" s="30"/>
    </row>
    <row r="184" spans="1:1" x14ac:dyDescent="0.2">
      <c r="A184" s="30"/>
    </row>
    <row r="185" spans="1:1" x14ac:dyDescent="0.2">
      <c r="A185" s="30"/>
    </row>
    <row r="186" spans="1:1" x14ac:dyDescent="0.2">
      <c r="A186" s="30"/>
    </row>
    <row r="187" spans="1:1" x14ac:dyDescent="0.2">
      <c r="A187" s="30"/>
    </row>
    <row r="188" spans="1:1" x14ac:dyDescent="0.2">
      <c r="A188" s="30"/>
    </row>
    <row r="189" spans="1:1" x14ac:dyDescent="0.2">
      <c r="A189" s="30"/>
    </row>
    <row r="190" spans="1:1" x14ac:dyDescent="0.2">
      <c r="A190" s="30"/>
    </row>
    <row r="191" spans="1:1" x14ac:dyDescent="0.2">
      <c r="A191" s="30"/>
    </row>
    <row r="192" spans="1:1" x14ac:dyDescent="0.2">
      <c r="A192" s="30"/>
    </row>
    <row r="193" spans="1:1" x14ac:dyDescent="0.2">
      <c r="A193" s="30"/>
    </row>
    <row r="194" spans="1:1" x14ac:dyDescent="0.2">
      <c r="A194" s="30"/>
    </row>
    <row r="195" spans="1:1" x14ac:dyDescent="0.2">
      <c r="A195" s="30"/>
    </row>
    <row r="196" spans="1:1" x14ac:dyDescent="0.2">
      <c r="A196" s="30"/>
    </row>
    <row r="197" spans="1:1" x14ac:dyDescent="0.2">
      <c r="A197" s="30"/>
    </row>
    <row r="198" spans="1:1" x14ac:dyDescent="0.2">
      <c r="A198" s="30"/>
    </row>
    <row r="199" spans="1:1" x14ac:dyDescent="0.2">
      <c r="A199" s="30"/>
    </row>
    <row r="200" spans="1:1" x14ac:dyDescent="0.2">
      <c r="A200" s="30"/>
    </row>
    <row r="201" spans="1:1" x14ac:dyDescent="0.2">
      <c r="A201" s="30"/>
    </row>
    <row r="202" spans="1:1" x14ac:dyDescent="0.2">
      <c r="A202" s="30"/>
    </row>
    <row r="203" spans="1:1" x14ac:dyDescent="0.2">
      <c r="A203" s="30"/>
    </row>
  </sheetData>
  <mergeCells count="3">
    <mergeCell ref="B5:B6"/>
    <mergeCell ref="C5:J5"/>
    <mergeCell ref="B1:K1"/>
  </mergeCells>
  <pageMargins left="0.70866141732283472" right="0.70866141732283472" top="0.78740157480314965" bottom="0.78740157480314965" header="0.31496062992125984" footer="0.31496062992125984"/>
  <pageSetup paperSize="9" orientation="landscape" r:id="rId1"/>
  <colBreaks count="1" manualBreakCount="1">
    <brk id="18" max="1048575" man="1"/>
  </colBreak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tabColor rgb="FF005078"/>
    <pageSetUpPr fitToPage="1"/>
  </sheetPr>
  <dimension ref="A1:W203"/>
  <sheetViews>
    <sheetView showGridLines="0" zoomScaleNormal="100" zoomScaleSheetLayoutView="100" workbookViewId="0">
      <selection activeCell="D23" sqref="D23"/>
    </sheetView>
  </sheetViews>
  <sheetFormatPr baseColWidth="10" defaultColWidth="11.42578125" defaultRowHeight="12.75" x14ac:dyDescent="0.2"/>
  <cols>
    <col min="1" max="1" width="2.7109375" style="28" customWidth="1"/>
    <col min="2" max="2" width="13.140625" style="28" customWidth="1"/>
    <col min="3" max="10" width="10.7109375" style="28" customWidth="1"/>
    <col min="11" max="22" width="12.5703125" style="28" bestFit="1" customWidth="1"/>
    <col min="23" max="24" width="13.28515625" style="28" bestFit="1" customWidth="1"/>
    <col min="25" max="16384" width="11.42578125" style="28"/>
  </cols>
  <sheetData>
    <row r="1" spans="1:23" s="84" customFormat="1" ht="15.75" x14ac:dyDescent="0.2">
      <c r="B1" s="308" t="str">
        <f>Inhaltsverzeichnis!B33&amp;" "&amp;Inhaltsverzeichnis!C33&amp;" "&amp;Inhaltsverzeichnis!D33</f>
        <v>Tabelle 10c:  Eigenkapital nach Reingewinn- und Eigenkapitalklassen, in 1'000 Franken, 2017</v>
      </c>
      <c r="C1" s="308"/>
      <c r="D1" s="308"/>
      <c r="E1" s="308"/>
      <c r="F1" s="308"/>
      <c r="G1" s="308"/>
      <c r="H1" s="308"/>
      <c r="I1" s="308"/>
      <c r="J1" s="308"/>
      <c r="K1" s="308"/>
      <c r="L1" s="98"/>
      <c r="M1" s="98"/>
      <c r="N1" s="98"/>
      <c r="O1" s="98"/>
      <c r="P1" s="98"/>
      <c r="Q1" s="98"/>
      <c r="R1" s="98"/>
      <c r="S1" s="98"/>
      <c r="T1" s="98"/>
      <c r="U1" s="98"/>
      <c r="V1" s="98"/>
      <c r="W1" s="98"/>
    </row>
    <row r="2" spans="1:23" x14ac:dyDescent="0.2">
      <c r="A2" s="30"/>
      <c r="B2" s="32" t="s">
        <v>437</v>
      </c>
    </row>
    <row r="3" spans="1:23" x14ac:dyDescent="0.2">
      <c r="A3" s="30"/>
      <c r="B3" s="32"/>
    </row>
    <row r="4" spans="1:23" x14ac:dyDescent="0.2">
      <c r="A4" s="30"/>
    </row>
    <row r="5" spans="1:23" x14ac:dyDescent="0.2">
      <c r="A5" s="30"/>
      <c r="B5" s="322" t="s">
        <v>441</v>
      </c>
      <c r="C5" s="313" t="s">
        <v>264</v>
      </c>
      <c r="D5" s="313"/>
      <c r="E5" s="313"/>
      <c r="F5" s="313"/>
      <c r="G5" s="313"/>
      <c r="H5" s="313"/>
      <c r="I5" s="313"/>
      <c r="J5" s="313"/>
    </row>
    <row r="6" spans="1:23" ht="24.75" customHeight="1" x14ac:dyDescent="0.2">
      <c r="A6" s="30"/>
      <c r="B6" s="318"/>
      <c r="C6" s="230" t="s">
        <v>443</v>
      </c>
      <c r="D6" s="230" t="s">
        <v>345</v>
      </c>
      <c r="E6" s="230" t="s">
        <v>346</v>
      </c>
      <c r="F6" s="230" t="s">
        <v>347</v>
      </c>
      <c r="G6" s="230" t="s">
        <v>348</v>
      </c>
      <c r="H6" s="230" t="s">
        <v>349</v>
      </c>
      <c r="I6" s="230" t="s">
        <v>421</v>
      </c>
      <c r="J6" s="230" t="s">
        <v>13</v>
      </c>
    </row>
    <row r="7" spans="1:23" x14ac:dyDescent="0.2">
      <c r="A7" s="30"/>
      <c r="B7" s="217">
        <v>0</v>
      </c>
      <c r="C7" s="35">
        <v>206877.69399999999</v>
      </c>
      <c r="D7" s="35">
        <v>758502.44</v>
      </c>
      <c r="E7" s="95">
        <v>511323.72</v>
      </c>
      <c r="F7" s="35">
        <v>1939779.63</v>
      </c>
      <c r="G7" s="35">
        <v>1063980.7</v>
      </c>
      <c r="H7" s="35">
        <v>3185791.3</v>
      </c>
      <c r="I7" s="95">
        <v>32021421.600000001</v>
      </c>
      <c r="J7" s="117">
        <v>39687677</v>
      </c>
    </row>
    <row r="8" spans="1:23" x14ac:dyDescent="0.2">
      <c r="A8" s="30"/>
      <c r="B8" s="213" t="s">
        <v>420</v>
      </c>
      <c r="C8" s="35">
        <v>110829.443</v>
      </c>
      <c r="D8" s="35">
        <v>413140.57</v>
      </c>
      <c r="E8" s="95">
        <v>214521.55</v>
      </c>
      <c r="F8" s="35">
        <v>372780.11</v>
      </c>
      <c r="G8" s="35">
        <v>50285.8</v>
      </c>
      <c r="H8" s="35">
        <v>111675.8</v>
      </c>
      <c r="I8" s="95">
        <v>0</v>
      </c>
      <c r="J8" s="117">
        <v>1273233</v>
      </c>
    </row>
    <row r="9" spans="1:23" x14ac:dyDescent="0.2">
      <c r="A9" s="30"/>
      <c r="B9" s="213" t="s">
        <v>419</v>
      </c>
      <c r="C9" s="35">
        <v>48864.25</v>
      </c>
      <c r="D9" s="35">
        <v>503934.69</v>
      </c>
      <c r="E9" s="95">
        <v>426908.73</v>
      </c>
      <c r="F9" s="35">
        <v>937270.75</v>
      </c>
      <c r="G9" s="35">
        <v>178168.64</v>
      </c>
      <c r="H9" s="35">
        <v>133059.6</v>
      </c>
      <c r="I9" s="95">
        <v>0</v>
      </c>
      <c r="J9" s="117">
        <v>2228207</v>
      </c>
    </row>
    <row r="10" spans="1:23" x14ac:dyDescent="0.2">
      <c r="A10" s="30"/>
      <c r="B10" s="213" t="s">
        <v>418</v>
      </c>
      <c r="C10" s="35">
        <v>4675.7979999999998</v>
      </c>
      <c r="D10" s="35">
        <v>267790.11</v>
      </c>
      <c r="E10" s="95">
        <v>443382.93</v>
      </c>
      <c r="F10" s="35">
        <v>1933317.88</v>
      </c>
      <c r="G10" s="95">
        <v>850546.72</v>
      </c>
      <c r="H10" s="35">
        <v>764691.8</v>
      </c>
      <c r="I10" s="95">
        <v>247142.2</v>
      </c>
      <c r="J10" s="117">
        <v>4511548</v>
      </c>
    </row>
    <row r="11" spans="1:23" x14ac:dyDescent="0.2">
      <c r="A11" s="30"/>
      <c r="B11" s="213" t="s">
        <v>417</v>
      </c>
      <c r="C11" s="35">
        <v>400.24</v>
      </c>
      <c r="D11" s="35">
        <v>14859.69</v>
      </c>
      <c r="E11" s="95">
        <v>48313.09</v>
      </c>
      <c r="F11" s="35">
        <v>698720.86</v>
      </c>
      <c r="G11" s="95">
        <v>459921.48</v>
      </c>
      <c r="H11" s="35">
        <v>879046.1</v>
      </c>
      <c r="I11" s="35">
        <v>351855.8</v>
      </c>
      <c r="J11" s="117">
        <v>2453117</v>
      </c>
    </row>
    <row r="12" spans="1:23" x14ac:dyDescent="0.2">
      <c r="A12" s="30"/>
      <c r="B12" s="213" t="s">
        <v>416</v>
      </c>
      <c r="C12" s="35">
        <v>329.13400000000001</v>
      </c>
      <c r="D12" s="35">
        <v>6672.66</v>
      </c>
      <c r="E12" s="95">
        <v>13568.36</v>
      </c>
      <c r="F12" s="35">
        <v>387384.42</v>
      </c>
      <c r="G12" s="95">
        <v>650475.68000000005</v>
      </c>
      <c r="H12" s="35">
        <v>3124889.5</v>
      </c>
      <c r="I12" s="35">
        <v>2771250.4</v>
      </c>
      <c r="J12" s="117">
        <v>6954570</v>
      </c>
    </row>
    <row r="13" spans="1:23" x14ac:dyDescent="0.2">
      <c r="A13" s="30"/>
      <c r="B13" s="30" t="s">
        <v>432</v>
      </c>
      <c r="C13" s="95">
        <v>0</v>
      </c>
      <c r="D13" s="95">
        <v>0</v>
      </c>
      <c r="E13" s="95">
        <v>0</v>
      </c>
      <c r="F13" s="35">
        <v>22050.44</v>
      </c>
      <c r="G13" s="95">
        <v>34908.94</v>
      </c>
      <c r="H13" s="35">
        <v>676702</v>
      </c>
      <c r="I13" s="35">
        <v>1666786.3</v>
      </c>
      <c r="J13" s="117">
        <v>2400448</v>
      </c>
    </row>
    <row r="14" spans="1:23" x14ac:dyDescent="0.2">
      <c r="A14" s="30"/>
      <c r="B14" s="213" t="s">
        <v>433</v>
      </c>
      <c r="C14" s="95">
        <v>0</v>
      </c>
      <c r="D14" s="95">
        <v>0</v>
      </c>
      <c r="E14" s="95">
        <v>0</v>
      </c>
      <c r="F14" s="35">
        <v>12140.92</v>
      </c>
      <c r="G14" s="95">
        <v>7486.6</v>
      </c>
      <c r="H14" s="35">
        <v>255830.7</v>
      </c>
      <c r="I14" s="35">
        <v>7786268.5</v>
      </c>
      <c r="J14" s="117">
        <v>8061727</v>
      </c>
    </row>
    <row r="15" spans="1:23" ht="13.5" thickBot="1" x14ac:dyDescent="0.25">
      <c r="A15" s="30"/>
      <c r="B15" s="168" t="s">
        <v>13</v>
      </c>
      <c r="C15" s="179">
        <v>371976.55900000001</v>
      </c>
      <c r="D15" s="179">
        <v>1964900.15</v>
      </c>
      <c r="E15" s="179">
        <v>1658018.38</v>
      </c>
      <c r="F15" s="179">
        <v>6303445.0099999998</v>
      </c>
      <c r="G15" s="179">
        <v>3295774.56</v>
      </c>
      <c r="H15" s="179">
        <v>9131686.8000000007</v>
      </c>
      <c r="I15" s="179">
        <v>44844724.799999997</v>
      </c>
      <c r="J15" s="179">
        <v>67570526</v>
      </c>
    </row>
    <row r="16" spans="1:23" x14ac:dyDescent="0.2">
      <c r="A16" s="30"/>
    </row>
    <row r="17" spans="1:1" x14ac:dyDescent="0.2">
      <c r="A17" s="30"/>
    </row>
    <row r="18" spans="1:1" x14ac:dyDescent="0.2">
      <c r="A18" s="30"/>
    </row>
    <row r="19" spans="1:1" x14ac:dyDescent="0.2">
      <c r="A19" s="30"/>
    </row>
    <row r="20" spans="1:1" x14ac:dyDescent="0.2">
      <c r="A20" s="30"/>
    </row>
    <row r="21" spans="1:1" x14ac:dyDescent="0.2">
      <c r="A21" s="30"/>
    </row>
    <row r="22" spans="1:1" x14ac:dyDescent="0.2">
      <c r="A22" s="30"/>
    </row>
    <row r="23" spans="1:1" x14ac:dyDescent="0.2">
      <c r="A23" s="30"/>
    </row>
    <row r="24" spans="1:1" x14ac:dyDescent="0.2">
      <c r="A24" s="30"/>
    </row>
    <row r="25" spans="1:1" x14ac:dyDescent="0.2">
      <c r="A25" s="30"/>
    </row>
    <row r="26" spans="1:1" x14ac:dyDescent="0.2">
      <c r="A26" s="30"/>
    </row>
    <row r="27" spans="1:1" x14ac:dyDescent="0.2">
      <c r="A27" s="30"/>
    </row>
    <row r="28" spans="1:1" x14ac:dyDescent="0.2">
      <c r="A28" s="30"/>
    </row>
    <row r="29" spans="1:1" x14ac:dyDescent="0.2">
      <c r="A29" s="30"/>
    </row>
    <row r="30" spans="1:1" x14ac:dyDescent="0.2">
      <c r="A30" s="30"/>
    </row>
    <row r="31" spans="1:1" x14ac:dyDescent="0.2">
      <c r="A31" s="30"/>
    </row>
    <row r="32" spans="1:1" x14ac:dyDescent="0.2">
      <c r="A32" s="30"/>
    </row>
    <row r="33" spans="1:1" x14ac:dyDescent="0.2">
      <c r="A33" s="30"/>
    </row>
    <row r="34" spans="1:1" x14ac:dyDescent="0.2">
      <c r="A34" s="30"/>
    </row>
    <row r="35" spans="1:1" x14ac:dyDescent="0.2">
      <c r="A35" s="30"/>
    </row>
    <row r="36" spans="1:1" x14ac:dyDescent="0.2">
      <c r="A36" s="30"/>
    </row>
    <row r="37" spans="1:1" x14ac:dyDescent="0.2">
      <c r="A37" s="30"/>
    </row>
    <row r="38" spans="1:1" x14ac:dyDescent="0.2">
      <c r="A38" s="30"/>
    </row>
    <row r="39" spans="1:1" x14ac:dyDescent="0.2">
      <c r="A39" s="30"/>
    </row>
    <row r="40" spans="1:1" x14ac:dyDescent="0.2">
      <c r="A40" s="30"/>
    </row>
    <row r="41" spans="1:1" x14ac:dyDescent="0.2">
      <c r="A41" s="30"/>
    </row>
    <row r="42" spans="1:1" x14ac:dyDescent="0.2">
      <c r="A42" s="30"/>
    </row>
    <row r="43" spans="1:1" x14ac:dyDescent="0.2">
      <c r="A43" s="30"/>
    </row>
    <row r="44" spans="1:1" x14ac:dyDescent="0.2">
      <c r="A44" s="30"/>
    </row>
    <row r="45" spans="1:1" x14ac:dyDescent="0.2">
      <c r="A45" s="30"/>
    </row>
    <row r="46" spans="1:1" x14ac:dyDescent="0.2">
      <c r="A46" s="30"/>
    </row>
    <row r="47" spans="1:1" x14ac:dyDescent="0.2">
      <c r="A47" s="30"/>
    </row>
    <row r="48" spans="1:1" x14ac:dyDescent="0.2">
      <c r="A48" s="30"/>
    </row>
    <row r="49" spans="1:1" x14ac:dyDescent="0.2">
      <c r="A49" s="30"/>
    </row>
    <row r="50" spans="1:1" x14ac:dyDescent="0.2">
      <c r="A50" s="30"/>
    </row>
    <row r="51" spans="1:1" x14ac:dyDescent="0.2">
      <c r="A51" s="30"/>
    </row>
    <row r="52" spans="1:1" x14ac:dyDescent="0.2">
      <c r="A52" s="30"/>
    </row>
    <row r="53" spans="1:1" x14ac:dyDescent="0.2">
      <c r="A53" s="30"/>
    </row>
    <row r="54" spans="1:1" x14ac:dyDescent="0.2">
      <c r="A54" s="30"/>
    </row>
    <row r="55" spans="1:1" x14ac:dyDescent="0.2">
      <c r="A55" s="30"/>
    </row>
    <row r="56" spans="1:1" x14ac:dyDescent="0.2">
      <c r="A56" s="30"/>
    </row>
    <row r="57" spans="1:1" x14ac:dyDescent="0.2">
      <c r="A57" s="30"/>
    </row>
    <row r="58" spans="1:1" x14ac:dyDescent="0.2">
      <c r="A58" s="30"/>
    </row>
    <row r="59" spans="1:1" x14ac:dyDescent="0.2">
      <c r="A59" s="30"/>
    </row>
    <row r="60" spans="1:1" x14ac:dyDescent="0.2">
      <c r="A60" s="30"/>
    </row>
    <row r="61" spans="1:1" x14ac:dyDescent="0.2">
      <c r="A61" s="30"/>
    </row>
    <row r="62" spans="1:1" x14ac:dyDescent="0.2">
      <c r="A62" s="30"/>
    </row>
    <row r="63" spans="1:1" x14ac:dyDescent="0.2">
      <c r="A63" s="30"/>
    </row>
    <row r="64" spans="1:1" x14ac:dyDescent="0.2">
      <c r="A64" s="30"/>
    </row>
    <row r="65" spans="1:1" x14ac:dyDescent="0.2">
      <c r="A65" s="30"/>
    </row>
    <row r="66" spans="1:1" x14ac:dyDescent="0.2">
      <c r="A66" s="30"/>
    </row>
    <row r="67" spans="1:1" x14ac:dyDescent="0.2">
      <c r="A67" s="30"/>
    </row>
    <row r="68" spans="1:1" x14ac:dyDescent="0.2">
      <c r="A68" s="30"/>
    </row>
    <row r="69" spans="1:1" x14ac:dyDescent="0.2">
      <c r="A69" s="30"/>
    </row>
    <row r="70" spans="1:1" x14ac:dyDescent="0.2">
      <c r="A70" s="30"/>
    </row>
    <row r="71" spans="1:1" x14ac:dyDescent="0.2">
      <c r="A71" s="30"/>
    </row>
    <row r="72" spans="1:1" x14ac:dyDescent="0.2">
      <c r="A72" s="30"/>
    </row>
    <row r="73" spans="1:1" x14ac:dyDescent="0.2">
      <c r="A73" s="30"/>
    </row>
    <row r="74" spans="1:1" x14ac:dyDescent="0.2">
      <c r="A74" s="30"/>
    </row>
    <row r="75" spans="1:1" x14ac:dyDescent="0.2">
      <c r="A75" s="30"/>
    </row>
    <row r="76" spans="1:1" x14ac:dyDescent="0.2">
      <c r="A76" s="30"/>
    </row>
    <row r="77" spans="1:1" x14ac:dyDescent="0.2">
      <c r="A77" s="30"/>
    </row>
    <row r="78" spans="1:1" x14ac:dyDescent="0.2">
      <c r="A78" s="30"/>
    </row>
    <row r="79" spans="1:1" x14ac:dyDescent="0.2">
      <c r="A79" s="30"/>
    </row>
    <row r="80" spans="1:1" x14ac:dyDescent="0.2">
      <c r="A80" s="30"/>
    </row>
    <row r="81" spans="1:1" x14ac:dyDescent="0.2">
      <c r="A81" s="30"/>
    </row>
    <row r="82" spans="1:1" x14ac:dyDescent="0.2">
      <c r="A82" s="30"/>
    </row>
    <row r="83" spans="1:1" x14ac:dyDescent="0.2">
      <c r="A83" s="30"/>
    </row>
    <row r="84" spans="1:1" x14ac:dyDescent="0.2">
      <c r="A84" s="30"/>
    </row>
    <row r="85" spans="1:1" x14ac:dyDescent="0.2">
      <c r="A85" s="30"/>
    </row>
    <row r="86" spans="1:1" x14ac:dyDescent="0.2">
      <c r="A86" s="30"/>
    </row>
    <row r="87" spans="1:1" x14ac:dyDescent="0.2">
      <c r="A87" s="30"/>
    </row>
    <row r="88" spans="1:1" x14ac:dyDescent="0.2">
      <c r="A88" s="30"/>
    </row>
    <row r="89" spans="1:1" x14ac:dyDescent="0.2">
      <c r="A89" s="30"/>
    </row>
    <row r="90" spans="1:1" x14ac:dyDescent="0.2">
      <c r="A90" s="30"/>
    </row>
    <row r="91" spans="1:1" x14ac:dyDescent="0.2">
      <c r="A91" s="30"/>
    </row>
    <row r="92" spans="1:1" x14ac:dyDescent="0.2">
      <c r="A92" s="30"/>
    </row>
    <row r="93" spans="1:1" x14ac:dyDescent="0.2">
      <c r="A93" s="30"/>
    </row>
    <row r="94" spans="1:1" x14ac:dyDescent="0.2">
      <c r="A94" s="30"/>
    </row>
    <row r="95" spans="1:1" x14ac:dyDescent="0.2">
      <c r="A95" s="30"/>
    </row>
    <row r="96" spans="1:1" x14ac:dyDescent="0.2">
      <c r="A96" s="30"/>
    </row>
    <row r="97" spans="1:1" x14ac:dyDescent="0.2">
      <c r="A97" s="30"/>
    </row>
    <row r="98" spans="1:1" x14ac:dyDescent="0.2">
      <c r="A98" s="30"/>
    </row>
    <row r="99" spans="1:1" x14ac:dyDescent="0.2">
      <c r="A99" s="30"/>
    </row>
    <row r="100" spans="1:1" x14ac:dyDescent="0.2">
      <c r="A100" s="30"/>
    </row>
    <row r="101" spans="1:1" x14ac:dyDescent="0.2">
      <c r="A101" s="30"/>
    </row>
    <row r="102" spans="1:1" x14ac:dyDescent="0.2">
      <c r="A102" s="30"/>
    </row>
    <row r="103" spans="1:1" x14ac:dyDescent="0.2">
      <c r="A103" s="30"/>
    </row>
    <row r="104" spans="1:1" x14ac:dyDescent="0.2">
      <c r="A104" s="30"/>
    </row>
    <row r="105" spans="1:1" x14ac:dyDescent="0.2">
      <c r="A105" s="30"/>
    </row>
    <row r="106" spans="1:1" x14ac:dyDescent="0.2">
      <c r="A106" s="30"/>
    </row>
    <row r="107" spans="1:1" x14ac:dyDescent="0.2">
      <c r="A107" s="30"/>
    </row>
    <row r="108" spans="1:1" x14ac:dyDescent="0.2">
      <c r="A108" s="30"/>
    </row>
    <row r="109" spans="1:1" x14ac:dyDescent="0.2">
      <c r="A109" s="30"/>
    </row>
    <row r="110" spans="1:1" x14ac:dyDescent="0.2">
      <c r="A110" s="30"/>
    </row>
    <row r="111" spans="1:1" x14ac:dyDescent="0.2">
      <c r="A111" s="30"/>
    </row>
    <row r="112" spans="1:1" x14ac:dyDescent="0.2">
      <c r="A112" s="30"/>
    </row>
    <row r="113" spans="1:1" x14ac:dyDescent="0.2">
      <c r="A113" s="30"/>
    </row>
    <row r="114" spans="1:1" x14ac:dyDescent="0.2">
      <c r="A114" s="30"/>
    </row>
    <row r="115" spans="1:1" x14ac:dyDescent="0.2">
      <c r="A115" s="30"/>
    </row>
    <row r="116" spans="1:1" x14ac:dyDescent="0.2">
      <c r="A116" s="30"/>
    </row>
    <row r="117" spans="1:1" x14ac:dyDescent="0.2">
      <c r="A117" s="30"/>
    </row>
    <row r="118" spans="1:1" x14ac:dyDescent="0.2">
      <c r="A118" s="30"/>
    </row>
    <row r="119" spans="1:1" x14ac:dyDescent="0.2">
      <c r="A119" s="30"/>
    </row>
    <row r="120" spans="1:1" x14ac:dyDescent="0.2">
      <c r="A120" s="30"/>
    </row>
    <row r="121" spans="1:1" x14ac:dyDescent="0.2">
      <c r="A121" s="30"/>
    </row>
    <row r="122" spans="1:1" x14ac:dyDescent="0.2">
      <c r="A122" s="30"/>
    </row>
    <row r="123" spans="1:1" x14ac:dyDescent="0.2">
      <c r="A123" s="30"/>
    </row>
    <row r="124" spans="1:1" x14ac:dyDescent="0.2">
      <c r="A124" s="30"/>
    </row>
    <row r="125" spans="1:1" x14ac:dyDescent="0.2">
      <c r="A125" s="30"/>
    </row>
    <row r="126" spans="1:1" x14ac:dyDescent="0.2">
      <c r="A126" s="30"/>
    </row>
    <row r="127" spans="1:1" x14ac:dyDescent="0.2">
      <c r="A127" s="30"/>
    </row>
    <row r="128" spans="1:1" x14ac:dyDescent="0.2">
      <c r="A128" s="30"/>
    </row>
    <row r="129" spans="1:1" x14ac:dyDescent="0.2">
      <c r="A129" s="30"/>
    </row>
    <row r="130" spans="1:1" x14ac:dyDescent="0.2">
      <c r="A130" s="30"/>
    </row>
    <row r="131" spans="1:1" x14ac:dyDescent="0.2">
      <c r="A131" s="30"/>
    </row>
    <row r="132" spans="1:1" x14ac:dyDescent="0.2">
      <c r="A132" s="30"/>
    </row>
    <row r="133" spans="1:1" x14ac:dyDescent="0.2">
      <c r="A133" s="30"/>
    </row>
    <row r="134" spans="1:1" x14ac:dyDescent="0.2">
      <c r="A134" s="30"/>
    </row>
    <row r="135" spans="1:1" x14ac:dyDescent="0.2">
      <c r="A135" s="30"/>
    </row>
    <row r="136" spans="1:1" x14ac:dyDescent="0.2">
      <c r="A136" s="30"/>
    </row>
    <row r="137" spans="1:1" x14ac:dyDescent="0.2">
      <c r="A137" s="30"/>
    </row>
    <row r="138" spans="1:1" x14ac:dyDescent="0.2">
      <c r="A138" s="30"/>
    </row>
    <row r="139" spans="1:1" x14ac:dyDescent="0.2">
      <c r="A139" s="30"/>
    </row>
    <row r="140" spans="1:1" x14ac:dyDescent="0.2">
      <c r="A140" s="30"/>
    </row>
    <row r="141" spans="1:1" x14ac:dyDescent="0.2">
      <c r="A141" s="30"/>
    </row>
    <row r="142" spans="1:1" x14ac:dyDescent="0.2">
      <c r="A142" s="30"/>
    </row>
    <row r="143" spans="1:1" x14ac:dyDescent="0.2">
      <c r="A143" s="30"/>
    </row>
    <row r="144" spans="1:1" x14ac:dyDescent="0.2">
      <c r="A144" s="30"/>
    </row>
    <row r="145" spans="1:1" x14ac:dyDescent="0.2">
      <c r="A145" s="30"/>
    </row>
    <row r="146" spans="1:1" x14ac:dyDescent="0.2">
      <c r="A146" s="30"/>
    </row>
    <row r="147" spans="1:1" x14ac:dyDescent="0.2">
      <c r="A147" s="30"/>
    </row>
    <row r="148" spans="1:1" x14ac:dyDescent="0.2">
      <c r="A148" s="30"/>
    </row>
    <row r="149" spans="1:1" x14ac:dyDescent="0.2">
      <c r="A149" s="30"/>
    </row>
    <row r="150" spans="1:1" x14ac:dyDescent="0.2">
      <c r="A150" s="30"/>
    </row>
    <row r="151" spans="1:1" x14ac:dyDescent="0.2">
      <c r="A151" s="30"/>
    </row>
    <row r="152" spans="1:1" x14ac:dyDescent="0.2">
      <c r="A152" s="30"/>
    </row>
    <row r="153" spans="1:1" x14ac:dyDescent="0.2">
      <c r="A153" s="30"/>
    </row>
    <row r="154" spans="1:1" x14ac:dyDescent="0.2">
      <c r="A154" s="30"/>
    </row>
    <row r="155" spans="1:1" x14ac:dyDescent="0.2">
      <c r="A155" s="30"/>
    </row>
    <row r="156" spans="1:1" x14ac:dyDescent="0.2">
      <c r="A156" s="30"/>
    </row>
    <row r="157" spans="1:1" x14ac:dyDescent="0.2">
      <c r="A157" s="30"/>
    </row>
    <row r="158" spans="1:1" x14ac:dyDescent="0.2">
      <c r="A158" s="30"/>
    </row>
    <row r="159" spans="1:1" x14ac:dyDescent="0.2">
      <c r="A159" s="30"/>
    </row>
    <row r="160" spans="1:1" x14ac:dyDescent="0.2">
      <c r="A160" s="30"/>
    </row>
    <row r="161" spans="1:1" x14ac:dyDescent="0.2">
      <c r="A161" s="30"/>
    </row>
    <row r="162" spans="1:1" x14ac:dyDescent="0.2">
      <c r="A162" s="30"/>
    </row>
    <row r="163" spans="1:1" x14ac:dyDescent="0.2">
      <c r="A163" s="30"/>
    </row>
    <row r="164" spans="1:1" x14ac:dyDescent="0.2">
      <c r="A164" s="30"/>
    </row>
    <row r="165" spans="1:1" x14ac:dyDescent="0.2">
      <c r="A165" s="30"/>
    </row>
    <row r="166" spans="1:1" x14ac:dyDescent="0.2">
      <c r="A166" s="30"/>
    </row>
    <row r="167" spans="1:1" x14ac:dyDescent="0.2">
      <c r="A167" s="30"/>
    </row>
    <row r="168" spans="1:1" x14ac:dyDescent="0.2">
      <c r="A168" s="30"/>
    </row>
    <row r="169" spans="1:1" x14ac:dyDescent="0.2">
      <c r="A169" s="30"/>
    </row>
    <row r="170" spans="1:1" x14ac:dyDescent="0.2">
      <c r="A170" s="30"/>
    </row>
    <row r="171" spans="1:1" x14ac:dyDescent="0.2">
      <c r="A171" s="30"/>
    </row>
    <row r="172" spans="1:1" x14ac:dyDescent="0.2">
      <c r="A172" s="30"/>
    </row>
    <row r="173" spans="1:1" x14ac:dyDescent="0.2">
      <c r="A173" s="30"/>
    </row>
    <row r="174" spans="1:1" x14ac:dyDescent="0.2">
      <c r="A174" s="30"/>
    </row>
    <row r="175" spans="1:1" x14ac:dyDescent="0.2">
      <c r="A175" s="30"/>
    </row>
    <row r="176" spans="1:1" x14ac:dyDescent="0.2">
      <c r="A176" s="30"/>
    </row>
    <row r="177" spans="1:1" x14ac:dyDescent="0.2">
      <c r="A177" s="30"/>
    </row>
    <row r="178" spans="1:1" x14ac:dyDescent="0.2">
      <c r="A178" s="30"/>
    </row>
    <row r="179" spans="1:1" x14ac:dyDescent="0.2">
      <c r="A179" s="30"/>
    </row>
    <row r="180" spans="1:1" x14ac:dyDescent="0.2">
      <c r="A180" s="30"/>
    </row>
    <row r="181" spans="1:1" x14ac:dyDescent="0.2">
      <c r="A181" s="30"/>
    </row>
    <row r="182" spans="1:1" x14ac:dyDescent="0.2">
      <c r="A182" s="30"/>
    </row>
    <row r="183" spans="1:1" x14ac:dyDescent="0.2">
      <c r="A183" s="30"/>
    </row>
    <row r="184" spans="1:1" x14ac:dyDescent="0.2">
      <c r="A184" s="30"/>
    </row>
    <row r="185" spans="1:1" x14ac:dyDescent="0.2">
      <c r="A185" s="30"/>
    </row>
    <row r="186" spans="1:1" x14ac:dyDescent="0.2">
      <c r="A186" s="30"/>
    </row>
    <row r="187" spans="1:1" x14ac:dyDescent="0.2">
      <c r="A187" s="30"/>
    </row>
    <row r="188" spans="1:1" x14ac:dyDescent="0.2">
      <c r="A188" s="30"/>
    </row>
    <row r="189" spans="1:1" x14ac:dyDescent="0.2">
      <c r="A189" s="30"/>
    </row>
    <row r="190" spans="1:1" x14ac:dyDescent="0.2">
      <c r="A190" s="30"/>
    </row>
    <row r="191" spans="1:1" x14ac:dyDescent="0.2">
      <c r="A191" s="30"/>
    </row>
    <row r="192" spans="1:1" x14ac:dyDescent="0.2">
      <c r="A192" s="30"/>
    </row>
    <row r="193" spans="1:1" x14ac:dyDescent="0.2">
      <c r="A193" s="30"/>
    </row>
    <row r="194" spans="1:1" x14ac:dyDescent="0.2">
      <c r="A194" s="30"/>
    </row>
    <row r="195" spans="1:1" x14ac:dyDescent="0.2">
      <c r="A195" s="30"/>
    </row>
    <row r="196" spans="1:1" x14ac:dyDescent="0.2">
      <c r="A196" s="30"/>
    </row>
    <row r="197" spans="1:1" x14ac:dyDescent="0.2">
      <c r="A197" s="30"/>
    </row>
    <row r="198" spans="1:1" x14ac:dyDescent="0.2">
      <c r="A198" s="30"/>
    </row>
    <row r="199" spans="1:1" x14ac:dyDescent="0.2">
      <c r="A199" s="30"/>
    </row>
    <row r="200" spans="1:1" x14ac:dyDescent="0.2">
      <c r="A200" s="30"/>
    </row>
    <row r="201" spans="1:1" x14ac:dyDescent="0.2">
      <c r="A201" s="30"/>
    </row>
    <row r="202" spans="1:1" x14ac:dyDescent="0.2">
      <c r="A202" s="30"/>
    </row>
    <row r="203" spans="1:1" x14ac:dyDescent="0.2">
      <c r="A203" s="30"/>
    </row>
  </sheetData>
  <mergeCells count="3">
    <mergeCell ref="B5:B6"/>
    <mergeCell ref="B1:K1"/>
    <mergeCell ref="C5:J5"/>
  </mergeCells>
  <pageMargins left="0.70866141732283472" right="0.70866141732283472" top="0.78740157480314965" bottom="0.78740157480314965" header="0.31496062992125984" footer="0.31496062992125984"/>
  <pageSetup paperSize="9" orientation="landscape" r:id="rId1"/>
  <colBreaks count="1" manualBreakCount="1">
    <brk id="16" max="15" man="1"/>
  </colBreak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tabColor rgb="FF005078"/>
    <pageSetUpPr fitToPage="1"/>
  </sheetPr>
  <dimension ref="A1:W203"/>
  <sheetViews>
    <sheetView showGridLines="0" zoomScaleNormal="100" zoomScaleSheetLayoutView="100" workbookViewId="0">
      <selection activeCell="F28" sqref="F28"/>
    </sheetView>
  </sheetViews>
  <sheetFormatPr baseColWidth="10" defaultColWidth="11.42578125" defaultRowHeight="12.75" x14ac:dyDescent="0.2"/>
  <cols>
    <col min="1" max="1" width="2.7109375" style="28" customWidth="1"/>
    <col min="2" max="2" width="12.85546875" style="28" bestFit="1" customWidth="1"/>
    <col min="3" max="9" width="10.7109375" style="28" customWidth="1"/>
    <col min="10" max="10" width="12" style="28" bestFit="1" customWidth="1"/>
    <col min="11" max="17" width="12.5703125" style="28" bestFit="1" customWidth="1"/>
    <col min="18" max="22" width="13.28515625" style="28" bestFit="1" customWidth="1"/>
    <col min="23" max="24" width="14.28515625" style="28" bestFit="1" customWidth="1"/>
    <col min="25" max="16384" width="11.42578125" style="28"/>
  </cols>
  <sheetData>
    <row r="1" spans="1:23" s="84" customFormat="1" ht="15.75" x14ac:dyDescent="0.2">
      <c r="B1" s="308" t="str">
        <f>Inhaltsverzeichnis!B34&amp;" "&amp;Inhaltsverzeichnis!C34&amp;" "&amp;Inhaltsverzeichnis!D34</f>
        <v>Tabelle 10d:  Gewinnsteuer nach Reingewinn- und Eigenkapitalklassen, in Franken, 2017</v>
      </c>
      <c r="C1" s="308"/>
      <c r="D1" s="308"/>
      <c r="E1" s="308"/>
      <c r="F1" s="308"/>
      <c r="G1" s="308"/>
      <c r="H1" s="308"/>
      <c r="I1" s="308"/>
      <c r="J1" s="308"/>
      <c r="K1" s="308"/>
      <c r="L1" s="98"/>
      <c r="M1" s="98"/>
      <c r="N1" s="98"/>
      <c r="O1" s="98"/>
      <c r="P1" s="98"/>
      <c r="Q1" s="98"/>
      <c r="R1" s="98"/>
      <c r="S1" s="98"/>
      <c r="T1" s="98"/>
      <c r="U1" s="98"/>
      <c r="V1" s="98"/>
      <c r="W1" s="98"/>
    </row>
    <row r="2" spans="1:23" x14ac:dyDescent="0.2">
      <c r="A2" s="30"/>
      <c r="B2" s="32" t="s">
        <v>437</v>
      </c>
    </row>
    <row r="3" spans="1:23" x14ac:dyDescent="0.2">
      <c r="A3" s="30"/>
      <c r="B3" s="32"/>
    </row>
    <row r="4" spans="1:23" x14ac:dyDescent="0.2">
      <c r="A4" s="30"/>
    </row>
    <row r="5" spans="1:23" x14ac:dyDescent="0.2">
      <c r="A5" s="30"/>
      <c r="B5" s="322" t="s">
        <v>441</v>
      </c>
      <c r="C5" s="313" t="s">
        <v>264</v>
      </c>
      <c r="D5" s="313"/>
      <c r="E5" s="313"/>
      <c r="F5" s="313"/>
      <c r="G5" s="313"/>
      <c r="H5" s="313"/>
      <c r="I5" s="313"/>
      <c r="J5" s="313"/>
    </row>
    <row r="6" spans="1:23" ht="25.5" customHeight="1" x14ac:dyDescent="0.2">
      <c r="A6" s="30"/>
      <c r="B6" s="318"/>
      <c r="C6" s="230" t="s">
        <v>443</v>
      </c>
      <c r="D6" s="230" t="s">
        <v>345</v>
      </c>
      <c r="E6" s="230" t="s">
        <v>346</v>
      </c>
      <c r="F6" s="230" t="s">
        <v>347</v>
      </c>
      <c r="G6" s="230" t="s">
        <v>348</v>
      </c>
      <c r="H6" s="230" t="s">
        <v>349</v>
      </c>
      <c r="I6" s="230" t="s">
        <v>421</v>
      </c>
      <c r="J6" s="230" t="s">
        <v>13</v>
      </c>
    </row>
    <row r="7" spans="1:23" x14ac:dyDescent="0.2">
      <c r="A7" s="30"/>
      <c r="B7" s="213">
        <v>0</v>
      </c>
      <c r="C7" s="95">
        <v>0</v>
      </c>
      <c r="D7" s="95">
        <v>0</v>
      </c>
      <c r="E7" s="95">
        <v>0</v>
      </c>
      <c r="F7" s="95">
        <v>0</v>
      </c>
      <c r="G7" s="95">
        <v>0</v>
      </c>
      <c r="H7" s="95">
        <v>0</v>
      </c>
      <c r="I7" s="95">
        <v>0</v>
      </c>
      <c r="J7" s="216">
        <v>0</v>
      </c>
    </row>
    <row r="8" spans="1:23" x14ac:dyDescent="0.2">
      <c r="A8" s="30"/>
      <c r="B8" s="213" t="s">
        <v>420</v>
      </c>
      <c r="C8" s="35">
        <v>968848</v>
      </c>
      <c r="D8" s="35">
        <v>854112.2</v>
      </c>
      <c r="E8" s="35">
        <v>164289</v>
      </c>
      <c r="F8" s="35">
        <v>100628.2</v>
      </c>
      <c r="G8" s="35">
        <v>4775.8999999999996</v>
      </c>
      <c r="H8" s="35">
        <v>4417.55</v>
      </c>
      <c r="I8" s="95">
        <v>0</v>
      </c>
      <c r="J8" s="117">
        <v>2097071</v>
      </c>
    </row>
    <row r="9" spans="1:23" x14ac:dyDescent="0.2">
      <c r="A9" s="30"/>
      <c r="B9" s="213" t="s">
        <v>419</v>
      </c>
      <c r="C9" s="35">
        <v>1998815</v>
      </c>
      <c r="D9" s="35">
        <v>5633708.7000000002</v>
      </c>
      <c r="E9" s="35">
        <v>1786312</v>
      </c>
      <c r="F9" s="35">
        <v>1592662.6</v>
      </c>
      <c r="G9" s="35">
        <v>97434</v>
      </c>
      <c r="H9" s="35">
        <v>32837.050000000003</v>
      </c>
      <c r="I9" s="95">
        <v>0</v>
      </c>
      <c r="J9" s="117">
        <v>11141769</v>
      </c>
    </row>
    <row r="10" spans="1:23" x14ac:dyDescent="0.2">
      <c r="A10" s="30"/>
      <c r="B10" s="213" t="s">
        <v>418</v>
      </c>
      <c r="C10" s="35">
        <v>1789453.8</v>
      </c>
      <c r="D10" s="35">
        <v>10416349.5</v>
      </c>
      <c r="E10" s="35">
        <v>7992616</v>
      </c>
      <c r="F10" s="35">
        <v>13646957</v>
      </c>
      <c r="G10" s="35">
        <v>2217085.2000000002</v>
      </c>
      <c r="H10" s="35">
        <v>907083.35</v>
      </c>
      <c r="I10" s="35">
        <v>40249.65</v>
      </c>
      <c r="J10" s="117">
        <v>37009794</v>
      </c>
    </row>
    <row r="11" spans="1:23" x14ac:dyDescent="0.2">
      <c r="A11" s="30"/>
      <c r="B11" s="213" t="s">
        <v>417</v>
      </c>
      <c r="C11" s="35">
        <v>889943.6</v>
      </c>
      <c r="D11" s="35">
        <v>2642756.9</v>
      </c>
      <c r="E11" s="35">
        <v>3517999</v>
      </c>
      <c r="F11" s="35">
        <v>14063521.1</v>
      </c>
      <c r="G11" s="35">
        <v>3584634.2</v>
      </c>
      <c r="H11" s="35">
        <v>2583049.2000000002</v>
      </c>
      <c r="I11" s="35">
        <v>190439.7</v>
      </c>
      <c r="J11" s="117">
        <v>27472344</v>
      </c>
    </row>
    <row r="12" spans="1:23" x14ac:dyDescent="0.2">
      <c r="A12" s="30"/>
      <c r="B12" s="213" t="s">
        <v>416</v>
      </c>
      <c r="C12" s="35">
        <v>2366215.9</v>
      </c>
      <c r="D12" s="35">
        <v>3189804.1</v>
      </c>
      <c r="E12" s="35">
        <v>2789201</v>
      </c>
      <c r="F12" s="35">
        <v>20199251.399999999</v>
      </c>
      <c r="G12" s="35">
        <v>15175910.4</v>
      </c>
      <c r="H12" s="35">
        <v>29370809.75</v>
      </c>
      <c r="I12" s="35">
        <v>6861249.0999999996</v>
      </c>
      <c r="J12" s="117">
        <v>79952441</v>
      </c>
    </row>
    <row r="13" spans="1:23" x14ac:dyDescent="0.2">
      <c r="A13" s="30"/>
      <c r="B13" s="30" t="s">
        <v>432</v>
      </c>
      <c r="C13" s="95">
        <v>0</v>
      </c>
      <c r="D13" s="95">
        <v>0</v>
      </c>
      <c r="E13" s="95">
        <v>0</v>
      </c>
      <c r="F13" s="35">
        <v>4297228.4000000004</v>
      </c>
      <c r="G13" s="35">
        <v>3191561</v>
      </c>
      <c r="H13" s="35">
        <v>17011606.350000001</v>
      </c>
      <c r="I13" s="35">
        <v>9589265.6500000004</v>
      </c>
      <c r="J13" s="117">
        <v>34089661</v>
      </c>
    </row>
    <row r="14" spans="1:23" x14ac:dyDescent="0.2">
      <c r="A14" s="30"/>
      <c r="B14" s="213" t="s">
        <v>433</v>
      </c>
      <c r="C14" s="95">
        <v>0</v>
      </c>
      <c r="D14" s="95">
        <v>0</v>
      </c>
      <c r="E14" s="95">
        <v>0</v>
      </c>
      <c r="F14" s="35">
        <v>7246858.2000000002</v>
      </c>
      <c r="G14" s="95">
        <v>913221.1</v>
      </c>
      <c r="H14" s="35">
        <v>19654854.600000001</v>
      </c>
      <c r="I14" s="35">
        <v>73547510.200000003</v>
      </c>
      <c r="J14" s="117">
        <v>101362444</v>
      </c>
    </row>
    <row r="15" spans="1:23" ht="13.5" thickBot="1" x14ac:dyDescent="0.25">
      <c r="A15" s="30"/>
      <c r="B15" s="168" t="s">
        <v>13</v>
      </c>
      <c r="C15" s="179">
        <v>8013276.2000000002</v>
      </c>
      <c r="D15" s="179">
        <v>22736731.399999999</v>
      </c>
      <c r="E15" s="179">
        <v>16250416</v>
      </c>
      <c r="F15" s="179">
        <v>61147106.899999999</v>
      </c>
      <c r="G15" s="179">
        <v>25184621.899999999</v>
      </c>
      <c r="H15" s="179">
        <v>69564657.849999994</v>
      </c>
      <c r="I15" s="179">
        <v>90228714.299999997</v>
      </c>
      <c r="J15" s="179">
        <v>293125525</v>
      </c>
    </row>
    <row r="16" spans="1:23" x14ac:dyDescent="0.2">
      <c r="A16" s="30"/>
    </row>
    <row r="17" spans="1:1" x14ac:dyDescent="0.2">
      <c r="A17" s="30"/>
    </row>
    <row r="18" spans="1:1" x14ac:dyDescent="0.2">
      <c r="A18" s="30"/>
    </row>
    <row r="19" spans="1:1" x14ac:dyDescent="0.2">
      <c r="A19" s="30"/>
    </row>
    <row r="20" spans="1:1" x14ac:dyDescent="0.2">
      <c r="A20" s="30"/>
    </row>
    <row r="21" spans="1:1" x14ac:dyDescent="0.2">
      <c r="A21" s="30"/>
    </row>
    <row r="22" spans="1:1" x14ac:dyDescent="0.2">
      <c r="A22" s="30"/>
    </row>
    <row r="23" spans="1:1" x14ac:dyDescent="0.2">
      <c r="A23" s="30"/>
    </row>
    <row r="24" spans="1:1" x14ac:dyDescent="0.2">
      <c r="A24" s="30"/>
    </row>
    <row r="25" spans="1:1" x14ac:dyDescent="0.2">
      <c r="A25" s="30"/>
    </row>
    <row r="26" spans="1:1" x14ac:dyDescent="0.2">
      <c r="A26" s="30"/>
    </row>
    <row r="27" spans="1:1" x14ac:dyDescent="0.2">
      <c r="A27" s="30"/>
    </row>
    <row r="28" spans="1:1" x14ac:dyDescent="0.2">
      <c r="A28" s="30"/>
    </row>
    <row r="29" spans="1:1" x14ac:dyDescent="0.2">
      <c r="A29" s="30"/>
    </row>
    <row r="30" spans="1:1" x14ac:dyDescent="0.2">
      <c r="A30" s="30"/>
    </row>
    <row r="31" spans="1:1" x14ac:dyDescent="0.2">
      <c r="A31" s="30"/>
    </row>
    <row r="32" spans="1:1" x14ac:dyDescent="0.2">
      <c r="A32" s="30"/>
    </row>
    <row r="33" spans="1:1" x14ac:dyDescent="0.2">
      <c r="A33" s="30"/>
    </row>
    <row r="34" spans="1:1" x14ac:dyDescent="0.2">
      <c r="A34" s="30"/>
    </row>
    <row r="35" spans="1:1" x14ac:dyDescent="0.2">
      <c r="A35" s="30"/>
    </row>
    <row r="36" spans="1:1" x14ac:dyDescent="0.2">
      <c r="A36" s="30"/>
    </row>
    <row r="37" spans="1:1" x14ac:dyDescent="0.2">
      <c r="A37" s="30"/>
    </row>
    <row r="38" spans="1:1" x14ac:dyDescent="0.2">
      <c r="A38" s="30"/>
    </row>
    <row r="39" spans="1:1" x14ac:dyDescent="0.2">
      <c r="A39" s="30"/>
    </row>
    <row r="40" spans="1:1" x14ac:dyDescent="0.2">
      <c r="A40" s="30"/>
    </row>
    <row r="41" spans="1:1" x14ac:dyDescent="0.2">
      <c r="A41" s="30"/>
    </row>
    <row r="42" spans="1:1" x14ac:dyDescent="0.2">
      <c r="A42" s="30"/>
    </row>
    <row r="43" spans="1:1" x14ac:dyDescent="0.2">
      <c r="A43" s="30"/>
    </row>
    <row r="44" spans="1:1" x14ac:dyDescent="0.2">
      <c r="A44" s="30"/>
    </row>
    <row r="45" spans="1:1" x14ac:dyDescent="0.2">
      <c r="A45" s="30"/>
    </row>
    <row r="46" spans="1:1" x14ac:dyDescent="0.2">
      <c r="A46" s="30"/>
    </row>
    <row r="47" spans="1:1" x14ac:dyDescent="0.2">
      <c r="A47" s="30"/>
    </row>
    <row r="48" spans="1:1" x14ac:dyDescent="0.2">
      <c r="A48" s="30"/>
    </row>
    <row r="49" spans="1:1" x14ac:dyDescent="0.2">
      <c r="A49" s="30"/>
    </row>
    <row r="50" spans="1:1" x14ac:dyDescent="0.2">
      <c r="A50" s="30"/>
    </row>
    <row r="51" spans="1:1" x14ac:dyDescent="0.2">
      <c r="A51" s="30"/>
    </row>
    <row r="52" spans="1:1" x14ac:dyDescent="0.2">
      <c r="A52" s="30"/>
    </row>
    <row r="53" spans="1:1" x14ac:dyDescent="0.2">
      <c r="A53" s="30"/>
    </row>
    <row r="54" spans="1:1" x14ac:dyDescent="0.2">
      <c r="A54" s="30"/>
    </row>
    <row r="55" spans="1:1" x14ac:dyDescent="0.2">
      <c r="A55" s="30"/>
    </row>
    <row r="56" spans="1:1" x14ac:dyDescent="0.2">
      <c r="A56" s="30"/>
    </row>
    <row r="57" spans="1:1" x14ac:dyDescent="0.2">
      <c r="A57" s="30"/>
    </row>
    <row r="58" spans="1:1" x14ac:dyDescent="0.2">
      <c r="A58" s="30"/>
    </row>
    <row r="59" spans="1:1" x14ac:dyDescent="0.2">
      <c r="A59" s="30"/>
    </row>
    <row r="60" spans="1:1" x14ac:dyDescent="0.2">
      <c r="A60" s="30"/>
    </row>
    <row r="61" spans="1:1" x14ac:dyDescent="0.2">
      <c r="A61" s="30"/>
    </row>
    <row r="62" spans="1:1" x14ac:dyDescent="0.2">
      <c r="A62" s="30"/>
    </row>
    <row r="63" spans="1:1" x14ac:dyDescent="0.2">
      <c r="A63" s="30"/>
    </row>
    <row r="64" spans="1:1" x14ac:dyDescent="0.2">
      <c r="A64" s="30"/>
    </row>
    <row r="65" spans="1:1" x14ac:dyDescent="0.2">
      <c r="A65" s="30"/>
    </row>
    <row r="66" spans="1:1" x14ac:dyDescent="0.2">
      <c r="A66" s="30"/>
    </row>
    <row r="67" spans="1:1" x14ac:dyDescent="0.2">
      <c r="A67" s="30"/>
    </row>
    <row r="68" spans="1:1" x14ac:dyDescent="0.2">
      <c r="A68" s="30"/>
    </row>
    <row r="69" spans="1:1" x14ac:dyDescent="0.2">
      <c r="A69" s="30"/>
    </row>
    <row r="70" spans="1:1" x14ac:dyDescent="0.2">
      <c r="A70" s="30"/>
    </row>
    <row r="71" spans="1:1" x14ac:dyDescent="0.2">
      <c r="A71" s="30"/>
    </row>
    <row r="72" spans="1:1" x14ac:dyDescent="0.2">
      <c r="A72" s="30"/>
    </row>
    <row r="73" spans="1:1" x14ac:dyDescent="0.2">
      <c r="A73" s="30"/>
    </row>
    <row r="74" spans="1:1" x14ac:dyDescent="0.2">
      <c r="A74" s="30"/>
    </row>
    <row r="75" spans="1:1" x14ac:dyDescent="0.2">
      <c r="A75" s="30"/>
    </row>
    <row r="76" spans="1:1" x14ac:dyDescent="0.2">
      <c r="A76" s="30"/>
    </row>
    <row r="77" spans="1:1" x14ac:dyDescent="0.2">
      <c r="A77" s="30"/>
    </row>
    <row r="78" spans="1:1" x14ac:dyDescent="0.2">
      <c r="A78" s="30"/>
    </row>
    <row r="79" spans="1:1" x14ac:dyDescent="0.2">
      <c r="A79" s="30"/>
    </row>
    <row r="80" spans="1:1" x14ac:dyDescent="0.2">
      <c r="A80" s="30"/>
    </row>
    <row r="81" spans="1:1" x14ac:dyDescent="0.2">
      <c r="A81" s="30"/>
    </row>
    <row r="82" spans="1:1" x14ac:dyDescent="0.2">
      <c r="A82" s="30"/>
    </row>
    <row r="83" spans="1:1" x14ac:dyDescent="0.2">
      <c r="A83" s="30"/>
    </row>
    <row r="84" spans="1:1" x14ac:dyDescent="0.2">
      <c r="A84" s="30"/>
    </row>
    <row r="85" spans="1:1" x14ac:dyDescent="0.2">
      <c r="A85" s="30"/>
    </row>
    <row r="86" spans="1:1" x14ac:dyDescent="0.2">
      <c r="A86" s="30"/>
    </row>
    <row r="87" spans="1:1" x14ac:dyDescent="0.2">
      <c r="A87" s="30"/>
    </row>
    <row r="88" spans="1:1" x14ac:dyDescent="0.2">
      <c r="A88" s="30"/>
    </row>
    <row r="89" spans="1:1" x14ac:dyDescent="0.2">
      <c r="A89" s="30"/>
    </row>
    <row r="90" spans="1:1" x14ac:dyDescent="0.2">
      <c r="A90" s="30"/>
    </row>
    <row r="91" spans="1:1" x14ac:dyDescent="0.2">
      <c r="A91" s="30"/>
    </row>
    <row r="92" spans="1:1" x14ac:dyDescent="0.2">
      <c r="A92" s="30"/>
    </row>
    <row r="93" spans="1:1" x14ac:dyDescent="0.2">
      <c r="A93" s="30"/>
    </row>
    <row r="94" spans="1:1" x14ac:dyDescent="0.2">
      <c r="A94" s="30"/>
    </row>
    <row r="95" spans="1:1" x14ac:dyDescent="0.2">
      <c r="A95" s="30"/>
    </row>
    <row r="96" spans="1:1" x14ac:dyDescent="0.2">
      <c r="A96" s="30"/>
    </row>
    <row r="97" spans="1:1" x14ac:dyDescent="0.2">
      <c r="A97" s="30"/>
    </row>
    <row r="98" spans="1:1" x14ac:dyDescent="0.2">
      <c r="A98" s="30"/>
    </row>
    <row r="99" spans="1:1" x14ac:dyDescent="0.2">
      <c r="A99" s="30"/>
    </row>
    <row r="100" spans="1:1" x14ac:dyDescent="0.2">
      <c r="A100" s="30"/>
    </row>
    <row r="101" spans="1:1" x14ac:dyDescent="0.2">
      <c r="A101" s="30"/>
    </row>
    <row r="102" spans="1:1" x14ac:dyDescent="0.2">
      <c r="A102" s="30"/>
    </row>
    <row r="103" spans="1:1" x14ac:dyDescent="0.2">
      <c r="A103" s="30"/>
    </row>
    <row r="104" spans="1:1" x14ac:dyDescent="0.2">
      <c r="A104" s="30"/>
    </row>
    <row r="105" spans="1:1" x14ac:dyDescent="0.2">
      <c r="A105" s="30"/>
    </row>
    <row r="106" spans="1:1" x14ac:dyDescent="0.2">
      <c r="A106" s="30"/>
    </row>
    <row r="107" spans="1:1" x14ac:dyDescent="0.2">
      <c r="A107" s="30"/>
    </row>
    <row r="108" spans="1:1" x14ac:dyDescent="0.2">
      <c r="A108" s="30"/>
    </row>
    <row r="109" spans="1:1" x14ac:dyDescent="0.2">
      <c r="A109" s="30"/>
    </row>
    <row r="110" spans="1:1" x14ac:dyDescent="0.2">
      <c r="A110" s="30"/>
    </row>
    <row r="111" spans="1:1" x14ac:dyDescent="0.2">
      <c r="A111" s="30"/>
    </row>
    <row r="112" spans="1:1" x14ac:dyDescent="0.2">
      <c r="A112" s="30"/>
    </row>
    <row r="113" spans="1:1" x14ac:dyDescent="0.2">
      <c r="A113" s="30"/>
    </row>
    <row r="114" spans="1:1" x14ac:dyDescent="0.2">
      <c r="A114" s="30"/>
    </row>
    <row r="115" spans="1:1" x14ac:dyDescent="0.2">
      <c r="A115" s="30"/>
    </row>
    <row r="116" spans="1:1" x14ac:dyDescent="0.2">
      <c r="A116" s="30"/>
    </row>
    <row r="117" spans="1:1" x14ac:dyDescent="0.2">
      <c r="A117" s="30"/>
    </row>
    <row r="118" spans="1:1" x14ac:dyDescent="0.2">
      <c r="A118" s="30"/>
    </row>
    <row r="119" spans="1:1" x14ac:dyDescent="0.2">
      <c r="A119" s="30"/>
    </row>
    <row r="120" spans="1:1" x14ac:dyDescent="0.2">
      <c r="A120" s="30"/>
    </row>
    <row r="121" spans="1:1" x14ac:dyDescent="0.2">
      <c r="A121" s="30"/>
    </row>
    <row r="122" spans="1:1" x14ac:dyDescent="0.2">
      <c r="A122" s="30"/>
    </row>
    <row r="123" spans="1:1" x14ac:dyDescent="0.2">
      <c r="A123" s="30"/>
    </row>
    <row r="124" spans="1:1" x14ac:dyDescent="0.2">
      <c r="A124" s="30"/>
    </row>
    <row r="125" spans="1:1" x14ac:dyDescent="0.2">
      <c r="A125" s="30"/>
    </row>
    <row r="126" spans="1:1" x14ac:dyDescent="0.2">
      <c r="A126" s="30"/>
    </row>
    <row r="127" spans="1:1" x14ac:dyDescent="0.2">
      <c r="A127" s="30"/>
    </row>
    <row r="128" spans="1:1" x14ac:dyDescent="0.2">
      <c r="A128" s="30"/>
    </row>
    <row r="129" spans="1:1" x14ac:dyDescent="0.2">
      <c r="A129" s="30"/>
    </row>
    <row r="130" spans="1:1" x14ac:dyDescent="0.2">
      <c r="A130" s="30"/>
    </row>
    <row r="131" spans="1:1" x14ac:dyDescent="0.2">
      <c r="A131" s="30"/>
    </row>
    <row r="132" spans="1:1" x14ac:dyDescent="0.2">
      <c r="A132" s="30"/>
    </row>
    <row r="133" spans="1:1" x14ac:dyDescent="0.2">
      <c r="A133" s="30"/>
    </row>
    <row r="134" spans="1:1" x14ac:dyDescent="0.2">
      <c r="A134" s="30"/>
    </row>
    <row r="135" spans="1:1" x14ac:dyDescent="0.2">
      <c r="A135" s="30"/>
    </row>
    <row r="136" spans="1:1" x14ac:dyDescent="0.2">
      <c r="A136" s="30"/>
    </row>
    <row r="137" spans="1:1" x14ac:dyDescent="0.2">
      <c r="A137" s="30"/>
    </row>
    <row r="138" spans="1:1" x14ac:dyDescent="0.2">
      <c r="A138" s="30"/>
    </row>
    <row r="139" spans="1:1" x14ac:dyDescent="0.2">
      <c r="A139" s="30"/>
    </row>
    <row r="140" spans="1:1" x14ac:dyDescent="0.2">
      <c r="A140" s="30"/>
    </row>
    <row r="141" spans="1:1" x14ac:dyDescent="0.2">
      <c r="A141" s="30"/>
    </row>
    <row r="142" spans="1:1" x14ac:dyDescent="0.2">
      <c r="A142" s="30"/>
    </row>
    <row r="143" spans="1:1" x14ac:dyDescent="0.2">
      <c r="A143" s="30"/>
    </row>
    <row r="144" spans="1:1" x14ac:dyDescent="0.2">
      <c r="A144" s="30"/>
    </row>
    <row r="145" spans="1:1" x14ac:dyDescent="0.2">
      <c r="A145" s="30"/>
    </row>
    <row r="146" spans="1:1" x14ac:dyDescent="0.2">
      <c r="A146" s="30"/>
    </row>
    <row r="147" spans="1:1" x14ac:dyDescent="0.2">
      <c r="A147" s="30"/>
    </row>
    <row r="148" spans="1:1" x14ac:dyDescent="0.2">
      <c r="A148" s="30"/>
    </row>
    <row r="149" spans="1:1" x14ac:dyDescent="0.2">
      <c r="A149" s="30"/>
    </row>
    <row r="150" spans="1:1" x14ac:dyDescent="0.2">
      <c r="A150" s="30"/>
    </row>
    <row r="151" spans="1:1" x14ac:dyDescent="0.2">
      <c r="A151" s="30"/>
    </row>
    <row r="152" spans="1:1" x14ac:dyDescent="0.2">
      <c r="A152" s="30"/>
    </row>
    <row r="153" spans="1:1" x14ac:dyDescent="0.2">
      <c r="A153" s="30"/>
    </row>
    <row r="154" spans="1:1" x14ac:dyDescent="0.2">
      <c r="A154" s="30"/>
    </row>
    <row r="155" spans="1:1" x14ac:dyDescent="0.2">
      <c r="A155" s="30"/>
    </row>
    <row r="156" spans="1:1" x14ac:dyDescent="0.2">
      <c r="A156" s="30"/>
    </row>
    <row r="157" spans="1:1" x14ac:dyDescent="0.2">
      <c r="A157" s="30"/>
    </row>
    <row r="158" spans="1:1" x14ac:dyDescent="0.2">
      <c r="A158" s="30"/>
    </row>
    <row r="159" spans="1:1" x14ac:dyDescent="0.2">
      <c r="A159" s="30"/>
    </row>
    <row r="160" spans="1:1" x14ac:dyDescent="0.2">
      <c r="A160" s="30"/>
    </row>
    <row r="161" spans="1:1" x14ac:dyDescent="0.2">
      <c r="A161" s="30"/>
    </row>
    <row r="162" spans="1:1" x14ac:dyDescent="0.2">
      <c r="A162" s="30"/>
    </row>
    <row r="163" spans="1:1" x14ac:dyDescent="0.2">
      <c r="A163" s="30"/>
    </row>
    <row r="164" spans="1:1" x14ac:dyDescent="0.2">
      <c r="A164" s="30"/>
    </row>
    <row r="165" spans="1:1" x14ac:dyDescent="0.2">
      <c r="A165" s="30"/>
    </row>
    <row r="166" spans="1:1" x14ac:dyDescent="0.2">
      <c r="A166" s="30"/>
    </row>
    <row r="167" spans="1:1" x14ac:dyDescent="0.2">
      <c r="A167" s="30"/>
    </row>
    <row r="168" spans="1:1" x14ac:dyDescent="0.2">
      <c r="A168" s="30"/>
    </row>
    <row r="169" spans="1:1" x14ac:dyDescent="0.2">
      <c r="A169" s="30"/>
    </row>
    <row r="170" spans="1:1" x14ac:dyDescent="0.2">
      <c r="A170" s="30"/>
    </row>
    <row r="171" spans="1:1" x14ac:dyDescent="0.2">
      <c r="A171" s="30"/>
    </row>
    <row r="172" spans="1:1" x14ac:dyDescent="0.2">
      <c r="A172" s="30"/>
    </row>
    <row r="173" spans="1:1" x14ac:dyDescent="0.2">
      <c r="A173" s="30"/>
    </row>
    <row r="174" spans="1:1" x14ac:dyDescent="0.2">
      <c r="A174" s="30"/>
    </row>
    <row r="175" spans="1:1" x14ac:dyDescent="0.2">
      <c r="A175" s="30"/>
    </row>
    <row r="176" spans="1:1" x14ac:dyDescent="0.2">
      <c r="A176" s="30"/>
    </row>
    <row r="177" spans="1:1" x14ac:dyDescent="0.2">
      <c r="A177" s="30"/>
    </row>
    <row r="178" spans="1:1" x14ac:dyDescent="0.2">
      <c r="A178" s="30"/>
    </row>
    <row r="179" spans="1:1" x14ac:dyDescent="0.2">
      <c r="A179" s="30"/>
    </row>
    <row r="180" spans="1:1" x14ac:dyDescent="0.2">
      <c r="A180" s="30"/>
    </row>
    <row r="181" spans="1:1" x14ac:dyDescent="0.2">
      <c r="A181" s="30"/>
    </row>
    <row r="182" spans="1:1" x14ac:dyDescent="0.2">
      <c r="A182" s="30"/>
    </row>
    <row r="183" spans="1:1" x14ac:dyDescent="0.2">
      <c r="A183" s="30"/>
    </row>
    <row r="184" spans="1:1" x14ac:dyDescent="0.2">
      <c r="A184" s="30"/>
    </row>
    <row r="185" spans="1:1" x14ac:dyDescent="0.2">
      <c r="A185" s="30"/>
    </row>
    <row r="186" spans="1:1" x14ac:dyDescent="0.2">
      <c r="A186" s="30"/>
    </row>
    <row r="187" spans="1:1" x14ac:dyDescent="0.2">
      <c r="A187" s="30"/>
    </row>
    <row r="188" spans="1:1" x14ac:dyDescent="0.2">
      <c r="A188" s="30"/>
    </row>
    <row r="189" spans="1:1" x14ac:dyDescent="0.2">
      <c r="A189" s="30"/>
    </row>
    <row r="190" spans="1:1" x14ac:dyDescent="0.2">
      <c r="A190" s="30"/>
    </row>
    <row r="191" spans="1:1" x14ac:dyDescent="0.2">
      <c r="A191" s="30"/>
    </row>
    <row r="192" spans="1:1" x14ac:dyDescent="0.2">
      <c r="A192" s="30"/>
    </row>
    <row r="193" spans="1:1" x14ac:dyDescent="0.2">
      <c r="A193" s="30"/>
    </row>
    <row r="194" spans="1:1" x14ac:dyDescent="0.2">
      <c r="A194" s="30"/>
    </row>
    <row r="195" spans="1:1" x14ac:dyDescent="0.2">
      <c r="A195" s="30"/>
    </row>
    <row r="196" spans="1:1" x14ac:dyDescent="0.2">
      <c r="A196" s="30"/>
    </row>
    <row r="197" spans="1:1" x14ac:dyDescent="0.2">
      <c r="A197" s="30"/>
    </row>
    <row r="198" spans="1:1" x14ac:dyDescent="0.2">
      <c r="A198" s="30"/>
    </row>
    <row r="199" spans="1:1" x14ac:dyDescent="0.2">
      <c r="A199" s="30"/>
    </row>
    <row r="200" spans="1:1" x14ac:dyDescent="0.2">
      <c r="A200" s="30"/>
    </row>
    <row r="201" spans="1:1" x14ac:dyDescent="0.2">
      <c r="A201" s="30"/>
    </row>
    <row r="202" spans="1:1" x14ac:dyDescent="0.2">
      <c r="A202" s="30"/>
    </row>
    <row r="203" spans="1:1" x14ac:dyDescent="0.2">
      <c r="A203" s="30"/>
    </row>
  </sheetData>
  <mergeCells count="3">
    <mergeCell ref="B5:B6"/>
    <mergeCell ref="B1:K1"/>
    <mergeCell ref="C5:J5"/>
  </mergeCells>
  <pageMargins left="0.70866141732283472" right="0.70866141732283472" top="0.78740157480314965" bottom="0.78740157480314965" header="0.31496062992125984" footer="0.31496062992125984"/>
  <pageSetup paperSize="9" orientation="landscape"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tabColor rgb="FF005078"/>
    <pageSetUpPr fitToPage="1"/>
  </sheetPr>
  <dimension ref="A1:W203"/>
  <sheetViews>
    <sheetView showGridLines="0" zoomScaleNormal="100" zoomScaleSheetLayoutView="100" workbookViewId="0">
      <selection activeCell="E25" sqref="E25"/>
    </sheetView>
  </sheetViews>
  <sheetFormatPr baseColWidth="10" defaultColWidth="11.42578125" defaultRowHeight="12.75" x14ac:dyDescent="0.2"/>
  <cols>
    <col min="1" max="1" width="2.7109375" style="28" customWidth="1"/>
    <col min="2" max="2" width="12.85546875" style="28" bestFit="1" customWidth="1"/>
    <col min="3" max="10" width="10.7109375" style="28" customWidth="1"/>
    <col min="11" max="23" width="12.42578125" style="28" bestFit="1" customWidth="1"/>
    <col min="24" max="24" width="13.28515625" style="28" bestFit="1" customWidth="1"/>
    <col min="25" max="16384" width="11.42578125" style="28"/>
  </cols>
  <sheetData>
    <row r="1" spans="1:23" s="84" customFormat="1" ht="15.75" x14ac:dyDescent="0.2">
      <c r="B1" s="308" t="str">
        <f>Inhaltsverzeichnis!B35&amp;" "&amp;Inhaltsverzeichnis!C35&amp;" "&amp;Inhaltsverzeichnis!D35</f>
        <v>Tabelle 10e:  Kapitalsteuer nach Reingewinn- und Eigenkapitalklassen, in Franken, 2017</v>
      </c>
      <c r="C1" s="308"/>
      <c r="D1" s="308"/>
      <c r="E1" s="308"/>
      <c r="F1" s="308"/>
      <c r="G1" s="308"/>
      <c r="H1" s="308"/>
      <c r="I1" s="308"/>
      <c r="J1" s="308"/>
      <c r="K1" s="308"/>
      <c r="L1" s="98"/>
      <c r="M1" s="98"/>
      <c r="N1" s="98"/>
      <c r="O1" s="98"/>
      <c r="P1" s="98"/>
      <c r="Q1" s="98"/>
      <c r="R1" s="98"/>
      <c r="S1" s="98"/>
      <c r="T1" s="98"/>
      <c r="U1" s="98"/>
      <c r="V1" s="98"/>
      <c r="W1" s="98"/>
    </row>
    <row r="2" spans="1:23" x14ac:dyDescent="0.2">
      <c r="A2" s="30"/>
      <c r="B2" s="32" t="s">
        <v>437</v>
      </c>
    </row>
    <row r="3" spans="1:23" x14ac:dyDescent="0.2">
      <c r="A3" s="30"/>
      <c r="B3" s="32"/>
    </row>
    <row r="4" spans="1:23" x14ac:dyDescent="0.2">
      <c r="A4" s="30"/>
    </row>
    <row r="5" spans="1:23" x14ac:dyDescent="0.2">
      <c r="A5" s="30"/>
      <c r="B5" s="322" t="s">
        <v>441</v>
      </c>
      <c r="C5" s="313" t="s">
        <v>264</v>
      </c>
      <c r="D5" s="313"/>
      <c r="E5" s="313"/>
      <c r="F5" s="313"/>
      <c r="G5" s="313"/>
      <c r="H5" s="313"/>
      <c r="I5" s="313"/>
      <c r="J5" s="313"/>
    </row>
    <row r="6" spans="1:23" ht="26.25" customHeight="1" x14ac:dyDescent="0.2">
      <c r="A6" s="30"/>
      <c r="B6" s="318"/>
      <c r="C6" s="230" t="s">
        <v>443</v>
      </c>
      <c r="D6" s="230" t="s">
        <v>345</v>
      </c>
      <c r="E6" s="230" t="s">
        <v>346</v>
      </c>
      <c r="F6" s="230" t="s">
        <v>347</v>
      </c>
      <c r="G6" s="230" t="s">
        <v>348</v>
      </c>
      <c r="H6" s="230" t="s">
        <v>349</v>
      </c>
      <c r="I6" s="230" t="s">
        <v>421</v>
      </c>
      <c r="J6" s="230" t="s">
        <v>13</v>
      </c>
    </row>
    <row r="7" spans="1:23" x14ac:dyDescent="0.2">
      <c r="A7" s="30"/>
      <c r="B7" s="217">
        <v>0</v>
      </c>
      <c r="C7" s="35">
        <v>2776361.2</v>
      </c>
      <c r="D7" s="35">
        <v>1797912.49</v>
      </c>
      <c r="E7" s="35">
        <v>569235.6</v>
      </c>
      <c r="F7" s="35">
        <v>1803909.15</v>
      </c>
      <c r="G7" s="35">
        <v>813244.65</v>
      </c>
      <c r="H7" s="95">
        <v>1731457.6</v>
      </c>
      <c r="I7" s="95">
        <v>8588990.9000000004</v>
      </c>
      <c r="J7" s="117">
        <v>18081111.5</v>
      </c>
    </row>
    <row r="8" spans="1:23" x14ac:dyDescent="0.2">
      <c r="A8" s="30"/>
      <c r="B8" s="213" t="s">
        <v>420</v>
      </c>
      <c r="C8" s="35">
        <v>508245.8</v>
      </c>
      <c r="D8" s="35">
        <v>318736.84999999998</v>
      </c>
      <c r="E8" s="35">
        <v>115580.6</v>
      </c>
      <c r="F8" s="35">
        <v>364145.95</v>
      </c>
      <c r="G8" s="35">
        <v>58081.35</v>
      </c>
      <c r="H8" s="95">
        <v>135177.15</v>
      </c>
      <c r="I8" s="95">
        <v>0</v>
      </c>
      <c r="J8" s="117">
        <v>1499967.72</v>
      </c>
    </row>
    <row r="9" spans="1:23" x14ac:dyDescent="0.2">
      <c r="A9" s="30"/>
      <c r="B9" s="213" t="s">
        <v>419</v>
      </c>
      <c r="C9" s="95">
        <v>0</v>
      </c>
      <c r="D9" s="95">
        <v>221.6</v>
      </c>
      <c r="E9" s="95">
        <v>456.4</v>
      </c>
      <c r="F9" s="35">
        <v>153760.04999999999</v>
      </c>
      <c r="G9" s="35">
        <v>122505.60000000001</v>
      </c>
      <c r="H9" s="95">
        <v>123447.05</v>
      </c>
      <c r="I9" s="95">
        <v>0</v>
      </c>
      <c r="J9" s="117">
        <v>400390.7</v>
      </c>
    </row>
    <row r="10" spans="1:23" x14ac:dyDescent="0.2">
      <c r="A10" s="30"/>
      <c r="B10" s="213" t="s">
        <v>418</v>
      </c>
      <c r="C10" s="95">
        <v>2.4</v>
      </c>
      <c r="D10" s="95">
        <v>0</v>
      </c>
      <c r="E10" s="95">
        <v>0</v>
      </c>
      <c r="F10" s="35">
        <v>817.4</v>
      </c>
      <c r="G10" s="95">
        <v>41053.35</v>
      </c>
      <c r="H10" s="95">
        <v>194303.2</v>
      </c>
      <c r="I10" s="95">
        <v>23975.9</v>
      </c>
      <c r="J10" s="117">
        <v>260152.25</v>
      </c>
    </row>
    <row r="11" spans="1:23" x14ac:dyDescent="0.2">
      <c r="A11" s="30"/>
      <c r="B11" s="213" t="s">
        <v>417</v>
      </c>
      <c r="C11" s="95">
        <v>0</v>
      </c>
      <c r="D11" s="95">
        <v>0</v>
      </c>
      <c r="E11" s="95">
        <v>0</v>
      </c>
      <c r="F11" s="95">
        <v>481.65</v>
      </c>
      <c r="G11" s="95">
        <v>0</v>
      </c>
      <c r="H11" s="95">
        <v>10230.549999999999</v>
      </c>
      <c r="I11" s="95">
        <v>249380</v>
      </c>
      <c r="J11" s="117">
        <v>260092.2</v>
      </c>
    </row>
    <row r="12" spans="1:23" x14ac:dyDescent="0.2">
      <c r="A12" s="30"/>
      <c r="B12" s="213" t="s">
        <v>416</v>
      </c>
      <c r="C12" s="95">
        <v>0</v>
      </c>
      <c r="D12" s="95">
        <v>35.549999999999997</v>
      </c>
      <c r="E12" s="95">
        <v>0</v>
      </c>
      <c r="F12" s="95">
        <v>0</v>
      </c>
      <c r="G12" s="95">
        <v>0</v>
      </c>
      <c r="H12" s="95">
        <v>0</v>
      </c>
      <c r="I12" s="95">
        <v>866521.7</v>
      </c>
      <c r="J12" s="117">
        <v>866557.25</v>
      </c>
    </row>
    <row r="13" spans="1:23" x14ac:dyDescent="0.2">
      <c r="A13" s="30"/>
      <c r="B13" s="30" t="s">
        <v>432</v>
      </c>
      <c r="C13" s="95">
        <v>0</v>
      </c>
      <c r="D13" s="95">
        <v>0</v>
      </c>
      <c r="E13" s="95">
        <v>0</v>
      </c>
      <c r="F13" s="95">
        <v>0</v>
      </c>
      <c r="G13" s="95">
        <v>633.15</v>
      </c>
      <c r="H13" s="95">
        <v>0</v>
      </c>
      <c r="I13" s="95">
        <v>23300.799999999999</v>
      </c>
      <c r="J13" s="117">
        <v>23933.95</v>
      </c>
    </row>
    <row r="14" spans="1:23" x14ac:dyDescent="0.2">
      <c r="A14" s="30"/>
      <c r="B14" s="213" t="s">
        <v>433</v>
      </c>
      <c r="C14" s="95">
        <v>0</v>
      </c>
      <c r="D14" s="95">
        <v>0</v>
      </c>
      <c r="E14" s="95">
        <v>0</v>
      </c>
      <c r="F14" s="95">
        <v>0</v>
      </c>
      <c r="G14" s="95">
        <v>0</v>
      </c>
      <c r="H14" s="95">
        <v>3044.85</v>
      </c>
      <c r="I14" s="95">
        <v>14450.45</v>
      </c>
      <c r="J14" s="117">
        <v>17495.3</v>
      </c>
    </row>
    <row r="15" spans="1:23" ht="13.5" thickBot="1" x14ac:dyDescent="0.25">
      <c r="A15" s="30"/>
      <c r="B15" s="168" t="s">
        <v>13</v>
      </c>
      <c r="C15" s="179">
        <v>3284609.3</v>
      </c>
      <c r="D15" s="179">
        <v>2116906.4900000002</v>
      </c>
      <c r="E15" s="179">
        <v>685272.6</v>
      </c>
      <c r="F15" s="179">
        <v>2323114.2000000002</v>
      </c>
      <c r="G15" s="179">
        <v>1035518.1</v>
      </c>
      <c r="H15" s="179">
        <v>2197660.4</v>
      </c>
      <c r="I15" s="179">
        <v>9766619.75</v>
      </c>
      <c r="J15" s="179">
        <v>21409700.870000001</v>
      </c>
    </row>
    <row r="16" spans="1:23" x14ac:dyDescent="0.2">
      <c r="A16" s="30"/>
    </row>
    <row r="17" spans="1:1" x14ac:dyDescent="0.2">
      <c r="A17" s="30"/>
    </row>
    <row r="18" spans="1:1" x14ac:dyDescent="0.2">
      <c r="A18" s="30"/>
    </row>
    <row r="19" spans="1:1" x14ac:dyDescent="0.2">
      <c r="A19" s="30"/>
    </row>
    <row r="20" spans="1:1" x14ac:dyDescent="0.2">
      <c r="A20" s="30"/>
    </row>
    <row r="21" spans="1:1" x14ac:dyDescent="0.2">
      <c r="A21" s="30"/>
    </row>
    <row r="22" spans="1:1" x14ac:dyDescent="0.2">
      <c r="A22" s="30"/>
    </row>
    <row r="23" spans="1:1" x14ac:dyDescent="0.2">
      <c r="A23" s="30"/>
    </row>
    <row r="24" spans="1:1" x14ac:dyDescent="0.2">
      <c r="A24" s="30"/>
    </row>
    <row r="25" spans="1:1" x14ac:dyDescent="0.2">
      <c r="A25" s="30"/>
    </row>
    <row r="26" spans="1:1" x14ac:dyDescent="0.2">
      <c r="A26" s="30"/>
    </row>
    <row r="27" spans="1:1" x14ac:dyDescent="0.2">
      <c r="A27" s="30"/>
    </row>
    <row r="28" spans="1:1" x14ac:dyDescent="0.2">
      <c r="A28" s="30"/>
    </row>
    <row r="29" spans="1:1" x14ac:dyDescent="0.2">
      <c r="A29" s="30"/>
    </row>
    <row r="30" spans="1:1" x14ac:dyDescent="0.2">
      <c r="A30" s="30"/>
    </row>
    <row r="31" spans="1:1" x14ac:dyDescent="0.2">
      <c r="A31" s="30"/>
    </row>
    <row r="32" spans="1:1" x14ac:dyDescent="0.2">
      <c r="A32" s="30"/>
    </row>
    <row r="33" spans="1:1" x14ac:dyDescent="0.2">
      <c r="A33" s="30"/>
    </row>
    <row r="34" spans="1:1" x14ac:dyDescent="0.2">
      <c r="A34" s="30"/>
    </row>
    <row r="35" spans="1:1" x14ac:dyDescent="0.2">
      <c r="A35" s="30"/>
    </row>
    <row r="36" spans="1:1" x14ac:dyDescent="0.2">
      <c r="A36" s="30"/>
    </row>
    <row r="37" spans="1:1" x14ac:dyDescent="0.2">
      <c r="A37" s="30"/>
    </row>
    <row r="38" spans="1:1" x14ac:dyDescent="0.2">
      <c r="A38" s="30"/>
    </row>
    <row r="39" spans="1:1" x14ac:dyDescent="0.2">
      <c r="A39" s="30"/>
    </row>
    <row r="40" spans="1:1" x14ac:dyDescent="0.2">
      <c r="A40" s="30"/>
    </row>
    <row r="41" spans="1:1" x14ac:dyDescent="0.2">
      <c r="A41" s="30"/>
    </row>
    <row r="42" spans="1:1" x14ac:dyDescent="0.2">
      <c r="A42" s="30"/>
    </row>
    <row r="43" spans="1:1" x14ac:dyDescent="0.2">
      <c r="A43" s="30"/>
    </row>
    <row r="44" spans="1:1" x14ac:dyDescent="0.2">
      <c r="A44" s="30"/>
    </row>
    <row r="45" spans="1:1" x14ac:dyDescent="0.2">
      <c r="A45" s="30"/>
    </row>
    <row r="46" spans="1:1" x14ac:dyDescent="0.2">
      <c r="A46" s="30"/>
    </row>
    <row r="47" spans="1:1" x14ac:dyDescent="0.2">
      <c r="A47" s="30"/>
    </row>
    <row r="48" spans="1:1" x14ac:dyDescent="0.2">
      <c r="A48" s="30"/>
    </row>
    <row r="49" spans="1:1" x14ac:dyDescent="0.2">
      <c r="A49" s="30"/>
    </row>
    <row r="50" spans="1:1" x14ac:dyDescent="0.2">
      <c r="A50" s="30"/>
    </row>
    <row r="51" spans="1:1" x14ac:dyDescent="0.2">
      <c r="A51" s="30"/>
    </row>
    <row r="52" spans="1:1" x14ac:dyDescent="0.2">
      <c r="A52" s="30"/>
    </row>
    <row r="53" spans="1:1" x14ac:dyDescent="0.2">
      <c r="A53" s="30"/>
    </row>
    <row r="54" spans="1:1" x14ac:dyDescent="0.2">
      <c r="A54" s="30"/>
    </row>
    <row r="55" spans="1:1" x14ac:dyDescent="0.2">
      <c r="A55" s="30"/>
    </row>
    <row r="56" spans="1:1" x14ac:dyDescent="0.2">
      <c r="A56" s="30"/>
    </row>
    <row r="57" spans="1:1" x14ac:dyDescent="0.2">
      <c r="A57" s="30"/>
    </row>
    <row r="58" spans="1:1" x14ac:dyDescent="0.2">
      <c r="A58" s="30"/>
    </row>
    <row r="59" spans="1:1" x14ac:dyDescent="0.2">
      <c r="A59" s="30"/>
    </row>
    <row r="60" spans="1:1" x14ac:dyDescent="0.2">
      <c r="A60" s="30"/>
    </row>
    <row r="61" spans="1:1" x14ac:dyDescent="0.2">
      <c r="A61" s="30"/>
    </row>
    <row r="62" spans="1:1" x14ac:dyDescent="0.2">
      <c r="A62" s="30"/>
    </row>
    <row r="63" spans="1:1" x14ac:dyDescent="0.2">
      <c r="A63" s="30"/>
    </row>
    <row r="64" spans="1:1" x14ac:dyDescent="0.2">
      <c r="A64" s="30"/>
    </row>
    <row r="65" spans="1:1" x14ac:dyDescent="0.2">
      <c r="A65" s="30"/>
    </row>
    <row r="66" spans="1:1" x14ac:dyDescent="0.2">
      <c r="A66" s="30"/>
    </row>
    <row r="67" spans="1:1" x14ac:dyDescent="0.2">
      <c r="A67" s="30"/>
    </row>
    <row r="68" spans="1:1" x14ac:dyDescent="0.2">
      <c r="A68" s="30"/>
    </row>
    <row r="69" spans="1:1" x14ac:dyDescent="0.2">
      <c r="A69" s="30"/>
    </row>
    <row r="70" spans="1:1" x14ac:dyDescent="0.2">
      <c r="A70" s="30"/>
    </row>
    <row r="71" spans="1:1" x14ac:dyDescent="0.2">
      <c r="A71" s="30"/>
    </row>
    <row r="72" spans="1:1" x14ac:dyDescent="0.2">
      <c r="A72" s="30"/>
    </row>
    <row r="73" spans="1:1" x14ac:dyDescent="0.2">
      <c r="A73" s="30"/>
    </row>
    <row r="74" spans="1:1" x14ac:dyDescent="0.2">
      <c r="A74" s="30"/>
    </row>
    <row r="75" spans="1:1" x14ac:dyDescent="0.2">
      <c r="A75" s="30"/>
    </row>
    <row r="76" spans="1:1" x14ac:dyDescent="0.2">
      <c r="A76" s="30"/>
    </row>
    <row r="77" spans="1:1" x14ac:dyDescent="0.2">
      <c r="A77" s="30"/>
    </row>
    <row r="78" spans="1:1" x14ac:dyDescent="0.2">
      <c r="A78" s="30"/>
    </row>
    <row r="79" spans="1:1" x14ac:dyDescent="0.2">
      <c r="A79" s="30"/>
    </row>
    <row r="80" spans="1:1" x14ac:dyDescent="0.2">
      <c r="A80" s="30"/>
    </row>
    <row r="81" spans="1:1" x14ac:dyDescent="0.2">
      <c r="A81" s="30"/>
    </row>
    <row r="82" spans="1:1" x14ac:dyDescent="0.2">
      <c r="A82" s="30"/>
    </row>
    <row r="83" spans="1:1" x14ac:dyDescent="0.2">
      <c r="A83" s="30"/>
    </row>
    <row r="84" spans="1:1" x14ac:dyDescent="0.2">
      <c r="A84" s="30"/>
    </row>
    <row r="85" spans="1:1" x14ac:dyDescent="0.2">
      <c r="A85" s="30"/>
    </row>
    <row r="86" spans="1:1" x14ac:dyDescent="0.2">
      <c r="A86" s="30"/>
    </row>
    <row r="87" spans="1:1" x14ac:dyDescent="0.2">
      <c r="A87" s="30"/>
    </row>
    <row r="88" spans="1:1" x14ac:dyDescent="0.2">
      <c r="A88" s="30"/>
    </row>
    <row r="89" spans="1:1" x14ac:dyDescent="0.2">
      <c r="A89" s="30"/>
    </row>
    <row r="90" spans="1:1" x14ac:dyDescent="0.2">
      <c r="A90" s="30"/>
    </row>
    <row r="91" spans="1:1" x14ac:dyDescent="0.2">
      <c r="A91" s="30"/>
    </row>
    <row r="92" spans="1:1" x14ac:dyDescent="0.2">
      <c r="A92" s="30"/>
    </row>
    <row r="93" spans="1:1" x14ac:dyDescent="0.2">
      <c r="A93" s="30"/>
    </row>
    <row r="94" spans="1:1" x14ac:dyDescent="0.2">
      <c r="A94" s="30"/>
    </row>
    <row r="95" spans="1:1" x14ac:dyDescent="0.2">
      <c r="A95" s="30"/>
    </row>
    <row r="96" spans="1:1" x14ac:dyDescent="0.2">
      <c r="A96" s="30"/>
    </row>
    <row r="97" spans="1:1" x14ac:dyDescent="0.2">
      <c r="A97" s="30"/>
    </row>
    <row r="98" spans="1:1" x14ac:dyDescent="0.2">
      <c r="A98" s="30"/>
    </row>
    <row r="99" spans="1:1" x14ac:dyDescent="0.2">
      <c r="A99" s="30"/>
    </row>
    <row r="100" spans="1:1" x14ac:dyDescent="0.2">
      <c r="A100" s="30"/>
    </row>
    <row r="101" spans="1:1" x14ac:dyDescent="0.2">
      <c r="A101" s="30"/>
    </row>
    <row r="102" spans="1:1" x14ac:dyDescent="0.2">
      <c r="A102" s="30"/>
    </row>
    <row r="103" spans="1:1" x14ac:dyDescent="0.2">
      <c r="A103" s="30"/>
    </row>
    <row r="104" spans="1:1" x14ac:dyDescent="0.2">
      <c r="A104" s="30"/>
    </row>
    <row r="105" spans="1:1" x14ac:dyDescent="0.2">
      <c r="A105" s="30"/>
    </row>
    <row r="106" spans="1:1" x14ac:dyDescent="0.2">
      <c r="A106" s="30"/>
    </row>
    <row r="107" spans="1:1" x14ac:dyDescent="0.2">
      <c r="A107" s="30"/>
    </row>
    <row r="108" spans="1:1" x14ac:dyDescent="0.2">
      <c r="A108" s="30"/>
    </row>
    <row r="109" spans="1:1" x14ac:dyDescent="0.2">
      <c r="A109" s="30"/>
    </row>
    <row r="110" spans="1:1" x14ac:dyDescent="0.2">
      <c r="A110" s="30"/>
    </row>
    <row r="111" spans="1:1" x14ac:dyDescent="0.2">
      <c r="A111" s="30"/>
    </row>
    <row r="112" spans="1:1" x14ac:dyDescent="0.2">
      <c r="A112" s="30"/>
    </row>
    <row r="113" spans="1:1" x14ac:dyDescent="0.2">
      <c r="A113" s="30"/>
    </row>
    <row r="114" spans="1:1" x14ac:dyDescent="0.2">
      <c r="A114" s="30"/>
    </row>
    <row r="115" spans="1:1" x14ac:dyDescent="0.2">
      <c r="A115" s="30"/>
    </row>
    <row r="116" spans="1:1" x14ac:dyDescent="0.2">
      <c r="A116" s="30"/>
    </row>
    <row r="117" spans="1:1" x14ac:dyDescent="0.2">
      <c r="A117" s="30"/>
    </row>
    <row r="118" spans="1:1" x14ac:dyDescent="0.2">
      <c r="A118" s="30"/>
    </row>
    <row r="119" spans="1:1" x14ac:dyDescent="0.2">
      <c r="A119" s="30"/>
    </row>
    <row r="120" spans="1:1" x14ac:dyDescent="0.2">
      <c r="A120" s="30"/>
    </row>
    <row r="121" spans="1:1" x14ac:dyDescent="0.2">
      <c r="A121" s="30"/>
    </row>
    <row r="122" spans="1:1" x14ac:dyDescent="0.2">
      <c r="A122" s="30"/>
    </row>
    <row r="123" spans="1:1" x14ac:dyDescent="0.2">
      <c r="A123" s="30"/>
    </row>
    <row r="124" spans="1:1" x14ac:dyDescent="0.2">
      <c r="A124" s="30"/>
    </row>
    <row r="125" spans="1:1" x14ac:dyDescent="0.2">
      <c r="A125" s="30"/>
    </row>
    <row r="126" spans="1:1" x14ac:dyDescent="0.2">
      <c r="A126" s="30"/>
    </row>
    <row r="127" spans="1:1" x14ac:dyDescent="0.2">
      <c r="A127" s="30"/>
    </row>
    <row r="128" spans="1:1" x14ac:dyDescent="0.2">
      <c r="A128" s="30"/>
    </row>
    <row r="129" spans="1:1" x14ac:dyDescent="0.2">
      <c r="A129" s="30"/>
    </row>
    <row r="130" spans="1:1" x14ac:dyDescent="0.2">
      <c r="A130" s="30"/>
    </row>
    <row r="131" spans="1:1" x14ac:dyDescent="0.2">
      <c r="A131" s="30"/>
    </row>
    <row r="132" spans="1:1" x14ac:dyDescent="0.2">
      <c r="A132" s="30"/>
    </row>
    <row r="133" spans="1:1" x14ac:dyDescent="0.2">
      <c r="A133" s="30"/>
    </row>
    <row r="134" spans="1:1" x14ac:dyDescent="0.2">
      <c r="A134" s="30"/>
    </row>
    <row r="135" spans="1:1" x14ac:dyDescent="0.2">
      <c r="A135" s="30"/>
    </row>
    <row r="136" spans="1:1" x14ac:dyDescent="0.2">
      <c r="A136" s="30"/>
    </row>
    <row r="137" spans="1:1" x14ac:dyDescent="0.2">
      <c r="A137" s="30"/>
    </row>
    <row r="138" spans="1:1" x14ac:dyDescent="0.2">
      <c r="A138" s="30"/>
    </row>
    <row r="139" spans="1:1" x14ac:dyDescent="0.2">
      <c r="A139" s="30"/>
    </row>
    <row r="140" spans="1:1" x14ac:dyDescent="0.2">
      <c r="A140" s="30"/>
    </row>
    <row r="141" spans="1:1" x14ac:dyDescent="0.2">
      <c r="A141" s="30"/>
    </row>
    <row r="142" spans="1:1" x14ac:dyDescent="0.2">
      <c r="A142" s="30"/>
    </row>
    <row r="143" spans="1:1" x14ac:dyDescent="0.2">
      <c r="A143" s="30"/>
    </row>
    <row r="144" spans="1:1" x14ac:dyDescent="0.2">
      <c r="A144" s="30"/>
    </row>
    <row r="145" spans="1:1" x14ac:dyDescent="0.2">
      <c r="A145" s="30"/>
    </row>
    <row r="146" spans="1:1" x14ac:dyDescent="0.2">
      <c r="A146" s="30"/>
    </row>
    <row r="147" spans="1:1" x14ac:dyDescent="0.2">
      <c r="A147" s="30"/>
    </row>
    <row r="148" spans="1:1" x14ac:dyDescent="0.2">
      <c r="A148" s="30"/>
    </row>
    <row r="149" spans="1:1" x14ac:dyDescent="0.2">
      <c r="A149" s="30"/>
    </row>
    <row r="150" spans="1:1" x14ac:dyDescent="0.2">
      <c r="A150" s="30"/>
    </row>
    <row r="151" spans="1:1" x14ac:dyDescent="0.2">
      <c r="A151" s="30"/>
    </row>
    <row r="152" spans="1:1" x14ac:dyDescent="0.2">
      <c r="A152" s="30"/>
    </row>
    <row r="153" spans="1:1" x14ac:dyDescent="0.2">
      <c r="A153" s="30"/>
    </row>
    <row r="154" spans="1:1" x14ac:dyDescent="0.2">
      <c r="A154" s="30"/>
    </row>
    <row r="155" spans="1:1" x14ac:dyDescent="0.2">
      <c r="A155" s="30"/>
    </row>
    <row r="156" spans="1:1" x14ac:dyDescent="0.2">
      <c r="A156" s="30"/>
    </row>
    <row r="157" spans="1:1" x14ac:dyDescent="0.2">
      <c r="A157" s="30"/>
    </row>
    <row r="158" spans="1:1" x14ac:dyDescent="0.2">
      <c r="A158" s="30"/>
    </row>
    <row r="159" spans="1:1" x14ac:dyDescent="0.2">
      <c r="A159" s="30"/>
    </row>
    <row r="160" spans="1:1" x14ac:dyDescent="0.2">
      <c r="A160" s="30"/>
    </row>
    <row r="161" spans="1:1" x14ac:dyDescent="0.2">
      <c r="A161" s="30"/>
    </row>
    <row r="162" spans="1:1" x14ac:dyDescent="0.2">
      <c r="A162" s="30"/>
    </row>
    <row r="163" spans="1:1" x14ac:dyDescent="0.2">
      <c r="A163" s="30"/>
    </row>
    <row r="164" spans="1:1" x14ac:dyDescent="0.2">
      <c r="A164" s="30"/>
    </row>
    <row r="165" spans="1:1" x14ac:dyDescent="0.2">
      <c r="A165" s="30"/>
    </row>
    <row r="166" spans="1:1" x14ac:dyDescent="0.2">
      <c r="A166" s="30"/>
    </row>
    <row r="167" spans="1:1" x14ac:dyDescent="0.2">
      <c r="A167" s="30"/>
    </row>
    <row r="168" spans="1:1" x14ac:dyDescent="0.2">
      <c r="A168" s="30"/>
    </row>
    <row r="169" spans="1:1" x14ac:dyDescent="0.2">
      <c r="A169" s="30"/>
    </row>
    <row r="170" spans="1:1" x14ac:dyDescent="0.2">
      <c r="A170" s="30"/>
    </row>
    <row r="171" spans="1:1" x14ac:dyDescent="0.2">
      <c r="A171" s="30"/>
    </row>
    <row r="172" spans="1:1" x14ac:dyDescent="0.2">
      <c r="A172" s="30"/>
    </row>
    <row r="173" spans="1:1" x14ac:dyDescent="0.2">
      <c r="A173" s="30"/>
    </row>
    <row r="174" spans="1:1" x14ac:dyDescent="0.2">
      <c r="A174" s="30"/>
    </row>
    <row r="175" spans="1:1" x14ac:dyDescent="0.2">
      <c r="A175" s="30"/>
    </row>
    <row r="176" spans="1:1" x14ac:dyDescent="0.2">
      <c r="A176" s="30"/>
    </row>
    <row r="177" spans="1:1" x14ac:dyDescent="0.2">
      <c r="A177" s="30"/>
    </row>
    <row r="178" spans="1:1" x14ac:dyDescent="0.2">
      <c r="A178" s="30"/>
    </row>
    <row r="179" spans="1:1" x14ac:dyDescent="0.2">
      <c r="A179" s="30"/>
    </row>
    <row r="180" spans="1:1" x14ac:dyDescent="0.2">
      <c r="A180" s="30"/>
    </row>
    <row r="181" spans="1:1" x14ac:dyDescent="0.2">
      <c r="A181" s="30"/>
    </row>
    <row r="182" spans="1:1" x14ac:dyDescent="0.2">
      <c r="A182" s="30"/>
    </row>
    <row r="183" spans="1:1" x14ac:dyDescent="0.2">
      <c r="A183" s="30"/>
    </row>
    <row r="184" spans="1:1" x14ac:dyDescent="0.2">
      <c r="A184" s="30"/>
    </row>
    <row r="185" spans="1:1" x14ac:dyDescent="0.2">
      <c r="A185" s="30"/>
    </row>
    <row r="186" spans="1:1" x14ac:dyDescent="0.2">
      <c r="A186" s="30"/>
    </row>
    <row r="187" spans="1:1" x14ac:dyDescent="0.2">
      <c r="A187" s="30"/>
    </row>
    <row r="188" spans="1:1" x14ac:dyDescent="0.2">
      <c r="A188" s="30"/>
    </row>
    <row r="189" spans="1:1" x14ac:dyDescent="0.2">
      <c r="A189" s="30"/>
    </row>
    <row r="190" spans="1:1" x14ac:dyDescent="0.2">
      <c r="A190" s="30"/>
    </row>
    <row r="191" spans="1:1" x14ac:dyDescent="0.2">
      <c r="A191" s="30"/>
    </row>
    <row r="192" spans="1:1" x14ac:dyDescent="0.2">
      <c r="A192" s="30"/>
    </row>
    <row r="193" spans="1:1" x14ac:dyDescent="0.2">
      <c r="A193" s="30"/>
    </row>
    <row r="194" spans="1:1" x14ac:dyDescent="0.2">
      <c r="A194" s="30"/>
    </row>
    <row r="195" spans="1:1" x14ac:dyDescent="0.2">
      <c r="A195" s="30"/>
    </row>
    <row r="196" spans="1:1" x14ac:dyDescent="0.2">
      <c r="A196" s="30"/>
    </row>
    <row r="197" spans="1:1" x14ac:dyDescent="0.2">
      <c r="A197" s="30"/>
    </row>
    <row r="198" spans="1:1" x14ac:dyDescent="0.2">
      <c r="A198" s="30"/>
    </row>
    <row r="199" spans="1:1" x14ac:dyDescent="0.2">
      <c r="A199" s="30"/>
    </row>
    <row r="200" spans="1:1" x14ac:dyDescent="0.2">
      <c r="A200" s="30"/>
    </row>
    <row r="201" spans="1:1" x14ac:dyDescent="0.2">
      <c r="A201" s="30"/>
    </row>
    <row r="202" spans="1:1" x14ac:dyDescent="0.2">
      <c r="A202" s="30"/>
    </row>
    <row r="203" spans="1:1" x14ac:dyDescent="0.2">
      <c r="A203" s="30"/>
    </row>
  </sheetData>
  <mergeCells count="3">
    <mergeCell ref="B5:B6"/>
    <mergeCell ref="B1:K1"/>
    <mergeCell ref="C5:J5"/>
  </mergeCells>
  <pageMargins left="0.70866141732283472" right="0.70866141732283472" top="0.78740157480314965" bottom="0.78740157480314965" header="0.31496062992125984" footer="0.31496062992125984"/>
  <pageSetup paperSize="9" orientation="landscape" r:id="rId1"/>
  <colBreaks count="1" manualBreakCount="1">
    <brk id="16" max="15" man="1"/>
  </colBreak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tabColor rgb="FF005078"/>
    <pageSetUpPr fitToPage="1"/>
  </sheetPr>
  <dimension ref="A1:W203"/>
  <sheetViews>
    <sheetView showGridLines="0" zoomScaleNormal="100" zoomScaleSheetLayoutView="100" workbookViewId="0">
      <selection activeCell="B1" sqref="B1:K1"/>
    </sheetView>
  </sheetViews>
  <sheetFormatPr baseColWidth="10" defaultColWidth="11.42578125" defaultRowHeight="12.75" x14ac:dyDescent="0.2"/>
  <cols>
    <col min="1" max="1" width="2.7109375" style="28" customWidth="1"/>
    <col min="2" max="2" width="13.85546875" style="28" customWidth="1"/>
    <col min="3" max="9" width="10.7109375" style="28" customWidth="1"/>
    <col min="10" max="10" width="12" style="28" bestFit="1" customWidth="1"/>
    <col min="11" max="17" width="12.5703125" style="28" bestFit="1" customWidth="1"/>
    <col min="18" max="22" width="13.28515625" style="28" bestFit="1" customWidth="1"/>
    <col min="23" max="24" width="14.28515625" style="28" bestFit="1" customWidth="1"/>
    <col min="25" max="16384" width="11.42578125" style="28"/>
  </cols>
  <sheetData>
    <row r="1" spans="1:23" s="84" customFormat="1" ht="15.75" x14ac:dyDescent="0.2">
      <c r="A1" s="84" t="s">
        <v>357</v>
      </c>
      <c r="B1" s="308" t="str">
        <f>Inhaltsverzeichnis!B36&amp;" "&amp;Inhaltsverzeichnis!C36&amp;" "&amp;Inhaltsverzeichnis!D36</f>
        <v>Tabelle 10f:  Einfache Kantonssteuer nach Reingewinn- und Eigenkapitalklassen, in Franken, 2017</v>
      </c>
      <c r="C1" s="308"/>
      <c r="D1" s="308"/>
      <c r="E1" s="308"/>
      <c r="F1" s="308"/>
      <c r="G1" s="308"/>
      <c r="H1" s="308"/>
      <c r="I1" s="308"/>
      <c r="J1" s="308"/>
      <c r="K1" s="308"/>
      <c r="L1" s="98"/>
      <c r="M1" s="98"/>
      <c r="N1" s="98"/>
      <c r="O1" s="98"/>
      <c r="P1" s="98"/>
      <c r="Q1" s="98"/>
      <c r="R1" s="98"/>
      <c r="S1" s="98"/>
      <c r="T1" s="98"/>
      <c r="U1" s="98"/>
      <c r="V1" s="98"/>
      <c r="W1" s="98"/>
    </row>
    <row r="2" spans="1:23" x14ac:dyDescent="0.2">
      <c r="A2" s="30"/>
      <c r="B2" s="32" t="s">
        <v>437</v>
      </c>
    </row>
    <row r="3" spans="1:23" x14ac:dyDescent="0.2">
      <c r="A3" s="30"/>
      <c r="B3" s="32"/>
    </row>
    <row r="4" spans="1:23" x14ac:dyDescent="0.2">
      <c r="A4" s="30"/>
    </row>
    <row r="5" spans="1:23" x14ac:dyDescent="0.2">
      <c r="A5" s="30"/>
      <c r="B5" s="322" t="s">
        <v>441</v>
      </c>
      <c r="C5" s="313" t="s">
        <v>264</v>
      </c>
      <c r="D5" s="313"/>
      <c r="E5" s="313"/>
      <c r="F5" s="313"/>
      <c r="G5" s="313"/>
      <c r="H5" s="313"/>
      <c r="I5" s="313"/>
      <c r="J5" s="313"/>
    </row>
    <row r="6" spans="1:23" ht="24.75" customHeight="1" x14ac:dyDescent="0.2">
      <c r="A6" s="30"/>
      <c r="B6" s="318"/>
      <c r="C6" s="230" t="s">
        <v>443</v>
      </c>
      <c r="D6" s="230" t="s">
        <v>345</v>
      </c>
      <c r="E6" s="230" t="s">
        <v>346</v>
      </c>
      <c r="F6" s="230" t="s">
        <v>347</v>
      </c>
      <c r="G6" s="230" t="s">
        <v>348</v>
      </c>
      <c r="H6" s="230" t="s">
        <v>349</v>
      </c>
      <c r="I6" s="230" t="s">
        <v>421</v>
      </c>
      <c r="J6" s="230" t="s">
        <v>13</v>
      </c>
    </row>
    <row r="7" spans="1:23" x14ac:dyDescent="0.2">
      <c r="A7" s="30"/>
      <c r="B7" s="213">
        <v>0</v>
      </c>
      <c r="C7" s="35">
        <v>2776361.2</v>
      </c>
      <c r="D7" s="35">
        <v>1797912</v>
      </c>
      <c r="E7" s="35">
        <v>569235.6</v>
      </c>
      <c r="F7" s="35">
        <v>1803909.1</v>
      </c>
      <c r="G7" s="35">
        <v>813244.65</v>
      </c>
      <c r="H7" s="35">
        <v>1731457.6</v>
      </c>
      <c r="I7" s="35">
        <v>8588990.9000000004</v>
      </c>
      <c r="J7" s="117">
        <v>18081111</v>
      </c>
    </row>
    <row r="8" spans="1:23" x14ac:dyDescent="0.2">
      <c r="A8" s="30"/>
      <c r="B8" s="213" t="s">
        <v>420</v>
      </c>
      <c r="C8" s="35">
        <v>1477093.8</v>
      </c>
      <c r="D8" s="35">
        <v>1172849</v>
      </c>
      <c r="E8" s="35">
        <v>279869.59999999998</v>
      </c>
      <c r="F8" s="35">
        <v>464774.2</v>
      </c>
      <c r="G8" s="35">
        <v>62857.25</v>
      </c>
      <c r="H8" s="35">
        <v>139594.70000000001</v>
      </c>
      <c r="I8" s="95">
        <v>0</v>
      </c>
      <c r="J8" s="117">
        <v>3597038</v>
      </c>
    </row>
    <row r="9" spans="1:23" x14ac:dyDescent="0.2">
      <c r="A9" s="30"/>
      <c r="B9" s="213" t="s">
        <v>419</v>
      </c>
      <c r="C9" s="35">
        <v>1998815</v>
      </c>
      <c r="D9" s="35">
        <v>5633930</v>
      </c>
      <c r="E9" s="35">
        <v>1786768.1</v>
      </c>
      <c r="F9" s="35">
        <v>1746422.6</v>
      </c>
      <c r="G9" s="35">
        <v>219939.6</v>
      </c>
      <c r="H9" s="35">
        <v>156284.1</v>
      </c>
      <c r="I9" s="95">
        <v>0</v>
      </c>
      <c r="J9" s="117">
        <v>11542160</v>
      </c>
    </row>
    <row r="10" spans="1:23" x14ac:dyDescent="0.2">
      <c r="A10" s="30"/>
      <c r="B10" s="213" t="s">
        <v>418</v>
      </c>
      <c r="C10" s="35">
        <v>1789456.2</v>
      </c>
      <c r="D10" s="35">
        <v>10416350</v>
      </c>
      <c r="E10" s="35">
        <v>7992615.7000000002</v>
      </c>
      <c r="F10" s="35">
        <v>13647774.4</v>
      </c>
      <c r="G10" s="35">
        <v>2258138.5499999998</v>
      </c>
      <c r="H10" s="35">
        <v>1101386.6000000001</v>
      </c>
      <c r="I10" s="35">
        <v>64225.55</v>
      </c>
      <c r="J10" s="117">
        <v>37269946</v>
      </c>
    </row>
    <row r="11" spans="1:23" x14ac:dyDescent="0.2">
      <c r="A11" s="30"/>
      <c r="B11" s="213" t="s">
        <v>417</v>
      </c>
      <c r="C11" s="35">
        <v>889943.6</v>
      </c>
      <c r="D11" s="35">
        <v>2642757</v>
      </c>
      <c r="E11" s="35">
        <v>3517999.4</v>
      </c>
      <c r="F11" s="35">
        <v>14064002.800000001</v>
      </c>
      <c r="G11" s="35">
        <v>3584634.2</v>
      </c>
      <c r="H11" s="35">
        <v>2593279.7999999998</v>
      </c>
      <c r="I11" s="35">
        <v>439819.7</v>
      </c>
      <c r="J11" s="117">
        <v>27732436</v>
      </c>
    </row>
    <row r="12" spans="1:23" x14ac:dyDescent="0.2">
      <c r="A12" s="30"/>
      <c r="B12" s="213" t="s">
        <v>416</v>
      </c>
      <c r="C12" s="35">
        <v>2366215.9</v>
      </c>
      <c r="D12" s="35">
        <v>3189840</v>
      </c>
      <c r="E12" s="35">
        <v>2789200.5</v>
      </c>
      <c r="F12" s="35">
        <v>20199251.399999999</v>
      </c>
      <c r="G12" s="35">
        <v>15175910.449999999</v>
      </c>
      <c r="H12" s="35">
        <v>29370809.800000001</v>
      </c>
      <c r="I12" s="35">
        <v>7727770.7999999998</v>
      </c>
      <c r="J12" s="117">
        <v>80818999</v>
      </c>
    </row>
    <row r="13" spans="1:23" x14ac:dyDescent="0.2">
      <c r="A13" s="30"/>
      <c r="B13" s="32" t="s">
        <v>573</v>
      </c>
      <c r="C13" s="95">
        <v>0</v>
      </c>
      <c r="D13" s="95">
        <v>0</v>
      </c>
      <c r="E13" s="95">
        <v>0</v>
      </c>
      <c r="F13" s="35">
        <v>4297228.4000000004</v>
      </c>
      <c r="G13" s="35">
        <v>3192194.2</v>
      </c>
      <c r="H13" s="35">
        <v>17011606.399999999</v>
      </c>
      <c r="I13" s="35">
        <v>9612566.4499999993</v>
      </c>
      <c r="J13" s="117">
        <v>34113595</v>
      </c>
    </row>
    <row r="14" spans="1:23" x14ac:dyDescent="0.2">
      <c r="A14" s="30"/>
      <c r="B14" s="213" t="s">
        <v>433</v>
      </c>
      <c r="C14" s="95">
        <v>0</v>
      </c>
      <c r="D14" s="95">
        <v>0</v>
      </c>
      <c r="E14" s="95">
        <v>0</v>
      </c>
      <c r="F14" s="35">
        <v>7246858.2000000002</v>
      </c>
      <c r="G14" s="95">
        <v>913221.1</v>
      </c>
      <c r="H14" s="35">
        <v>19657899.399999999</v>
      </c>
      <c r="I14" s="35">
        <v>73561960.650000006</v>
      </c>
      <c r="J14" s="117">
        <v>101379939</v>
      </c>
    </row>
    <row r="15" spans="1:23" ht="13.5" thickBot="1" x14ac:dyDescent="0.25">
      <c r="A15" s="30"/>
      <c r="B15" s="168" t="s">
        <v>13</v>
      </c>
      <c r="C15" s="179">
        <v>11297885.6</v>
      </c>
      <c r="D15" s="179">
        <v>24853638</v>
      </c>
      <c r="E15" s="179">
        <v>16935688.800000001</v>
      </c>
      <c r="F15" s="179">
        <v>63470221.100000001</v>
      </c>
      <c r="G15" s="179">
        <v>26220140</v>
      </c>
      <c r="H15" s="179">
        <v>71762318.200000003</v>
      </c>
      <c r="I15" s="179">
        <v>99995334.049999997</v>
      </c>
      <c r="J15" s="179">
        <v>314535226</v>
      </c>
    </row>
    <row r="16" spans="1:23" x14ac:dyDescent="0.2">
      <c r="A16" s="30"/>
    </row>
    <row r="17" spans="1:2" x14ac:dyDescent="0.2">
      <c r="A17" s="30"/>
    </row>
    <row r="18" spans="1:2" x14ac:dyDescent="0.2">
      <c r="A18" s="30"/>
    </row>
    <row r="19" spans="1:2" x14ac:dyDescent="0.2">
      <c r="A19" s="30"/>
      <c r="B19" s="217"/>
    </row>
    <row r="20" spans="1:2" x14ac:dyDescent="0.2">
      <c r="A20" s="30"/>
      <c r="B20" s="213"/>
    </row>
    <row r="21" spans="1:2" x14ac:dyDescent="0.2">
      <c r="A21" s="30"/>
      <c r="B21" s="213"/>
    </row>
    <row r="22" spans="1:2" x14ac:dyDescent="0.2">
      <c r="A22" s="30"/>
      <c r="B22" s="213"/>
    </row>
    <row r="23" spans="1:2" x14ac:dyDescent="0.2">
      <c r="A23" s="30"/>
      <c r="B23" s="213"/>
    </row>
    <row r="24" spans="1:2" x14ac:dyDescent="0.2">
      <c r="A24" s="30"/>
      <c r="B24" s="213"/>
    </row>
    <row r="25" spans="1:2" x14ac:dyDescent="0.2">
      <c r="A25" s="30"/>
      <c r="B25" s="30"/>
    </row>
    <row r="26" spans="1:2" x14ac:dyDescent="0.2">
      <c r="A26" s="30"/>
      <c r="B26" s="213"/>
    </row>
    <row r="27" spans="1:2" x14ac:dyDescent="0.2">
      <c r="A27" s="30"/>
    </row>
    <row r="28" spans="1:2" x14ac:dyDescent="0.2">
      <c r="A28" s="30"/>
    </row>
    <row r="29" spans="1:2" x14ac:dyDescent="0.2">
      <c r="A29" s="30"/>
    </row>
    <row r="30" spans="1:2" x14ac:dyDescent="0.2">
      <c r="A30" s="30"/>
    </row>
    <row r="31" spans="1:2" x14ac:dyDescent="0.2">
      <c r="A31" s="30"/>
    </row>
    <row r="32" spans="1:2" x14ac:dyDescent="0.2">
      <c r="A32" s="30"/>
    </row>
    <row r="33" spans="1:1" x14ac:dyDescent="0.2">
      <c r="A33" s="30"/>
    </row>
    <row r="34" spans="1:1" x14ac:dyDescent="0.2">
      <c r="A34" s="30"/>
    </row>
    <row r="35" spans="1:1" x14ac:dyDescent="0.2">
      <c r="A35" s="30"/>
    </row>
    <row r="36" spans="1:1" x14ac:dyDescent="0.2">
      <c r="A36" s="30"/>
    </row>
    <row r="37" spans="1:1" x14ac:dyDescent="0.2">
      <c r="A37" s="30"/>
    </row>
    <row r="38" spans="1:1" x14ac:dyDescent="0.2">
      <c r="A38" s="30"/>
    </row>
    <row r="39" spans="1:1" x14ac:dyDescent="0.2">
      <c r="A39" s="30"/>
    </row>
    <row r="40" spans="1:1" x14ac:dyDescent="0.2">
      <c r="A40" s="30"/>
    </row>
    <row r="41" spans="1:1" x14ac:dyDescent="0.2">
      <c r="A41" s="30"/>
    </row>
    <row r="42" spans="1:1" x14ac:dyDescent="0.2">
      <c r="A42" s="30"/>
    </row>
    <row r="43" spans="1:1" x14ac:dyDescent="0.2">
      <c r="A43" s="30"/>
    </row>
    <row r="44" spans="1:1" x14ac:dyDescent="0.2">
      <c r="A44" s="30"/>
    </row>
    <row r="45" spans="1:1" x14ac:dyDescent="0.2">
      <c r="A45" s="30"/>
    </row>
    <row r="46" spans="1:1" x14ac:dyDescent="0.2">
      <c r="A46" s="30"/>
    </row>
    <row r="47" spans="1:1" x14ac:dyDescent="0.2">
      <c r="A47" s="30"/>
    </row>
    <row r="48" spans="1:1" x14ac:dyDescent="0.2">
      <c r="A48" s="30"/>
    </row>
    <row r="49" spans="1:1" x14ac:dyDescent="0.2">
      <c r="A49" s="30"/>
    </row>
    <row r="50" spans="1:1" x14ac:dyDescent="0.2">
      <c r="A50" s="30"/>
    </row>
    <row r="51" spans="1:1" x14ac:dyDescent="0.2">
      <c r="A51" s="30"/>
    </row>
    <row r="52" spans="1:1" x14ac:dyDescent="0.2">
      <c r="A52" s="30"/>
    </row>
    <row r="53" spans="1:1" x14ac:dyDescent="0.2">
      <c r="A53" s="30"/>
    </row>
    <row r="54" spans="1:1" x14ac:dyDescent="0.2">
      <c r="A54" s="30"/>
    </row>
    <row r="55" spans="1:1" x14ac:dyDescent="0.2">
      <c r="A55" s="30"/>
    </row>
    <row r="56" spans="1:1" x14ac:dyDescent="0.2">
      <c r="A56" s="30"/>
    </row>
    <row r="57" spans="1:1" x14ac:dyDescent="0.2">
      <c r="A57" s="30"/>
    </row>
    <row r="58" spans="1:1" x14ac:dyDescent="0.2">
      <c r="A58" s="30"/>
    </row>
    <row r="59" spans="1:1" x14ac:dyDescent="0.2">
      <c r="A59" s="30"/>
    </row>
    <row r="60" spans="1:1" x14ac:dyDescent="0.2">
      <c r="A60" s="30"/>
    </row>
    <row r="61" spans="1:1" x14ac:dyDescent="0.2">
      <c r="A61" s="30"/>
    </row>
    <row r="62" spans="1:1" x14ac:dyDescent="0.2">
      <c r="A62" s="30"/>
    </row>
    <row r="63" spans="1:1" x14ac:dyDescent="0.2">
      <c r="A63" s="30"/>
    </row>
    <row r="64" spans="1:1" x14ac:dyDescent="0.2">
      <c r="A64" s="30"/>
    </row>
    <row r="65" spans="1:1" x14ac:dyDescent="0.2">
      <c r="A65" s="30"/>
    </row>
    <row r="66" spans="1:1" x14ac:dyDescent="0.2">
      <c r="A66" s="30"/>
    </row>
    <row r="67" spans="1:1" x14ac:dyDescent="0.2">
      <c r="A67" s="30"/>
    </row>
    <row r="68" spans="1:1" x14ac:dyDescent="0.2">
      <c r="A68" s="30"/>
    </row>
    <row r="69" spans="1:1" x14ac:dyDescent="0.2">
      <c r="A69" s="30"/>
    </row>
    <row r="70" spans="1:1" x14ac:dyDescent="0.2">
      <c r="A70" s="30"/>
    </row>
    <row r="71" spans="1:1" x14ac:dyDescent="0.2">
      <c r="A71" s="30"/>
    </row>
    <row r="72" spans="1:1" x14ac:dyDescent="0.2">
      <c r="A72" s="30"/>
    </row>
    <row r="73" spans="1:1" x14ac:dyDescent="0.2">
      <c r="A73" s="30"/>
    </row>
    <row r="74" spans="1:1" x14ac:dyDescent="0.2">
      <c r="A74" s="30"/>
    </row>
    <row r="75" spans="1:1" x14ac:dyDescent="0.2">
      <c r="A75" s="30"/>
    </row>
    <row r="76" spans="1:1" x14ac:dyDescent="0.2">
      <c r="A76" s="30"/>
    </row>
    <row r="77" spans="1:1" x14ac:dyDescent="0.2">
      <c r="A77" s="30"/>
    </row>
    <row r="78" spans="1:1" x14ac:dyDescent="0.2">
      <c r="A78" s="30"/>
    </row>
    <row r="79" spans="1:1" x14ac:dyDescent="0.2">
      <c r="A79" s="30"/>
    </row>
    <row r="80" spans="1:1" x14ac:dyDescent="0.2">
      <c r="A80" s="30"/>
    </row>
    <row r="81" spans="1:1" x14ac:dyDescent="0.2">
      <c r="A81" s="30"/>
    </row>
    <row r="82" spans="1:1" x14ac:dyDescent="0.2">
      <c r="A82" s="30"/>
    </row>
    <row r="83" spans="1:1" x14ac:dyDescent="0.2">
      <c r="A83" s="30"/>
    </row>
    <row r="84" spans="1:1" x14ac:dyDescent="0.2">
      <c r="A84" s="30"/>
    </row>
    <row r="85" spans="1:1" x14ac:dyDescent="0.2">
      <c r="A85" s="30"/>
    </row>
    <row r="86" spans="1:1" x14ac:dyDescent="0.2">
      <c r="A86" s="30"/>
    </row>
    <row r="87" spans="1:1" x14ac:dyDescent="0.2">
      <c r="A87" s="30"/>
    </row>
    <row r="88" spans="1:1" x14ac:dyDescent="0.2">
      <c r="A88" s="30"/>
    </row>
    <row r="89" spans="1:1" x14ac:dyDescent="0.2">
      <c r="A89" s="30"/>
    </row>
    <row r="90" spans="1:1" x14ac:dyDescent="0.2">
      <c r="A90" s="30"/>
    </row>
    <row r="91" spans="1:1" x14ac:dyDescent="0.2">
      <c r="A91" s="30"/>
    </row>
    <row r="92" spans="1:1" x14ac:dyDescent="0.2">
      <c r="A92" s="30"/>
    </row>
    <row r="93" spans="1:1" x14ac:dyDescent="0.2">
      <c r="A93" s="30"/>
    </row>
    <row r="94" spans="1:1" x14ac:dyDescent="0.2">
      <c r="A94" s="30"/>
    </row>
    <row r="95" spans="1:1" x14ac:dyDescent="0.2">
      <c r="A95" s="30"/>
    </row>
    <row r="96" spans="1:1" x14ac:dyDescent="0.2">
      <c r="A96" s="30"/>
    </row>
    <row r="97" spans="1:1" x14ac:dyDescent="0.2">
      <c r="A97" s="30"/>
    </row>
    <row r="98" spans="1:1" x14ac:dyDescent="0.2">
      <c r="A98" s="30"/>
    </row>
    <row r="99" spans="1:1" x14ac:dyDescent="0.2">
      <c r="A99" s="30"/>
    </row>
    <row r="100" spans="1:1" x14ac:dyDescent="0.2">
      <c r="A100" s="30"/>
    </row>
    <row r="101" spans="1:1" x14ac:dyDescent="0.2">
      <c r="A101" s="30"/>
    </row>
    <row r="102" spans="1:1" x14ac:dyDescent="0.2">
      <c r="A102" s="30"/>
    </row>
    <row r="103" spans="1:1" x14ac:dyDescent="0.2">
      <c r="A103" s="30"/>
    </row>
    <row r="104" spans="1:1" x14ac:dyDescent="0.2">
      <c r="A104" s="30"/>
    </row>
    <row r="105" spans="1:1" x14ac:dyDescent="0.2">
      <c r="A105" s="30"/>
    </row>
    <row r="106" spans="1:1" x14ac:dyDescent="0.2">
      <c r="A106" s="30"/>
    </row>
    <row r="107" spans="1:1" x14ac:dyDescent="0.2">
      <c r="A107" s="30"/>
    </row>
    <row r="108" spans="1:1" x14ac:dyDescent="0.2">
      <c r="A108" s="30"/>
    </row>
    <row r="109" spans="1:1" x14ac:dyDescent="0.2">
      <c r="A109" s="30"/>
    </row>
    <row r="110" spans="1:1" x14ac:dyDescent="0.2">
      <c r="A110" s="30"/>
    </row>
    <row r="111" spans="1:1" x14ac:dyDescent="0.2">
      <c r="A111" s="30"/>
    </row>
    <row r="112" spans="1:1" x14ac:dyDescent="0.2">
      <c r="A112" s="30"/>
    </row>
    <row r="113" spans="1:1" x14ac:dyDescent="0.2">
      <c r="A113" s="30"/>
    </row>
    <row r="114" spans="1:1" x14ac:dyDescent="0.2">
      <c r="A114" s="30"/>
    </row>
    <row r="115" spans="1:1" x14ac:dyDescent="0.2">
      <c r="A115" s="30"/>
    </row>
    <row r="116" spans="1:1" x14ac:dyDescent="0.2">
      <c r="A116" s="30"/>
    </row>
    <row r="117" spans="1:1" x14ac:dyDescent="0.2">
      <c r="A117" s="30"/>
    </row>
    <row r="118" spans="1:1" x14ac:dyDescent="0.2">
      <c r="A118" s="30"/>
    </row>
    <row r="119" spans="1:1" x14ac:dyDescent="0.2">
      <c r="A119" s="30"/>
    </row>
    <row r="120" spans="1:1" x14ac:dyDescent="0.2">
      <c r="A120" s="30"/>
    </row>
    <row r="121" spans="1:1" x14ac:dyDescent="0.2">
      <c r="A121" s="30"/>
    </row>
    <row r="122" spans="1:1" x14ac:dyDescent="0.2">
      <c r="A122" s="30"/>
    </row>
    <row r="123" spans="1:1" x14ac:dyDescent="0.2">
      <c r="A123" s="30"/>
    </row>
    <row r="124" spans="1:1" x14ac:dyDescent="0.2">
      <c r="A124" s="30"/>
    </row>
    <row r="125" spans="1:1" x14ac:dyDescent="0.2">
      <c r="A125" s="30"/>
    </row>
    <row r="126" spans="1:1" x14ac:dyDescent="0.2">
      <c r="A126" s="30"/>
    </row>
    <row r="127" spans="1:1" x14ac:dyDescent="0.2">
      <c r="A127" s="30"/>
    </row>
    <row r="128" spans="1:1" x14ac:dyDescent="0.2">
      <c r="A128" s="30"/>
    </row>
    <row r="129" spans="1:1" x14ac:dyDescent="0.2">
      <c r="A129" s="30"/>
    </row>
    <row r="130" spans="1:1" x14ac:dyDescent="0.2">
      <c r="A130" s="30"/>
    </row>
    <row r="131" spans="1:1" x14ac:dyDescent="0.2">
      <c r="A131" s="30"/>
    </row>
    <row r="132" spans="1:1" x14ac:dyDescent="0.2">
      <c r="A132" s="30"/>
    </row>
    <row r="133" spans="1:1" x14ac:dyDescent="0.2">
      <c r="A133" s="30"/>
    </row>
    <row r="134" spans="1:1" x14ac:dyDescent="0.2">
      <c r="A134" s="30"/>
    </row>
    <row r="135" spans="1:1" x14ac:dyDescent="0.2">
      <c r="A135" s="30"/>
    </row>
    <row r="136" spans="1:1" x14ac:dyDescent="0.2">
      <c r="A136" s="30"/>
    </row>
    <row r="137" spans="1:1" x14ac:dyDescent="0.2">
      <c r="A137" s="30"/>
    </row>
    <row r="138" spans="1:1" x14ac:dyDescent="0.2">
      <c r="A138" s="30"/>
    </row>
    <row r="139" spans="1:1" x14ac:dyDescent="0.2">
      <c r="A139" s="30"/>
    </row>
    <row r="140" spans="1:1" x14ac:dyDescent="0.2">
      <c r="A140" s="30"/>
    </row>
    <row r="141" spans="1:1" x14ac:dyDescent="0.2">
      <c r="A141" s="30"/>
    </row>
    <row r="142" spans="1:1" x14ac:dyDescent="0.2">
      <c r="A142" s="30"/>
    </row>
    <row r="143" spans="1:1" x14ac:dyDescent="0.2">
      <c r="A143" s="30"/>
    </row>
    <row r="144" spans="1:1" x14ac:dyDescent="0.2">
      <c r="A144" s="30"/>
    </row>
    <row r="145" spans="1:1" x14ac:dyDescent="0.2">
      <c r="A145" s="30"/>
    </row>
    <row r="146" spans="1:1" x14ac:dyDescent="0.2">
      <c r="A146" s="30"/>
    </row>
    <row r="147" spans="1:1" x14ac:dyDescent="0.2">
      <c r="A147" s="30"/>
    </row>
    <row r="148" spans="1:1" x14ac:dyDescent="0.2">
      <c r="A148" s="30"/>
    </row>
    <row r="149" spans="1:1" x14ac:dyDescent="0.2">
      <c r="A149" s="30"/>
    </row>
    <row r="150" spans="1:1" x14ac:dyDescent="0.2">
      <c r="A150" s="30"/>
    </row>
    <row r="151" spans="1:1" x14ac:dyDescent="0.2">
      <c r="A151" s="30"/>
    </row>
    <row r="152" spans="1:1" x14ac:dyDescent="0.2">
      <c r="A152" s="30"/>
    </row>
    <row r="153" spans="1:1" x14ac:dyDescent="0.2">
      <c r="A153" s="30"/>
    </row>
    <row r="154" spans="1:1" x14ac:dyDescent="0.2">
      <c r="A154" s="30"/>
    </row>
    <row r="155" spans="1:1" x14ac:dyDescent="0.2">
      <c r="A155" s="30"/>
    </row>
    <row r="156" spans="1:1" x14ac:dyDescent="0.2">
      <c r="A156" s="30"/>
    </row>
    <row r="157" spans="1:1" x14ac:dyDescent="0.2">
      <c r="A157" s="30"/>
    </row>
    <row r="158" spans="1:1" x14ac:dyDescent="0.2">
      <c r="A158" s="30"/>
    </row>
    <row r="159" spans="1:1" x14ac:dyDescent="0.2">
      <c r="A159" s="30"/>
    </row>
    <row r="160" spans="1:1" x14ac:dyDescent="0.2">
      <c r="A160" s="30"/>
    </row>
    <row r="161" spans="1:1" x14ac:dyDescent="0.2">
      <c r="A161" s="30"/>
    </row>
    <row r="162" spans="1:1" x14ac:dyDescent="0.2">
      <c r="A162" s="30"/>
    </row>
    <row r="163" spans="1:1" x14ac:dyDescent="0.2">
      <c r="A163" s="30"/>
    </row>
    <row r="164" spans="1:1" x14ac:dyDescent="0.2">
      <c r="A164" s="30"/>
    </row>
    <row r="165" spans="1:1" x14ac:dyDescent="0.2">
      <c r="A165" s="30"/>
    </row>
    <row r="166" spans="1:1" x14ac:dyDescent="0.2">
      <c r="A166" s="30"/>
    </row>
    <row r="167" spans="1:1" x14ac:dyDescent="0.2">
      <c r="A167" s="30"/>
    </row>
    <row r="168" spans="1:1" x14ac:dyDescent="0.2">
      <c r="A168" s="30"/>
    </row>
    <row r="169" spans="1:1" x14ac:dyDescent="0.2">
      <c r="A169" s="30"/>
    </row>
    <row r="170" spans="1:1" x14ac:dyDescent="0.2">
      <c r="A170" s="30"/>
    </row>
    <row r="171" spans="1:1" x14ac:dyDescent="0.2">
      <c r="A171" s="30"/>
    </row>
    <row r="172" spans="1:1" x14ac:dyDescent="0.2">
      <c r="A172" s="30"/>
    </row>
    <row r="173" spans="1:1" x14ac:dyDescent="0.2">
      <c r="A173" s="30"/>
    </row>
    <row r="174" spans="1:1" x14ac:dyDescent="0.2">
      <c r="A174" s="30"/>
    </row>
    <row r="175" spans="1:1" x14ac:dyDescent="0.2">
      <c r="A175" s="30"/>
    </row>
    <row r="176" spans="1:1" x14ac:dyDescent="0.2">
      <c r="A176" s="30"/>
    </row>
    <row r="177" spans="1:1" x14ac:dyDescent="0.2">
      <c r="A177" s="30"/>
    </row>
    <row r="178" spans="1:1" x14ac:dyDescent="0.2">
      <c r="A178" s="30"/>
    </row>
    <row r="179" spans="1:1" x14ac:dyDescent="0.2">
      <c r="A179" s="30"/>
    </row>
    <row r="180" spans="1:1" x14ac:dyDescent="0.2">
      <c r="A180" s="30"/>
    </row>
    <row r="181" spans="1:1" x14ac:dyDescent="0.2">
      <c r="A181" s="30"/>
    </row>
    <row r="182" spans="1:1" x14ac:dyDescent="0.2">
      <c r="A182" s="30"/>
    </row>
    <row r="183" spans="1:1" x14ac:dyDescent="0.2">
      <c r="A183" s="30"/>
    </row>
    <row r="184" spans="1:1" x14ac:dyDescent="0.2">
      <c r="A184" s="30"/>
    </row>
    <row r="185" spans="1:1" x14ac:dyDescent="0.2">
      <c r="A185" s="30"/>
    </row>
    <row r="186" spans="1:1" x14ac:dyDescent="0.2">
      <c r="A186" s="30"/>
    </row>
    <row r="187" spans="1:1" x14ac:dyDescent="0.2">
      <c r="A187" s="30"/>
    </row>
    <row r="188" spans="1:1" x14ac:dyDescent="0.2">
      <c r="A188" s="30"/>
    </row>
    <row r="189" spans="1:1" x14ac:dyDescent="0.2">
      <c r="A189" s="30"/>
    </row>
    <row r="190" spans="1:1" x14ac:dyDescent="0.2">
      <c r="A190" s="30"/>
    </row>
    <row r="191" spans="1:1" x14ac:dyDescent="0.2">
      <c r="A191" s="30"/>
    </row>
    <row r="192" spans="1:1" x14ac:dyDescent="0.2">
      <c r="A192" s="30"/>
    </row>
    <row r="193" spans="1:1" x14ac:dyDescent="0.2">
      <c r="A193" s="30"/>
    </row>
    <row r="194" spans="1:1" x14ac:dyDescent="0.2">
      <c r="A194" s="30"/>
    </row>
    <row r="195" spans="1:1" x14ac:dyDescent="0.2">
      <c r="A195" s="30"/>
    </row>
    <row r="196" spans="1:1" x14ac:dyDescent="0.2">
      <c r="A196" s="30"/>
    </row>
    <row r="197" spans="1:1" x14ac:dyDescent="0.2">
      <c r="A197" s="30"/>
    </row>
    <row r="198" spans="1:1" x14ac:dyDescent="0.2">
      <c r="A198" s="30"/>
    </row>
    <row r="199" spans="1:1" x14ac:dyDescent="0.2">
      <c r="A199" s="30"/>
    </row>
    <row r="200" spans="1:1" x14ac:dyDescent="0.2">
      <c r="A200" s="30"/>
    </row>
    <row r="201" spans="1:1" x14ac:dyDescent="0.2">
      <c r="A201" s="30"/>
    </row>
    <row r="202" spans="1:1" x14ac:dyDescent="0.2">
      <c r="A202" s="30"/>
    </row>
    <row r="203" spans="1:1" x14ac:dyDescent="0.2">
      <c r="A203" s="30"/>
    </row>
  </sheetData>
  <mergeCells count="3">
    <mergeCell ref="B5:B6"/>
    <mergeCell ref="B1:K1"/>
    <mergeCell ref="C5:J5"/>
  </mergeCells>
  <pageMargins left="0.70866141732283472" right="0.70866141732283472" top="0.78740157480314965" bottom="0.78740157480314965" header="0.31496062992125984" footer="0.31496062992125984"/>
  <pageSetup paperSize="9" orientation="landscape"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tabColor rgb="FFFF5C21"/>
    <pageSetUpPr fitToPage="1"/>
  </sheetPr>
  <dimension ref="B1:Y41"/>
  <sheetViews>
    <sheetView showGridLines="0" tabSelected="1" topLeftCell="A22" zoomScaleNormal="100" zoomScaleSheetLayoutView="100" workbookViewId="0">
      <selection activeCell="O56" sqref="O56"/>
    </sheetView>
  </sheetViews>
  <sheetFormatPr baseColWidth="10" defaultColWidth="11.42578125" defaultRowHeight="12.75" x14ac:dyDescent="0.2"/>
  <cols>
    <col min="1" max="1" width="2.7109375" style="28" customWidth="1"/>
    <col min="2" max="2" width="20.7109375" style="28" customWidth="1"/>
    <col min="3" max="12" width="10.7109375" style="28" customWidth="1"/>
    <col min="13" max="13" width="6" style="46" customWidth="1"/>
    <col min="14" max="14" width="5.42578125" style="28" customWidth="1"/>
    <col min="15" max="15" width="11.42578125" style="34"/>
    <col min="16" max="22" width="11.42578125" style="46"/>
    <col min="23" max="25" width="11.42578125" style="34"/>
    <col min="26" max="16384" width="11.42578125" style="28"/>
  </cols>
  <sheetData>
    <row r="1" spans="2:23" s="84" customFormat="1" ht="33" customHeight="1" x14ac:dyDescent="0.2">
      <c r="B1" s="336" t="str">
        <f>Inhaltsverzeichnis!D39</f>
        <v>Juristische Personen (ohne Vereine und Stiftungen), Steuerfaktoren und einfache Kantonssteuer nach Bezirken, in 1’000 Franken und Verteilung in Prozent, 2017</v>
      </c>
      <c r="C1" s="336"/>
      <c r="D1" s="336"/>
      <c r="E1" s="336"/>
      <c r="F1" s="336"/>
      <c r="G1" s="336"/>
      <c r="H1" s="336"/>
      <c r="I1" s="336"/>
      <c r="J1" s="336"/>
      <c r="K1" s="336"/>
      <c r="L1" s="336"/>
      <c r="M1" s="336"/>
      <c r="N1" s="120"/>
      <c r="O1" s="79"/>
      <c r="P1" s="78"/>
      <c r="Q1" s="78"/>
      <c r="R1" s="78"/>
      <c r="S1" s="78"/>
      <c r="T1" s="78"/>
      <c r="U1" s="78"/>
      <c r="V1" s="78"/>
      <c r="W1" s="79"/>
    </row>
    <row r="2" spans="2:23" x14ac:dyDescent="0.2">
      <c r="B2" s="32" t="s">
        <v>437</v>
      </c>
      <c r="Q2" s="34"/>
      <c r="R2" s="34"/>
      <c r="S2" s="34"/>
      <c r="T2" s="34"/>
      <c r="U2" s="34"/>
      <c r="V2" s="34"/>
    </row>
    <row r="3" spans="2:23" x14ac:dyDescent="0.2">
      <c r="B3" s="32"/>
      <c r="Q3" s="34"/>
      <c r="R3" s="34"/>
      <c r="S3" s="34"/>
      <c r="T3" s="34"/>
      <c r="U3" s="34"/>
      <c r="V3" s="34"/>
    </row>
    <row r="4" spans="2:23" x14ac:dyDescent="0.2">
      <c r="Q4" s="34"/>
      <c r="R4" s="34"/>
      <c r="S4" s="34"/>
      <c r="T4" s="34"/>
      <c r="U4" s="34"/>
      <c r="V4" s="34"/>
    </row>
    <row r="5" spans="2:23" s="34" customFormat="1" ht="25.5" x14ac:dyDescent="0.2">
      <c r="B5" s="318" t="s">
        <v>0</v>
      </c>
      <c r="C5" s="317" t="s">
        <v>213</v>
      </c>
      <c r="D5" s="227" t="s">
        <v>548</v>
      </c>
      <c r="E5" s="227" t="s">
        <v>549</v>
      </c>
      <c r="F5" s="227" t="s">
        <v>619</v>
      </c>
      <c r="G5" s="229" t="s">
        <v>213</v>
      </c>
      <c r="H5" s="227" t="s">
        <v>548</v>
      </c>
      <c r="I5" s="227" t="s">
        <v>549</v>
      </c>
      <c r="J5" s="227" t="s">
        <v>619</v>
      </c>
      <c r="K5" s="314" t="s">
        <v>620</v>
      </c>
      <c r="L5" s="337" t="s">
        <v>409</v>
      </c>
      <c r="M5" s="46"/>
      <c r="P5" s="46" t="s">
        <v>602</v>
      </c>
    </row>
    <row r="6" spans="2:23" s="34" customFormat="1" x14ac:dyDescent="0.2">
      <c r="B6" s="318"/>
      <c r="C6" s="317"/>
      <c r="D6" s="313" t="s">
        <v>17</v>
      </c>
      <c r="E6" s="313"/>
      <c r="F6" s="313"/>
      <c r="G6" s="313" t="s">
        <v>256</v>
      </c>
      <c r="H6" s="313"/>
      <c r="I6" s="313"/>
      <c r="J6" s="313"/>
      <c r="K6" s="313"/>
      <c r="L6" s="338"/>
      <c r="M6" s="46"/>
      <c r="P6" s="46"/>
    </row>
    <row r="7" spans="2:23" x14ac:dyDescent="0.2">
      <c r="B7" s="28" t="s">
        <v>1</v>
      </c>
      <c r="C7" s="85">
        <v>3517</v>
      </c>
      <c r="D7" s="85">
        <v>608907.69999999995</v>
      </c>
      <c r="E7" s="85">
        <v>8942272</v>
      </c>
      <c r="F7" s="85">
        <v>50465.228000000003</v>
      </c>
      <c r="G7" s="113">
        <f>C7/$C$18*100</f>
        <v>13.768938652468387</v>
      </c>
      <c r="H7" s="113">
        <f>D7/$D$18*100</f>
        <v>16.142078717684605</v>
      </c>
      <c r="I7" s="113">
        <f>E7/$E$18*100</f>
        <v>13.233982916841835</v>
      </c>
      <c r="J7" s="113">
        <f>F7/$F$18*100</f>
        <v>16.044380810941117</v>
      </c>
      <c r="K7" s="85">
        <v>77023</v>
      </c>
      <c r="L7" s="85">
        <v>655.19690000000003</v>
      </c>
      <c r="M7" s="192">
        <v>448.98329456455997</v>
      </c>
      <c r="P7" s="46">
        <v>1</v>
      </c>
      <c r="Q7" s="34"/>
      <c r="R7" s="34"/>
      <c r="S7" s="34"/>
      <c r="T7" s="34"/>
      <c r="U7" s="34"/>
      <c r="V7" s="34"/>
    </row>
    <row r="8" spans="2:23" x14ac:dyDescent="0.2">
      <c r="B8" s="28" t="s">
        <v>2</v>
      </c>
      <c r="C8" s="85">
        <v>6476</v>
      </c>
      <c r="D8" s="85">
        <v>976595.4</v>
      </c>
      <c r="E8" s="85">
        <v>25722590</v>
      </c>
      <c r="F8" s="85">
        <v>85036.84</v>
      </c>
      <c r="G8" s="113">
        <f t="shared" ref="G8:G17" si="0">C8/$C$18*100</f>
        <v>25.35332576439729</v>
      </c>
      <c r="H8" s="113">
        <f t="shared" ref="H8:H17" si="1">D8/$D$18*100</f>
        <v>25.889440751247989</v>
      </c>
      <c r="I8" s="113">
        <f t="shared" ref="I8:I18" si="2">E8/$E$18*100</f>
        <v>38.067765847083002</v>
      </c>
      <c r="J8" s="113">
        <f t="shared" ref="J8:J18" si="3">F8/$F$18*100</f>
        <v>27.035713460346795</v>
      </c>
      <c r="K8" s="85">
        <v>143059</v>
      </c>
      <c r="L8" s="85">
        <v>594.41800000000001</v>
      </c>
      <c r="M8" s="192">
        <v>448.98329456455997</v>
      </c>
      <c r="P8" s="46">
        <v>2</v>
      </c>
      <c r="Q8" s="34"/>
      <c r="R8" s="34"/>
      <c r="S8" s="34"/>
      <c r="T8" s="34"/>
      <c r="U8" s="34"/>
      <c r="V8" s="34"/>
    </row>
    <row r="9" spans="2:23" x14ac:dyDescent="0.2">
      <c r="B9" s="28" t="s">
        <v>3</v>
      </c>
      <c r="C9" s="85">
        <v>3014</v>
      </c>
      <c r="D9" s="85">
        <v>295142.5</v>
      </c>
      <c r="E9" s="85">
        <v>3313507</v>
      </c>
      <c r="F9" s="85">
        <v>23631.852999999999</v>
      </c>
      <c r="G9" s="113">
        <f t="shared" si="0"/>
        <v>11.799710292448029</v>
      </c>
      <c r="H9" s="113">
        <f t="shared" si="1"/>
        <v>7.8241964552825145</v>
      </c>
      <c r="I9" s="113">
        <f t="shared" si="2"/>
        <v>4.9037755765912561</v>
      </c>
      <c r="J9" s="113">
        <f t="shared" si="3"/>
        <v>7.5132613846544238</v>
      </c>
      <c r="K9" s="85">
        <v>76324</v>
      </c>
      <c r="L9" s="85">
        <v>309.62549999999999</v>
      </c>
      <c r="M9" s="192">
        <v>448.98329456455997</v>
      </c>
      <c r="P9" s="46">
        <v>3</v>
      </c>
      <c r="Q9" s="34"/>
      <c r="R9" s="34"/>
      <c r="S9" s="34"/>
      <c r="T9" s="34"/>
      <c r="U9" s="34"/>
      <c r="V9" s="34"/>
    </row>
    <row r="10" spans="2:23" x14ac:dyDescent="0.2">
      <c r="B10" s="28" t="s">
        <v>4</v>
      </c>
      <c r="C10" s="85">
        <v>1893</v>
      </c>
      <c r="D10" s="85">
        <v>257384.8</v>
      </c>
      <c r="E10" s="85">
        <v>3074971</v>
      </c>
      <c r="F10" s="85">
        <v>21189.863000000001</v>
      </c>
      <c r="G10" s="113">
        <f t="shared" si="0"/>
        <v>7.4110323767764168</v>
      </c>
      <c r="H10" s="113">
        <f t="shared" si="1"/>
        <v>6.8232438222336631</v>
      </c>
      <c r="I10" s="113">
        <f t="shared" si="2"/>
        <v>4.5507577586304748</v>
      </c>
      <c r="J10" s="113">
        <f t="shared" si="3"/>
        <v>6.736880913401821</v>
      </c>
      <c r="K10" s="85">
        <v>50452</v>
      </c>
      <c r="L10" s="85">
        <v>420.00049999999999</v>
      </c>
      <c r="M10" s="192">
        <v>448.98329456455997</v>
      </c>
      <c r="P10" s="46">
        <v>4</v>
      </c>
      <c r="Q10" s="34"/>
      <c r="R10" s="34"/>
      <c r="S10" s="34"/>
      <c r="T10" s="34"/>
      <c r="U10" s="34"/>
      <c r="V10" s="34"/>
    </row>
    <row r="11" spans="2:23" x14ac:dyDescent="0.2">
      <c r="B11" s="28" t="s">
        <v>5</v>
      </c>
      <c r="C11" s="85">
        <v>1666</v>
      </c>
      <c r="D11" s="85">
        <v>116865.4</v>
      </c>
      <c r="E11" s="85">
        <v>2638794</v>
      </c>
      <c r="F11" s="85">
        <v>9406.6059999999998</v>
      </c>
      <c r="G11" s="113">
        <f t="shared" si="0"/>
        <v>6.5223348862702109</v>
      </c>
      <c r="H11" s="113">
        <f t="shared" si="1"/>
        <v>3.0980893921586117</v>
      </c>
      <c r="I11" s="113">
        <f t="shared" si="2"/>
        <v>3.9052440718717496</v>
      </c>
      <c r="J11" s="113">
        <f t="shared" si="3"/>
        <v>2.9906368163536992</v>
      </c>
      <c r="K11" s="85">
        <v>40939</v>
      </c>
      <c r="L11" s="85">
        <v>229.7713</v>
      </c>
      <c r="M11" s="192">
        <v>448.98329456455997</v>
      </c>
      <c r="P11" s="46">
        <v>5</v>
      </c>
      <c r="Q11" s="34"/>
      <c r="R11" s="34"/>
      <c r="S11" s="34"/>
      <c r="T11" s="34"/>
      <c r="U11" s="34"/>
      <c r="V11" s="34"/>
    </row>
    <row r="12" spans="2:23" x14ac:dyDescent="0.2">
      <c r="B12" s="28" t="s">
        <v>6</v>
      </c>
      <c r="C12" s="85">
        <v>1311</v>
      </c>
      <c r="D12" s="85">
        <v>190465</v>
      </c>
      <c r="E12" s="85">
        <v>2549397</v>
      </c>
      <c r="F12" s="85">
        <v>15656.066999999999</v>
      </c>
      <c r="G12" s="113">
        <f t="shared" si="0"/>
        <v>5.1325216301922252</v>
      </c>
      <c r="H12" s="113">
        <f t="shared" si="1"/>
        <v>5.0492070029066776</v>
      </c>
      <c r="I12" s="113">
        <f t="shared" si="2"/>
        <v>3.7729423066361463</v>
      </c>
      <c r="J12" s="113">
        <f t="shared" si="3"/>
        <v>4.977524345071985</v>
      </c>
      <c r="K12" s="85">
        <v>32157</v>
      </c>
      <c r="L12" s="85">
        <v>486.86340000000001</v>
      </c>
      <c r="M12" s="192">
        <v>448.98329456455997</v>
      </c>
      <c r="P12" s="46">
        <v>6</v>
      </c>
      <c r="Q12" s="34"/>
      <c r="R12" s="34"/>
      <c r="S12" s="34"/>
      <c r="T12" s="34"/>
      <c r="U12" s="34"/>
      <c r="V12" s="34"/>
    </row>
    <row r="13" spans="2:23" x14ac:dyDescent="0.2">
      <c r="B13" s="28" t="s">
        <v>7</v>
      </c>
      <c r="C13" s="85">
        <v>3006</v>
      </c>
      <c r="D13" s="85">
        <v>349121.7</v>
      </c>
      <c r="E13" s="85">
        <v>5204773</v>
      </c>
      <c r="F13" s="85">
        <v>28043.683000000001</v>
      </c>
      <c r="G13" s="113">
        <f t="shared" si="0"/>
        <v>11.768390557099792</v>
      </c>
      <c r="H13" s="113">
        <f t="shared" si="1"/>
        <v>9.2551793374461671</v>
      </c>
      <c r="I13" s="113">
        <f t="shared" si="2"/>
        <v>7.7027266636532223</v>
      </c>
      <c r="J13" s="113">
        <f t="shared" si="3"/>
        <v>8.9159119501712265</v>
      </c>
      <c r="K13" s="85">
        <v>61824</v>
      </c>
      <c r="L13" s="85">
        <v>453.60509999999999</v>
      </c>
      <c r="M13" s="192">
        <v>448.98329456455997</v>
      </c>
      <c r="P13" s="46">
        <v>7</v>
      </c>
      <c r="Q13" s="34"/>
      <c r="R13" s="34"/>
      <c r="S13" s="34"/>
      <c r="T13" s="34"/>
      <c r="U13" s="34"/>
      <c r="V13" s="34"/>
    </row>
    <row r="14" spans="2:23" x14ac:dyDescent="0.2">
      <c r="B14" s="28" t="s">
        <v>8</v>
      </c>
      <c r="C14" s="85">
        <v>1433</v>
      </c>
      <c r="D14" s="85">
        <v>135220.9</v>
      </c>
      <c r="E14" s="85">
        <v>1229631</v>
      </c>
      <c r="F14" s="85">
        <v>10421.365</v>
      </c>
      <c r="G14" s="113">
        <f t="shared" si="0"/>
        <v>5.6101475942528278</v>
      </c>
      <c r="H14" s="113">
        <f t="shared" si="1"/>
        <v>3.5846917555421918</v>
      </c>
      <c r="I14" s="113">
        <f t="shared" si="2"/>
        <v>1.8197741746190612</v>
      </c>
      <c r="J14" s="113">
        <f t="shared" si="3"/>
        <v>3.313258559533574</v>
      </c>
      <c r="K14" s="85">
        <v>35874</v>
      </c>
      <c r="L14" s="85">
        <v>290.4991</v>
      </c>
      <c r="M14" s="192">
        <v>448.98329456455997</v>
      </c>
      <c r="P14" s="46">
        <v>8</v>
      </c>
      <c r="Q14" s="34"/>
      <c r="R14" s="34"/>
      <c r="S14" s="34"/>
      <c r="T14" s="34"/>
      <c r="U14" s="34"/>
      <c r="V14" s="34"/>
    </row>
    <row r="15" spans="2:23" x14ac:dyDescent="0.2">
      <c r="B15" s="28" t="s">
        <v>9</v>
      </c>
      <c r="C15" s="85">
        <v>1848</v>
      </c>
      <c r="D15" s="85">
        <v>379801.4</v>
      </c>
      <c r="E15" s="85">
        <v>3003626</v>
      </c>
      <c r="F15" s="85">
        <v>31490.93</v>
      </c>
      <c r="G15" s="113">
        <f t="shared" si="0"/>
        <v>7.2348588654425869</v>
      </c>
      <c r="H15" s="113">
        <f t="shared" si="1"/>
        <v>10.068494939194919</v>
      </c>
      <c r="I15" s="113">
        <f t="shared" si="2"/>
        <v>4.4451717832539623</v>
      </c>
      <c r="J15" s="113">
        <f t="shared" si="3"/>
        <v>10.011893199227989</v>
      </c>
      <c r="K15" s="85">
        <v>47676</v>
      </c>
      <c r="L15" s="85">
        <v>660.51949999999999</v>
      </c>
      <c r="M15" s="192">
        <v>448.98329456455997</v>
      </c>
      <c r="P15" s="46">
        <v>9</v>
      </c>
      <c r="Q15" s="34"/>
      <c r="R15" s="34"/>
      <c r="S15" s="34"/>
      <c r="T15" s="34"/>
      <c r="U15" s="34"/>
      <c r="V15" s="34"/>
    </row>
    <row r="16" spans="2:23" x14ac:dyDescent="0.2">
      <c r="B16" s="28" t="s">
        <v>10</v>
      </c>
      <c r="C16" s="85">
        <v>3082</v>
      </c>
      <c r="D16" s="85">
        <v>320660.09999999998</v>
      </c>
      <c r="E16" s="85">
        <v>8884220</v>
      </c>
      <c r="F16" s="85">
        <v>26912.886999999999</v>
      </c>
      <c r="G16" s="113">
        <f t="shared" si="0"/>
        <v>12.065928042908038</v>
      </c>
      <c r="H16" s="113">
        <f t="shared" si="1"/>
        <v>8.5006653320702252</v>
      </c>
      <c r="I16" s="113">
        <f t="shared" si="2"/>
        <v>13.1480697198055</v>
      </c>
      <c r="J16" s="113">
        <f t="shared" si="3"/>
        <v>8.5563986305546198</v>
      </c>
      <c r="K16" s="85">
        <v>70695</v>
      </c>
      <c r="L16" s="85">
        <v>380.69009999999997</v>
      </c>
      <c r="M16" s="192">
        <v>448.98329456455997</v>
      </c>
      <c r="P16" s="46">
        <v>10</v>
      </c>
    </row>
    <row r="17" spans="2:25" x14ac:dyDescent="0.2">
      <c r="B17" s="28" t="s">
        <v>11</v>
      </c>
      <c r="C17" s="85">
        <v>1414</v>
      </c>
      <c r="D17" s="85">
        <v>142011.6</v>
      </c>
      <c r="E17" s="85">
        <v>3006746</v>
      </c>
      <c r="F17" s="85">
        <v>12279.895</v>
      </c>
      <c r="G17" s="113">
        <f t="shared" si="0"/>
        <v>5.5357632228007674</v>
      </c>
      <c r="H17" s="113">
        <f t="shared" si="1"/>
        <v>3.764712494232441</v>
      </c>
      <c r="I17" s="113">
        <f t="shared" si="2"/>
        <v>4.4497891810137871</v>
      </c>
      <c r="J17" s="113">
        <f t="shared" si="3"/>
        <v>3.9041399297427484</v>
      </c>
      <c r="K17" s="85">
        <v>34027</v>
      </c>
      <c r="L17" s="85">
        <v>360.88679999999999</v>
      </c>
      <c r="M17" s="192">
        <v>448.98329456455997</v>
      </c>
      <c r="P17" s="46">
        <v>11</v>
      </c>
    </row>
    <row r="18" spans="2:25" ht="13.5" thickBot="1" x14ac:dyDescent="0.25">
      <c r="B18" s="168" t="s">
        <v>13</v>
      </c>
      <c r="C18" s="179">
        <v>25543</v>
      </c>
      <c r="D18" s="179">
        <v>3772176.5</v>
      </c>
      <c r="E18" s="179">
        <v>67570527</v>
      </c>
      <c r="F18" s="179">
        <v>314535.217</v>
      </c>
      <c r="G18" s="174">
        <f>C18/$C$18*100</f>
        <v>100</v>
      </c>
      <c r="H18" s="174">
        <f>D18/$D$18*100</f>
        <v>100</v>
      </c>
      <c r="I18" s="174">
        <f t="shared" si="2"/>
        <v>100</v>
      </c>
      <c r="J18" s="174">
        <f t="shared" si="3"/>
        <v>100</v>
      </c>
      <c r="K18" s="179">
        <v>670050</v>
      </c>
      <c r="L18" s="179">
        <v>469.4205</v>
      </c>
      <c r="M18" s="193"/>
      <c r="P18" s="46">
        <v>12</v>
      </c>
    </row>
    <row r="19" spans="2:25" s="188" customFormat="1" ht="8.1" customHeight="1" x14ac:dyDescent="0.2"/>
    <row r="20" spans="2:25" s="188" customFormat="1" x14ac:dyDescent="0.2">
      <c r="B20" s="188" t="s">
        <v>442</v>
      </c>
      <c r="C20" s="194"/>
      <c r="D20" s="194"/>
      <c r="E20" s="194"/>
      <c r="F20" s="194"/>
      <c r="G20" s="194"/>
      <c r="H20" s="194"/>
    </row>
    <row r="21" spans="2:25" x14ac:dyDescent="0.2">
      <c r="B21" s="28" t="s">
        <v>577</v>
      </c>
      <c r="M21" s="28"/>
      <c r="O21" s="28"/>
      <c r="P21" s="28"/>
      <c r="Q21" s="28"/>
      <c r="R21" s="28"/>
      <c r="S21" s="28"/>
      <c r="T21" s="28"/>
      <c r="U21" s="28"/>
      <c r="V21" s="28"/>
      <c r="W21" s="28"/>
      <c r="X21" s="28"/>
      <c r="Y21" s="28"/>
    </row>
    <row r="22" spans="2:25" x14ac:dyDescent="0.2">
      <c r="C22" s="87"/>
    </row>
    <row r="30" spans="2:25" x14ac:dyDescent="0.2">
      <c r="R30" s="46" t="s">
        <v>213</v>
      </c>
      <c r="S30" s="46" t="s">
        <v>215</v>
      </c>
      <c r="T30" s="46" t="s">
        <v>212</v>
      </c>
      <c r="U30" s="46" t="s">
        <v>350</v>
      </c>
    </row>
    <row r="31" spans="2:25" x14ac:dyDescent="0.2">
      <c r="Q31" s="46" t="s">
        <v>1</v>
      </c>
      <c r="R31" s="83">
        <f>G7</f>
        <v>13.768938652468387</v>
      </c>
      <c r="S31" s="83">
        <f>H7</f>
        <v>16.142078717684605</v>
      </c>
      <c r="T31" s="83">
        <f>I7</f>
        <v>13.233982916841835</v>
      </c>
      <c r="U31" s="83">
        <f>J7</f>
        <v>16.044380810941117</v>
      </c>
    </row>
    <row r="32" spans="2:25" x14ac:dyDescent="0.2">
      <c r="Q32" s="46" t="s">
        <v>2</v>
      </c>
      <c r="R32" s="83">
        <f t="shared" ref="R32:R41" si="4">G8</f>
        <v>25.35332576439729</v>
      </c>
      <c r="S32" s="83">
        <f t="shared" ref="S32:S41" si="5">H8</f>
        <v>25.889440751247989</v>
      </c>
      <c r="T32" s="83">
        <f t="shared" ref="T32:T41" si="6">I8</f>
        <v>38.067765847083002</v>
      </c>
      <c r="U32" s="83">
        <f t="shared" ref="U32:U41" si="7">J8</f>
        <v>27.035713460346795</v>
      </c>
    </row>
    <row r="33" spans="17:21" x14ac:dyDescent="0.2">
      <c r="Q33" s="46" t="s">
        <v>3</v>
      </c>
      <c r="R33" s="83">
        <f t="shared" si="4"/>
        <v>11.799710292448029</v>
      </c>
      <c r="S33" s="83">
        <f t="shared" si="5"/>
        <v>7.8241964552825145</v>
      </c>
      <c r="T33" s="83">
        <f t="shared" si="6"/>
        <v>4.9037755765912561</v>
      </c>
      <c r="U33" s="83">
        <f t="shared" si="7"/>
        <v>7.5132613846544238</v>
      </c>
    </row>
    <row r="34" spans="17:21" x14ac:dyDescent="0.2">
      <c r="Q34" s="46" t="s">
        <v>4</v>
      </c>
      <c r="R34" s="83">
        <f t="shared" si="4"/>
        <v>7.4110323767764168</v>
      </c>
      <c r="S34" s="83">
        <f t="shared" si="5"/>
        <v>6.8232438222336631</v>
      </c>
      <c r="T34" s="83">
        <f t="shared" si="6"/>
        <v>4.5507577586304748</v>
      </c>
      <c r="U34" s="83">
        <f t="shared" si="7"/>
        <v>6.736880913401821</v>
      </c>
    </row>
    <row r="35" spans="17:21" x14ac:dyDescent="0.2">
      <c r="Q35" s="46" t="s">
        <v>5</v>
      </c>
      <c r="R35" s="83">
        <f t="shared" si="4"/>
        <v>6.5223348862702109</v>
      </c>
      <c r="S35" s="83">
        <f t="shared" si="5"/>
        <v>3.0980893921586117</v>
      </c>
      <c r="T35" s="83">
        <f t="shared" si="6"/>
        <v>3.9052440718717496</v>
      </c>
      <c r="U35" s="83">
        <f t="shared" si="7"/>
        <v>2.9906368163536992</v>
      </c>
    </row>
    <row r="36" spans="17:21" x14ac:dyDescent="0.2">
      <c r="Q36" s="46" t="s">
        <v>6</v>
      </c>
      <c r="R36" s="83">
        <f t="shared" si="4"/>
        <v>5.1325216301922252</v>
      </c>
      <c r="S36" s="83">
        <f t="shared" si="5"/>
        <v>5.0492070029066776</v>
      </c>
      <c r="T36" s="83">
        <f t="shared" si="6"/>
        <v>3.7729423066361463</v>
      </c>
      <c r="U36" s="83">
        <f t="shared" si="7"/>
        <v>4.977524345071985</v>
      </c>
    </row>
    <row r="37" spans="17:21" x14ac:dyDescent="0.2">
      <c r="Q37" s="46" t="s">
        <v>7</v>
      </c>
      <c r="R37" s="83">
        <f t="shared" si="4"/>
        <v>11.768390557099792</v>
      </c>
      <c r="S37" s="83">
        <f t="shared" si="5"/>
        <v>9.2551793374461671</v>
      </c>
      <c r="T37" s="83">
        <f t="shared" si="6"/>
        <v>7.7027266636532223</v>
      </c>
      <c r="U37" s="83">
        <f t="shared" si="7"/>
        <v>8.9159119501712265</v>
      </c>
    </row>
    <row r="38" spans="17:21" x14ac:dyDescent="0.2">
      <c r="Q38" s="46" t="s">
        <v>8</v>
      </c>
      <c r="R38" s="83">
        <f t="shared" si="4"/>
        <v>5.6101475942528278</v>
      </c>
      <c r="S38" s="83">
        <f t="shared" si="5"/>
        <v>3.5846917555421918</v>
      </c>
      <c r="T38" s="83">
        <f t="shared" si="6"/>
        <v>1.8197741746190612</v>
      </c>
      <c r="U38" s="83">
        <f t="shared" si="7"/>
        <v>3.313258559533574</v>
      </c>
    </row>
    <row r="39" spans="17:21" x14ac:dyDescent="0.2">
      <c r="Q39" s="46" t="s">
        <v>9</v>
      </c>
      <c r="R39" s="83">
        <f t="shared" si="4"/>
        <v>7.2348588654425869</v>
      </c>
      <c r="S39" s="83">
        <f t="shared" si="5"/>
        <v>10.068494939194919</v>
      </c>
      <c r="T39" s="83">
        <f t="shared" si="6"/>
        <v>4.4451717832539623</v>
      </c>
      <c r="U39" s="83">
        <f t="shared" si="7"/>
        <v>10.011893199227989</v>
      </c>
    </row>
    <row r="40" spans="17:21" x14ac:dyDescent="0.2">
      <c r="Q40" s="46" t="s">
        <v>10</v>
      </c>
      <c r="R40" s="83">
        <f t="shared" si="4"/>
        <v>12.065928042908038</v>
      </c>
      <c r="S40" s="83">
        <f t="shared" si="5"/>
        <v>8.5006653320702252</v>
      </c>
      <c r="T40" s="83">
        <f t="shared" si="6"/>
        <v>13.1480697198055</v>
      </c>
      <c r="U40" s="83">
        <f t="shared" si="7"/>
        <v>8.5563986305546198</v>
      </c>
    </row>
    <row r="41" spans="17:21" x14ac:dyDescent="0.2">
      <c r="Q41" s="46" t="s">
        <v>11</v>
      </c>
      <c r="R41" s="83">
        <f t="shared" si="4"/>
        <v>5.5357632228007674</v>
      </c>
      <c r="S41" s="83">
        <f t="shared" si="5"/>
        <v>3.764712494232441</v>
      </c>
      <c r="T41" s="83">
        <f t="shared" si="6"/>
        <v>4.4497891810137871</v>
      </c>
      <c r="U41" s="83">
        <f t="shared" si="7"/>
        <v>3.9041399297427484</v>
      </c>
    </row>
  </sheetData>
  <mergeCells count="7">
    <mergeCell ref="B1:M1"/>
    <mergeCell ref="L5:L6"/>
    <mergeCell ref="B5:B6"/>
    <mergeCell ref="D6:F6"/>
    <mergeCell ref="C5:C6"/>
    <mergeCell ref="K5:K6"/>
    <mergeCell ref="G6:J6"/>
  </mergeCells>
  <phoneticPr fontId="9" type="noConversion"/>
  <pageMargins left="0.78740157499999996" right="0.78740157499999996" top="0.984251969" bottom="0.984251969" header="0.4921259845" footer="0.4921259845"/>
  <pageSetup paperSize="9" scale="63" fitToHeight="0"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tabColor rgb="FFFF5C21"/>
  </sheetPr>
  <dimension ref="B1:AE84"/>
  <sheetViews>
    <sheetView showGridLines="0" zoomScaleNormal="100" zoomScaleSheetLayoutView="100" workbookViewId="0">
      <pane ySplit="5" topLeftCell="A39" activePane="bottomLeft" state="frozen"/>
      <selection activeCell="O40" sqref="O40"/>
      <selection pane="bottomLeft"/>
    </sheetView>
  </sheetViews>
  <sheetFormatPr baseColWidth="10" defaultColWidth="11.42578125" defaultRowHeight="12.75" x14ac:dyDescent="0.2"/>
  <cols>
    <col min="1" max="1" width="2.7109375" style="28" customWidth="1"/>
    <col min="2" max="2" width="5.7109375" style="107" customWidth="1"/>
    <col min="3" max="4" width="10.7109375" style="28" customWidth="1"/>
    <col min="5" max="5" width="11.7109375" style="28" bestFit="1" customWidth="1"/>
    <col min="6" max="10" width="10.7109375" style="28" customWidth="1"/>
    <col min="11" max="11" width="12" style="28" bestFit="1" customWidth="1"/>
    <col min="12" max="13" width="10.7109375" style="28" customWidth="1"/>
    <col min="14" max="14" width="10.7109375" style="29" customWidth="1"/>
    <col min="15" max="25" width="11.42578125" style="140"/>
    <col min="26" max="16384" width="11.42578125" style="28"/>
  </cols>
  <sheetData>
    <row r="1" spans="2:31" s="84" customFormat="1" ht="15.75" x14ac:dyDescent="0.2">
      <c r="B1" s="308" t="str">
        <f>Inhaltsverzeichnis!B40&amp;" "&amp;Inhaltsverzeichnis!C40&amp;" "&amp;Inhaltsverzeichnis!D40</f>
        <v>Tabelle 12:  Juristische Personen (ohne Vereine und Stiftungen), Steuerfaktoren und einfache Kantonssteuer nach Bezirken, absolut und pro Einwohner, 2011 – 2017</v>
      </c>
      <c r="C1" s="308"/>
      <c r="D1" s="308"/>
      <c r="E1" s="308"/>
      <c r="F1" s="308"/>
      <c r="G1" s="308"/>
      <c r="H1" s="308"/>
      <c r="I1" s="308"/>
      <c r="J1" s="308"/>
      <c r="K1" s="308"/>
      <c r="L1" s="308"/>
      <c r="M1" s="308"/>
      <c r="N1" s="308"/>
      <c r="O1" s="308"/>
      <c r="P1" s="308"/>
      <c r="Q1" s="308"/>
      <c r="R1" s="127"/>
      <c r="S1" s="127"/>
      <c r="T1" s="127"/>
      <c r="U1" s="127"/>
      <c r="V1" s="127"/>
      <c r="W1" s="127"/>
      <c r="X1" s="195"/>
      <c r="Y1" s="195"/>
    </row>
    <row r="2" spans="2:31" x14ac:dyDescent="0.2">
      <c r="B2" s="32" t="s">
        <v>437</v>
      </c>
    </row>
    <row r="3" spans="2:31" x14ac:dyDescent="0.2">
      <c r="B3" s="163"/>
    </row>
    <row r="5" spans="2:31" s="34" customFormat="1" ht="25.5" x14ac:dyDescent="0.2">
      <c r="B5" s="229" t="s">
        <v>18</v>
      </c>
      <c r="C5" s="289" t="s">
        <v>1</v>
      </c>
      <c r="D5" s="289" t="s">
        <v>2</v>
      </c>
      <c r="E5" s="289" t="s">
        <v>3</v>
      </c>
      <c r="F5" s="289" t="s">
        <v>4</v>
      </c>
      <c r="G5" s="289" t="s">
        <v>5</v>
      </c>
      <c r="H5" s="290" t="s">
        <v>565</v>
      </c>
      <c r="I5" s="289" t="s">
        <v>7</v>
      </c>
      <c r="J5" s="289" t="s">
        <v>8</v>
      </c>
      <c r="K5" s="289" t="s">
        <v>9</v>
      </c>
      <c r="L5" s="289" t="s">
        <v>10</v>
      </c>
      <c r="M5" s="289" t="s">
        <v>11</v>
      </c>
      <c r="N5" s="290" t="s">
        <v>554</v>
      </c>
      <c r="O5" s="140"/>
      <c r="P5" s="140"/>
      <c r="Q5" s="140"/>
      <c r="R5" s="140"/>
      <c r="S5" s="140"/>
      <c r="T5" s="140"/>
      <c r="U5" s="140"/>
      <c r="V5" s="140"/>
      <c r="W5" s="140"/>
      <c r="X5" s="140"/>
      <c r="Y5" s="140"/>
    </row>
    <row r="6" spans="2:31" s="34" customFormat="1" x14ac:dyDescent="0.2">
      <c r="B6" s="339" t="s">
        <v>214</v>
      </c>
      <c r="C6" s="339"/>
      <c r="D6" s="339"/>
      <c r="E6" s="339"/>
      <c r="F6" s="339"/>
      <c r="G6" s="339"/>
      <c r="H6" s="339"/>
      <c r="I6" s="339"/>
      <c r="J6" s="339"/>
      <c r="K6" s="339"/>
      <c r="L6" s="339"/>
      <c r="M6" s="339"/>
      <c r="N6" s="339"/>
      <c r="Y6" s="140"/>
    </row>
    <row r="7" spans="2:31" x14ac:dyDescent="0.2">
      <c r="B7" s="163">
        <v>2011</v>
      </c>
      <c r="C7" s="85">
        <v>2895</v>
      </c>
      <c r="D7" s="85">
        <v>5286</v>
      </c>
      <c r="E7" s="85">
        <v>2394</v>
      </c>
      <c r="F7" s="85">
        <v>1507</v>
      </c>
      <c r="G7" s="85">
        <v>1256</v>
      </c>
      <c r="H7" s="85">
        <v>989</v>
      </c>
      <c r="I7" s="85">
        <v>2334</v>
      </c>
      <c r="J7" s="85">
        <v>1086</v>
      </c>
      <c r="K7" s="85">
        <v>1514</v>
      </c>
      <c r="L7" s="85">
        <v>2467</v>
      </c>
      <c r="M7" s="85">
        <v>1146</v>
      </c>
      <c r="N7" s="117">
        <v>20346</v>
      </c>
      <c r="O7" s="272"/>
      <c r="P7" s="272"/>
      <c r="Q7" s="275"/>
      <c r="R7" s="276"/>
      <c r="S7" s="276"/>
      <c r="T7" s="276"/>
      <c r="U7" s="276"/>
      <c r="V7" s="276"/>
      <c r="W7" s="276"/>
      <c r="X7" s="276"/>
      <c r="Y7" s="277"/>
      <c r="Z7" s="276"/>
      <c r="AA7" s="269"/>
      <c r="AB7" s="269"/>
      <c r="AC7" s="34"/>
      <c r="AD7" s="34"/>
    </row>
    <row r="8" spans="2:31" x14ac:dyDescent="0.2">
      <c r="B8" s="163">
        <v>2012</v>
      </c>
      <c r="C8" s="85">
        <v>3004</v>
      </c>
      <c r="D8" s="85">
        <v>5458</v>
      </c>
      <c r="E8" s="85">
        <v>2482</v>
      </c>
      <c r="F8" s="85">
        <v>1545</v>
      </c>
      <c r="G8" s="85">
        <v>1302</v>
      </c>
      <c r="H8" s="85">
        <v>1034</v>
      </c>
      <c r="I8" s="85">
        <v>2451</v>
      </c>
      <c r="J8" s="85">
        <v>1122</v>
      </c>
      <c r="K8" s="85">
        <v>1574</v>
      </c>
      <c r="L8" s="85">
        <v>2584</v>
      </c>
      <c r="M8" s="85">
        <v>1199</v>
      </c>
      <c r="N8" s="117">
        <v>21117</v>
      </c>
      <c r="O8" s="272"/>
      <c r="P8" s="272"/>
      <c r="Q8" s="273"/>
      <c r="R8" s="272"/>
      <c r="S8" s="272"/>
      <c r="T8" s="272"/>
      <c r="U8" s="272"/>
      <c r="V8" s="272"/>
      <c r="W8" s="272"/>
      <c r="X8" s="272"/>
      <c r="Y8" s="274"/>
      <c r="Z8" s="272"/>
      <c r="AA8" s="34"/>
      <c r="AB8" s="34"/>
      <c r="AC8" s="34"/>
      <c r="AD8" s="34"/>
    </row>
    <row r="9" spans="2:31" x14ac:dyDescent="0.2">
      <c r="B9" s="163">
        <v>2013</v>
      </c>
      <c r="C9" s="85">
        <v>3103</v>
      </c>
      <c r="D9" s="85">
        <v>5633</v>
      </c>
      <c r="E9" s="85">
        <v>2588</v>
      </c>
      <c r="F9" s="85">
        <v>1600</v>
      </c>
      <c r="G9" s="85">
        <v>1391</v>
      </c>
      <c r="H9" s="85">
        <v>1109</v>
      </c>
      <c r="I9" s="85">
        <v>2568</v>
      </c>
      <c r="J9" s="85">
        <v>1184</v>
      </c>
      <c r="K9" s="85">
        <v>1610</v>
      </c>
      <c r="L9" s="85">
        <v>2673</v>
      </c>
      <c r="M9" s="85">
        <v>1237</v>
      </c>
      <c r="N9" s="117">
        <v>21965</v>
      </c>
      <c r="O9" s="272"/>
      <c r="P9" s="272"/>
      <c r="Q9" s="273"/>
      <c r="R9" s="272"/>
      <c r="S9" s="272"/>
      <c r="T9" s="272"/>
      <c r="U9" s="272"/>
      <c r="V9" s="272"/>
      <c r="W9" s="272"/>
      <c r="X9" s="272"/>
      <c r="Y9" s="274"/>
      <c r="Z9" s="272"/>
      <c r="AA9" s="34"/>
      <c r="AB9" s="34"/>
      <c r="AC9" s="34"/>
      <c r="AD9" s="34"/>
    </row>
    <row r="10" spans="2:31" x14ac:dyDescent="0.2">
      <c r="B10" s="163">
        <v>2014</v>
      </c>
      <c r="C10" s="85">
        <v>3180</v>
      </c>
      <c r="D10" s="85">
        <v>5830</v>
      </c>
      <c r="E10" s="85">
        <v>2689</v>
      </c>
      <c r="F10" s="85">
        <v>1680</v>
      </c>
      <c r="G10" s="85">
        <v>1448</v>
      </c>
      <c r="H10" s="85">
        <v>1154</v>
      </c>
      <c r="I10" s="85">
        <v>2684</v>
      </c>
      <c r="J10" s="85">
        <v>1248</v>
      </c>
      <c r="K10" s="85">
        <v>1660</v>
      </c>
      <c r="L10" s="85">
        <v>2763</v>
      </c>
      <c r="M10" s="85">
        <v>1271</v>
      </c>
      <c r="N10" s="117">
        <v>22830</v>
      </c>
      <c r="O10" s="272"/>
      <c r="P10" s="272"/>
      <c r="Q10" s="273"/>
      <c r="R10" s="272"/>
      <c r="S10" s="272"/>
      <c r="T10" s="272"/>
      <c r="U10" s="272"/>
      <c r="V10" s="272"/>
      <c r="W10" s="272"/>
      <c r="X10" s="272"/>
      <c r="Y10" s="274"/>
      <c r="Z10" s="272"/>
      <c r="AA10" s="34"/>
      <c r="AB10" s="34"/>
      <c r="AC10" s="34"/>
      <c r="AD10" s="34"/>
    </row>
    <row r="11" spans="2:31" x14ac:dyDescent="0.2">
      <c r="B11" s="163">
        <v>2015</v>
      </c>
      <c r="C11" s="85">
        <v>3304</v>
      </c>
      <c r="D11" s="85">
        <v>6069</v>
      </c>
      <c r="E11" s="85">
        <v>2804</v>
      </c>
      <c r="F11" s="85">
        <v>1742</v>
      </c>
      <c r="G11" s="85">
        <v>1517</v>
      </c>
      <c r="H11" s="85">
        <v>1217</v>
      </c>
      <c r="I11" s="85">
        <v>2821</v>
      </c>
      <c r="J11" s="85">
        <v>1311</v>
      </c>
      <c r="K11" s="85">
        <v>1727</v>
      </c>
      <c r="L11" s="85">
        <v>2873</v>
      </c>
      <c r="M11" s="85">
        <v>1314</v>
      </c>
      <c r="N11" s="117">
        <v>23763</v>
      </c>
      <c r="O11" s="272"/>
      <c r="P11" s="272"/>
      <c r="Q11" s="273"/>
      <c r="R11" s="272"/>
      <c r="S11" s="272"/>
      <c r="T11" s="272"/>
      <c r="U11" s="272"/>
      <c r="V11" s="272"/>
      <c r="W11" s="272"/>
      <c r="X11" s="272"/>
      <c r="Y11" s="274"/>
      <c r="Z11" s="272"/>
      <c r="AA11" s="34"/>
      <c r="AB11" s="34"/>
      <c r="AC11" s="34"/>
      <c r="AD11" s="34"/>
    </row>
    <row r="12" spans="2:31" x14ac:dyDescent="0.2">
      <c r="B12" s="163">
        <v>2016</v>
      </c>
      <c r="C12" s="85">
        <v>3377</v>
      </c>
      <c r="D12" s="85">
        <v>6283</v>
      </c>
      <c r="E12" s="85">
        <v>2891</v>
      </c>
      <c r="F12" s="85">
        <v>1811</v>
      </c>
      <c r="G12" s="85">
        <v>1601</v>
      </c>
      <c r="H12" s="85">
        <v>1265</v>
      </c>
      <c r="I12" s="85">
        <v>2907</v>
      </c>
      <c r="J12" s="85">
        <v>1362</v>
      </c>
      <c r="K12" s="85">
        <v>1797</v>
      </c>
      <c r="L12" s="85">
        <v>2970</v>
      </c>
      <c r="M12" s="85">
        <v>1356</v>
      </c>
      <c r="N12" s="117">
        <v>24612</v>
      </c>
      <c r="O12" s="272"/>
      <c r="P12" s="272"/>
      <c r="Q12" s="273"/>
      <c r="R12" s="272"/>
      <c r="S12" s="272"/>
      <c r="T12" s="272"/>
      <c r="U12" s="272"/>
      <c r="V12" s="272"/>
      <c r="W12" s="272"/>
      <c r="X12" s="272"/>
      <c r="Y12" s="274"/>
      <c r="Z12" s="272"/>
      <c r="AA12" s="34"/>
      <c r="AB12" s="34"/>
      <c r="AC12" s="34"/>
      <c r="AD12" s="34"/>
    </row>
    <row r="13" spans="2:31" x14ac:dyDescent="0.2">
      <c r="B13" s="163">
        <v>2017</v>
      </c>
      <c r="C13" s="85">
        <v>3517</v>
      </c>
      <c r="D13" s="85">
        <v>6476</v>
      </c>
      <c r="E13" s="85">
        <v>3014</v>
      </c>
      <c r="F13" s="85">
        <v>1893</v>
      </c>
      <c r="G13" s="85">
        <v>1666</v>
      </c>
      <c r="H13" s="85">
        <v>1311</v>
      </c>
      <c r="I13" s="85">
        <v>3006</v>
      </c>
      <c r="J13" s="85">
        <v>1433</v>
      </c>
      <c r="K13" s="85">
        <v>1848</v>
      </c>
      <c r="L13" s="85">
        <v>3082</v>
      </c>
      <c r="M13" s="85">
        <v>1414</v>
      </c>
      <c r="N13" s="117">
        <v>25543</v>
      </c>
      <c r="O13" s="278"/>
      <c r="P13" s="278"/>
      <c r="Q13" s="278"/>
      <c r="R13" s="278"/>
      <c r="S13" s="278"/>
      <c r="T13" s="278"/>
      <c r="U13" s="278"/>
      <c r="V13" s="278"/>
      <c r="W13" s="278"/>
      <c r="X13" s="278"/>
      <c r="Y13" s="278"/>
      <c r="Z13" s="278"/>
      <c r="AA13" s="88"/>
      <c r="AB13" s="88"/>
      <c r="AC13" s="88"/>
      <c r="AD13" s="88"/>
      <c r="AE13" s="88"/>
    </row>
    <row r="14" spans="2:31" s="34" customFormat="1" x14ac:dyDescent="0.2">
      <c r="B14" s="339" t="s">
        <v>274</v>
      </c>
      <c r="C14" s="340"/>
      <c r="D14" s="340"/>
      <c r="E14" s="340"/>
      <c r="F14" s="340"/>
      <c r="G14" s="340"/>
      <c r="H14" s="340"/>
      <c r="I14" s="340"/>
      <c r="J14" s="340"/>
      <c r="K14" s="340"/>
      <c r="L14" s="340"/>
      <c r="M14" s="340"/>
      <c r="N14" s="340"/>
      <c r="O14" s="272"/>
      <c r="P14" s="272"/>
      <c r="Q14" s="272"/>
      <c r="R14" s="272"/>
      <c r="S14" s="272"/>
      <c r="T14" s="272"/>
      <c r="U14" s="272"/>
      <c r="V14" s="272"/>
      <c r="W14" s="272"/>
      <c r="X14" s="272"/>
      <c r="Y14" s="272"/>
      <c r="Z14" s="272"/>
    </row>
    <row r="15" spans="2:31" x14ac:dyDescent="0.2">
      <c r="B15" s="163">
        <v>2011</v>
      </c>
      <c r="C15" s="85">
        <v>490324.5956</v>
      </c>
      <c r="D15" s="85">
        <v>1392331.5260000001</v>
      </c>
      <c r="E15" s="85">
        <v>229443.6544</v>
      </c>
      <c r="F15" s="85">
        <v>255398.71580000001</v>
      </c>
      <c r="G15" s="85">
        <v>107976.85739999999</v>
      </c>
      <c r="H15" s="85">
        <v>134679.1802</v>
      </c>
      <c r="I15" s="85">
        <v>359693.36099999998</v>
      </c>
      <c r="J15" s="85">
        <v>105981.06789999999</v>
      </c>
      <c r="K15" s="85">
        <v>326305.04470000003</v>
      </c>
      <c r="L15" s="85">
        <v>246663.28039999999</v>
      </c>
      <c r="M15" s="85">
        <v>243431.92819999999</v>
      </c>
      <c r="N15" s="117">
        <v>3892229.2110000001</v>
      </c>
      <c r="O15" s="274"/>
      <c r="P15" s="274"/>
      <c r="Q15" s="279"/>
      <c r="R15" s="274"/>
      <c r="S15" s="274"/>
      <c r="T15" s="274"/>
      <c r="U15" s="274"/>
      <c r="V15" s="274"/>
      <c r="W15" s="274"/>
      <c r="X15" s="274"/>
      <c r="Y15" s="274"/>
      <c r="Z15" s="272"/>
      <c r="AA15" s="34"/>
      <c r="AB15" s="34"/>
      <c r="AC15" s="34"/>
      <c r="AD15" s="34"/>
    </row>
    <row r="16" spans="2:31" x14ac:dyDescent="0.2">
      <c r="B16" s="163">
        <v>2012</v>
      </c>
      <c r="C16" s="85">
        <v>517130.2585</v>
      </c>
      <c r="D16" s="85">
        <v>1070578.9650000001</v>
      </c>
      <c r="E16" s="85">
        <v>234930.38690000001</v>
      </c>
      <c r="F16" s="85">
        <v>230640.08</v>
      </c>
      <c r="G16" s="85">
        <v>110844.8521</v>
      </c>
      <c r="H16" s="85">
        <v>131805.83530000001</v>
      </c>
      <c r="I16" s="85">
        <v>355094.99589999998</v>
      </c>
      <c r="J16" s="85">
        <v>97364.12745</v>
      </c>
      <c r="K16" s="85">
        <v>312107.43660000002</v>
      </c>
      <c r="L16" s="85">
        <v>252874.3719</v>
      </c>
      <c r="M16" s="85">
        <v>267037.3162</v>
      </c>
      <c r="N16" s="117">
        <v>3580408.6260000002</v>
      </c>
      <c r="O16" s="274"/>
      <c r="P16" s="280"/>
      <c r="Q16" s="280"/>
      <c r="R16" s="280"/>
      <c r="S16" s="280"/>
      <c r="T16" s="280"/>
      <c r="U16" s="280"/>
      <c r="V16" s="280"/>
      <c r="W16" s="280"/>
      <c r="X16" s="280"/>
      <c r="Y16" s="280"/>
      <c r="Z16" s="281"/>
      <c r="AA16" s="197"/>
      <c r="AB16" s="34"/>
      <c r="AC16" s="34"/>
      <c r="AD16" s="34"/>
    </row>
    <row r="17" spans="2:30" x14ac:dyDescent="0.2">
      <c r="B17" s="163">
        <v>2013</v>
      </c>
      <c r="C17" s="85">
        <v>520216.609</v>
      </c>
      <c r="D17" s="85">
        <v>1281415.493</v>
      </c>
      <c r="E17" s="85">
        <v>254885.31599999999</v>
      </c>
      <c r="F17" s="85">
        <v>253568.66500000001</v>
      </c>
      <c r="G17" s="85">
        <v>105336.4969</v>
      </c>
      <c r="H17" s="85">
        <v>145097.8419</v>
      </c>
      <c r="I17" s="85">
        <v>369168.0722</v>
      </c>
      <c r="J17" s="85">
        <v>100728.3462</v>
      </c>
      <c r="K17" s="85">
        <v>322556.7732</v>
      </c>
      <c r="L17" s="85">
        <v>316542.01199999999</v>
      </c>
      <c r="M17" s="85">
        <v>246431.0049</v>
      </c>
      <c r="N17" s="117">
        <v>3915946.63</v>
      </c>
      <c r="O17" s="274"/>
      <c r="P17" s="274"/>
      <c r="Q17" s="274"/>
      <c r="R17" s="274"/>
      <c r="S17" s="274"/>
      <c r="T17" s="274"/>
      <c r="U17" s="274"/>
      <c r="V17" s="274"/>
      <c r="W17" s="274"/>
      <c r="X17" s="274"/>
      <c r="Y17" s="274"/>
      <c r="Z17" s="272"/>
      <c r="AA17" s="34"/>
      <c r="AB17" s="34"/>
      <c r="AC17" s="34"/>
      <c r="AD17" s="34"/>
    </row>
    <row r="18" spans="2:30" x14ac:dyDescent="0.2">
      <c r="B18" s="163">
        <v>2014</v>
      </c>
      <c r="C18" s="85">
        <v>551788.6703</v>
      </c>
      <c r="D18" s="85">
        <v>1184621.4839999999</v>
      </c>
      <c r="E18" s="85">
        <v>283382.28639999998</v>
      </c>
      <c r="F18" s="85">
        <v>252274.00380000001</v>
      </c>
      <c r="G18" s="85">
        <v>106659.33900000001</v>
      </c>
      <c r="H18" s="85">
        <v>142352.34719999999</v>
      </c>
      <c r="I18" s="85">
        <v>359756.63309999998</v>
      </c>
      <c r="J18" s="85">
        <v>110286.806</v>
      </c>
      <c r="K18" s="85">
        <v>340335.87410000002</v>
      </c>
      <c r="L18" s="85">
        <v>334981.83039999998</v>
      </c>
      <c r="M18" s="85">
        <v>217619.46950000001</v>
      </c>
      <c r="N18" s="117">
        <v>3884058.7439999999</v>
      </c>
      <c r="O18" s="274"/>
      <c r="P18" s="274"/>
      <c r="Q18" s="279"/>
      <c r="R18" s="274"/>
      <c r="S18" s="274"/>
      <c r="T18" s="274"/>
      <c r="U18" s="274"/>
      <c r="V18" s="274"/>
      <c r="W18" s="274"/>
      <c r="X18" s="274"/>
      <c r="Y18" s="274"/>
      <c r="Z18" s="272"/>
      <c r="AA18" s="34"/>
      <c r="AB18" s="34"/>
      <c r="AC18" s="34"/>
      <c r="AD18" s="34"/>
    </row>
    <row r="19" spans="2:30" x14ac:dyDescent="0.2">
      <c r="B19" s="163">
        <v>2015</v>
      </c>
      <c r="C19" s="85">
        <v>555417.75670000003</v>
      </c>
      <c r="D19" s="85">
        <v>954795.45700000005</v>
      </c>
      <c r="E19" s="85">
        <v>274224.71240000002</v>
      </c>
      <c r="F19" s="85">
        <v>233105.97719999999</v>
      </c>
      <c r="G19" s="85">
        <v>100611.65489999999</v>
      </c>
      <c r="H19" s="85">
        <v>132082.20050000001</v>
      </c>
      <c r="I19" s="85">
        <v>368108.82270000002</v>
      </c>
      <c r="J19" s="85">
        <v>122456.1249</v>
      </c>
      <c r="K19" s="85">
        <v>297018.07140000002</v>
      </c>
      <c r="L19" s="85">
        <v>311420.19199999998</v>
      </c>
      <c r="M19" s="85">
        <v>133369.6502</v>
      </c>
      <c r="N19" s="117">
        <v>3482610.62</v>
      </c>
      <c r="O19" s="274"/>
      <c r="P19" s="274"/>
      <c r="Q19" s="279"/>
      <c r="R19" s="274"/>
      <c r="S19" s="274"/>
      <c r="T19" s="274"/>
      <c r="U19" s="274"/>
      <c r="V19" s="274"/>
      <c r="W19" s="274"/>
      <c r="X19" s="274"/>
      <c r="Y19" s="274"/>
      <c r="Z19" s="272"/>
      <c r="AA19" s="34"/>
      <c r="AB19" s="34"/>
      <c r="AC19" s="34"/>
      <c r="AD19" s="34"/>
    </row>
    <row r="20" spans="2:30" x14ac:dyDescent="0.2">
      <c r="B20" s="163">
        <v>2016</v>
      </c>
      <c r="C20" s="85">
        <v>597282.46451009123</v>
      </c>
      <c r="D20" s="85">
        <v>841723.21439961856</v>
      </c>
      <c r="E20" s="85">
        <v>284703.03796795977</v>
      </c>
      <c r="F20" s="85">
        <v>273759.32372309989</v>
      </c>
      <c r="G20" s="85">
        <v>118472.54389662997</v>
      </c>
      <c r="H20" s="85">
        <v>167621.3098941301</v>
      </c>
      <c r="I20" s="85">
        <v>351340.03169177921</v>
      </c>
      <c r="J20" s="85">
        <v>126015.28289114995</v>
      </c>
      <c r="K20" s="85">
        <v>339073.85959227016</v>
      </c>
      <c r="L20" s="85">
        <v>338143.05987920961</v>
      </c>
      <c r="M20" s="85">
        <v>150827.04155406007</v>
      </c>
      <c r="N20" s="117">
        <v>3588961.1700000204</v>
      </c>
      <c r="O20" s="274"/>
      <c r="P20" s="274"/>
      <c r="Q20" s="279"/>
      <c r="R20" s="274"/>
      <c r="S20" s="274"/>
      <c r="T20" s="274"/>
      <c r="U20" s="274"/>
      <c r="V20" s="274"/>
      <c r="W20" s="274"/>
      <c r="X20" s="274"/>
      <c r="Y20" s="274"/>
      <c r="Z20" s="272"/>
      <c r="AA20" s="34"/>
      <c r="AB20" s="34"/>
      <c r="AC20" s="34"/>
      <c r="AD20" s="34"/>
    </row>
    <row r="21" spans="2:30" x14ac:dyDescent="0.2">
      <c r="B21" s="163">
        <v>2017</v>
      </c>
      <c r="C21" s="85">
        <v>608907.69999999995</v>
      </c>
      <c r="D21" s="85">
        <v>976595.4</v>
      </c>
      <c r="E21" s="85">
        <v>295142.5</v>
      </c>
      <c r="F21" s="85">
        <v>257384.8</v>
      </c>
      <c r="G21" s="85">
        <v>116865.4</v>
      </c>
      <c r="H21" s="85">
        <v>190465</v>
      </c>
      <c r="I21" s="85">
        <v>349121.7</v>
      </c>
      <c r="J21" s="85">
        <v>135220.9</v>
      </c>
      <c r="K21" s="85">
        <v>379801.4</v>
      </c>
      <c r="L21" s="85">
        <v>320660.09999999998</v>
      </c>
      <c r="M21" s="85">
        <v>142011.6</v>
      </c>
      <c r="N21" s="117">
        <v>3772176.5</v>
      </c>
      <c r="O21" s="282"/>
      <c r="P21" s="282"/>
      <c r="Q21" s="282"/>
      <c r="R21" s="282"/>
      <c r="S21" s="282"/>
      <c r="T21" s="282"/>
      <c r="U21" s="282"/>
      <c r="V21" s="282"/>
      <c r="W21" s="282"/>
      <c r="X21" s="282"/>
      <c r="Y21" s="282"/>
      <c r="Z21" s="272"/>
      <c r="AA21" s="34"/>
      <c r="AB21" s="34"/>
      <c r="AC21" s="34"/>
      <c r="AD21" s="34"/>
    </row>
    <row r="22" spans="2:30" s="34" customFormat="1" x14ac:dyDescent="0.2">
      <c r="B22" s="339" t="s">
        <v>275</v>
      </c>
      <c r="C22" s="339"/>
      <c r="D22" s="339"/>
      <c r="E22" s="339"/>
      <c r="F22" s="339"/>
      <c r="G22" s="339"/>
      <c r="H22" s="339"/>
      <c r="I22" s="339"/>
      <c r="J22" s="339"/>
      <c r="K22" s="339"/>
      <c r="L22" s="339"/>
      <c r="M22" s="339"/>
      <c r="N22" s="339"/>
      <c r="O22" s="274"/>
      <c r="P22" s="274"/>
      <c r="Q22" s="279"/>
      <c r="R22" s="274"/>
      <c r="S22" s="274"/>
      <c r="T22" s="274"/>
      <c r="U22" s="274"/>
      <c r="V22" s="274"/>
      <c r="W22" s="274"/>
      <c r="X22" s="274"/>
      <c r="Y22" s="274"/>
      <c r="Z22" s="272"/>
    </row>
    <row r="23" spans="2:30" x14ac:dyDescent="0.2">
      <c r="B23" s="163">
        <v>2011</v>
      </c>
      <c r="C23" s="85">
        <v>7523012.3940000003</v>
      </c>
      <c r="D23" s="85">
        <v>11243314.310000001</v>
      </c>
      <c r="E23" s="85">
        <v>2507948.6009999998</v>
      </c>
      <c r="F23" s="85">
        <v>2444074.531</v>
      </c>
      <c r="G23" s="85">
        <v>1739778.3770000001</v>
      </c>
      <c r="H23" s="85">
        <v>2721609.6189999999</v>
      </c>
      <c r="I23" s="85">
        <v>3475691.807</v>
      </c>
      <c r="J23" s="85">
        <v>990114.68259999994</v>
      </c>
      <c r="K23" s="85">
        <v>2686065.361</v>
      </c>
      <c r="L23" s="85">
        <v>7734535.7000000002</v>
      </c>
      <c r="M23" s="85">
        <v>3373622.8319999999</v>
      </c>
      <c r="N23" s="117">
        <v>46439768.219999999</v>
      </c>
      <c r="O23" s="274"/>
      <c r="P23" s="274"/>
      <c r="Q23" s="274"/>
      <c r="R23" s="274"/>
      <c r="S23" s="274"/>
      <c r="T23" s="274"/>
      <c r="U23" s="274"/>
      <c r="V23" s="274"/>
      <c r="W23" s="274"/>
      <c r="X23" s="274"/>
      <c r="Y23" s="274"/>
      <c r="Z23" s="272"/>
      <c r="AA23" s="34"/>
      <c r="AB23" s="34"/>
      <c r="AC23" s="34"/>
      <c r="AD23" s="34"/>
    </row>
    <row r="24" spans="2:30" x14ac:dyDescent="0.2">
      <c r="B24" s="163">
        <v>2012</v>
      </c>
      <c r="C24" s="85">
        <v>7831149.2989999996</v>
      </c>
      <c r="D24" s="85">
        <v>11312433.449999999</v>
      </c>
      <c r="E24" s="85">
        <v>2582872.165</v>
      </c>
      <c r="F24" s="85">
        <v>2522345.8870000001</v>
      </c>
      <c r="G24" s="85">
        <v>1865820.541</v>
      </c>
      <c r="H24" s="85">
        <v>2716371.0980000002</v>
      </c>
      <c r="I24" s="85">
        <v>3749320.202</v>
      </c>
      <c r="J24" s="85">
        <v>1063653.29</v>
      </c>
      <c r="K24" s="85">
        <v>2253484.5279999999</v>
      </c>
      <c r="L24" s="85">
        <v>7966595.2350000003</v>
      </c>
      <c r="M24" s="85">
        <v>3582737.7620000001</v>
      </c>
      <c r="N24" s="117">
        <v>47446783.460000001</v>
      </c>
      <c r="O24" s="274"/>
      <c r="P24" s="274"/>
      <c r="Q24" s="274"/>
      <c r="R24" s="274"/>
      <c r="S24" s="274"/>
      <c r="T24" s="274"/>
      <c r="U24" s="274"/>
      <c r="V24" s="274"/>
      <c r="W24" s="274"/>
      <c r="X24" s="274"/>
      <c r="Y24" s="274"/>
      <c r="Z24" s="272"/>
      <c r="AA24" s="34"/>
      <c r="AB24" s="34"/>
      <c r="AC24" s="34"/>
      <c r="AD24" s="34"/>
    </row>
    <row r="25" spans="2:30" x14ac:dyDescent="0.2">
      <c r="B25" s="163">
        <v>2013</v>
      </c>
      <c r="C25" s="85">
        <v>8044792.3380000005</v>
      </c>
      <c r="D25" s="85">
        <v>11781071.609999999</v>
      </c>
      <c r="E25" s="85">
        <v>2700838.03</v>
      </c>
      <c r="F25" s="85">
        <v>2663317.909</v>
      </c>
      <c r="G25" s="85">
        <v>2313469.9470000002</v>
      </c>
      <c r="H25" s="85">
        <v>2775380.2170000002</v>
      </c>
      <c r="I25" s="85">
        <v>4113175.7289999998</v>
      </c>
      <c r="J25" s="85">
        <v>1062294.4580000001</v>
      </c>
      <c r="K25" s="85">
        <v>2661825.7179999999</v>
      </c>
      <c r="L25" s="85">
        <v>8367707.7630000003</v>
      </c>
      <c r="M25" s="85">
        <v>4043511.0320000001</v>
      </c>
      <c r="N25" s="117">
        <v>50527384.75</v>
      </c>
      <c r="O25" s="274"/>
      <c r="P25" s="274"/>
      <c r="Q25" s="274"/>
      <c r="R25" s="274"/>
      <c r="S25" s="274"/>
      <c r="T25" s="274"/>
      <c r="U25" s="274"/>
      <c r="V25" s="274"/>
      <c r="W25" s="274"/>
      <c r="X25" s="274"/>
      <c r="Y25" s="274"/>
      <c r="Z25" s="272"/>
      <c r="AA25" s="34"/>
      <c r="AB25" s="34"/>
      <c r="AC25" s="34"/>
      <c r="AD25" s="34"/>
    </row>
    <row r="26" spans="2:30" x14ac:dyDescent="0.2">
      <c r="B26" s="163">
        <v>2014</v>
      </c>
      <c r="C26" s="85">
        <v>8526170.0590000004</v>
      </c>
      <c r="D26" s="85">
        <v>11811803.119999999</v>
      </c>
      <c r="E26" s="85">
        <v>2871784.531</v>
      </c>
      <c r="F26" s="85">
        <v>2737367.906</v>
      </c>
      <c r="G26" s="85">
        <v>2282359.6910000001</v>
      </c>
      <c r="H26" s="85">
        <v>2435874.2510000002</v>
      </c>
      <c r="I26" s="85">
        <v>4437126.6260000002</v>
      </c>
      <c r="J26" s="85">
        <v>1131519.108</v>
      </c>
      <c r="K26" s="85">
        <v>2637720.9559999998</v>
      </c>
      <c r="L26" s="85">
        <v>8390949.0209999997</v>
      </c>
      <c r="M26" s="85">
        <v>5294739.6440000003</v>
      </c>
      <c r="N26" s="117">
        <v>52557414.920000002</v>
      </c>
      <c r="O26" s="274"/>
      <c r="P26" s="274"/>
      <c r="Q26" s="274"/>
      <c r="R26" s="274"/>
      <c r="S26" s="274"/>
      <c r="T26" s="274"/>
      <c r="U26" s="274"/>
      <c r="V26" s="274"/>
      <c r="W26" s="274"/>
      <c r="X26" s="274"/>
      <c r="Y26" s="274"/>
      <c r="Z26" s="272"/>
      <c r="AA26" s="34"/>
      <c r="AB26" s="34"/>
      <c r="AC26" s="34"/>
      <c r="AD26" s="34"/>
    </row>
    <row r="27" spans="2:30" x14ac:dyDescent="0.2">
      <c r="B27" s="163">
        <v>2015</v>
      </c>
      <c r="C27" s="85">
        <v>8710795.8849999998</v>
      </c>
      <c r="D27" s="85">
        <v>12543638.17</v>
      </c>
      <c r="E27" s="85">
        <v>3023134.02</v>
      </c>
      <c r="F27" s="85">
        <v>2972928.162</v>
      </c>
      <c r="G27" s="85">
        <v>2346456.6860000002</v>
      </c>
      <c r="H27" s="85">
        <v>2401654.5419999999</v>
      </c>
      <c r="I27" s="85">
        <v>4705590.72</v>
      </c>
      <c r="J27" s="85">
        <v>1197352.8370000001</v>
      </c>
      <c r="K27" s="85">
        <v>2812955.18</v>
      </c>
      <c r="L27" s="85">
        <v>8429970.0859999992</v>
      </c>
      <c r="M27" s="85">
        <v>3684643.8160000001</v>
      </c>
      <c r="N27" s="117">
        <v>52829120.100000001</v>
      </c>
      <c r="O27" s="274"/>
      <c r="P27" s="274"/>
      <c r="Q27" s="274"/>
      <c r="R27" s="274"/>
      <c r="S27" s="274"/>
      <c r="T27" s="274"/>
      <c r="U27" s="274"/>
      <c r="V27" s="274"/>
      <c r="W27" s="274"/>
      <c r="X27" s="274"/>
      <c r="Y27" s="274"/>
      <c r="Z27" s="272"/>
      <c r="AA27" s="34"/>
      <c r="AB27" s="34"/>
      <c r="AC27" s="34"/>
      <c r="AD27" s="34"/>
    </row>
    <row r="28" spans="2:30" x14ac:dyDescent="0.2">
      <c r="B28" s="163">
        <v>2016</v>
      </c>
      <c r="C28" s="85">
        <v>8934995.2478394974</v>
      </c>
      <c r="D28" s="85">
        <v>24026229.541852616</v>
      </c>
      <c r="E28" s="85">
        <v>3164695.2523018532</v>
      </c>
      <c r="F28" s="85">
        <v>3160380.240131889</v>
      </c>
      <c r="G28" s="85">
        <v>2569043.8360640011</v>
      </c>
      <c r="H28" s="85">
        <v>2542605.0795606002</v>
      </c>
      <c r="I28" s="85">
        <v>5032493.9215320367</v>
      </c>
      <c r="J28" s="85">
        <v>1209253.6062204014</v>
      </c>
      <c r="K28" s="85">
        <v>2849881.8978161952</v>
      </c>
      <c r="L28" s="85">
        <v>8757463.4013760947</v>
      </c>
      <c r="M28" s="85">
        <v>2818139.4133047974</v>
      </c>
      <c r="N28" s="117">
        <v>65065181.437999651</v>
      </c>
      <c r="O28" s="274"/>
      <c r="P28" s="274"/>
      <c r="Q28" s="274"/>
      <c r="R28" s="274"/>
      <c r="S28" s="274"/>
      <c r="T28" s="274"/>
      <c r="U28" s="274"/>
      <c r="V28" s="274"/>
      <c r="W28" s="274"/>
      <c r="X28" s="274"/>
      <c r="Y28" s="274"/>
      <c r="Z28" s="272"/>
      <c r="AA28" s="34"/>
      <c r="AB28" s="34"/>
      <c r="AC28" s="34"/>
      <c r="AD28" s="34"/>
    </row>
    <row r="29" spans="2:30" x14ac:dyDescent="0.2">
      <c r="B29" s="163">
        <v>2017</v>
      </c>
      <c r="C29" s="85">
        <v>8942272</v>
      </c>
      <c r="D29" s="85">
        <v>25722590</v>
      </c>
      <c r="E29" s="85">
        <v>3313507</v>
      </c>
      <c r="F29" s="85">
        <v>3074971</v>
      </c>
      <c r="G29" s="85">
        <v>2638794</v>
      </c>
      <c r="H29" s="85">
        <v>2549397</v>
      </c>
      <c r="I29" s="85">
        <v>5204773</v>
      </c>
      <c r="J29" s="85">
        <v>1229631</v>
      </c>
      <c r="K29" s="85">
        <v>3003626</v>
      </c>
      <c r="L29" s="85">
        <v>8884220</v>
      </c>
      <c r="M29" s="85">
        <v>3006746</v>
      </c>
      <c r="N29" s="117">
        <v>67570527</v>
      </c>
      <c r="O29" s="282"/>
      <c r="P29" s="282"/>
      <c r="Q29" s="282"/>
      <c r="R29" s="282"/>
      <c r="S29" s="282"/>
      <c r="T29" s="282"/>
      <c r="U29" s="282"/>
      <c r="V29" s="282"/>
      <c r="W29" s="282"/>
      <c r="X29" s="282"/>
      <c r="Y29" s="282"/>
      <c r="Z29" s="272"/>
      <c r="AA29" s="34"/>
      <c r="AB29" s="34"/>
      <c r="AC29" s="34"/>
      <c r="AD29" s="34"/>
    </row>
    <row r="30" spans="2:30" s="34" customFormat="1" x14ac:dyDescent="0.2">
      <c r="B30" s="339" t="s">
        <v>276</v>
      </c>
      <c r="C30" s="339"/>
      <c r="D30" s="339"/>
      <c r="E30" s="339"/>
      <c r="F30" s="339"/>
      <c r="G30" s="339"/>
      <c r="H30" s="339"/>
      <c r="I30" s="339"/>
      <c r="J30" s="339"/>
      <c r="K30" s="339"/>
      <c r="L30" s="339"/>
      <c r="M30" s="339"/>
      <c r="N30" s="339"/>
      <c r="O30" s="274"/>
      <c r="P30" s="274"/>
      <c r="Q30" s="274"/>
      <c r="R30" s="274"/>
      <c r="S30" s="274"/>
      <c r="T30" s="274"/>
      <c r="U30" s="274"/>
      <c r="V30" s="274"/>
      <c r="W30" s="274"/>
      <c r="X30" s="274"/>
      <c r="Y30" s="274"/>
      <c r="Z30" s="272"/>
    </row>
    <row r="31" spans="2:30" x14ac:dyDescent="0.2">
      <c r="B31" s="163">
        <v>2011</v>
      </c>
      <c r="C31" s="85">
        <v>43756.00677</v>
      </c>
      <c r="D31" s="85">
        <v>124352.98729999999</v>
      </c>
      <c r="E31" s="85">
        <v>19944.599010000002</v>
      </c>
      <c r="F31" s="85">
        <v>22721.043679999999</v>
      </c>
      <c r="G31" s="85">
        <v>9400.2570450000003</v>
      </c>
      <c r="H31" s="85">
        <v>12511.38992</v>
      </c>
      <c r="I31" s="85">
        <v>31446.477429999999</v>
      </c>
      <c r="J31" s="85">
        <v>8981.3762499999993</v>
      </c>
      <c r="K31" s="85">
        <v>29181.897710000001</v>
      </c>
      <c r="L31" s="85">
        <v>22893.63207</v>
      </c>
      <c r="M31" s="85">
        <v>21637.382150000001</v>
      </c>
      <c r="N31" s="117">
        <v>346827.04940000002</v>
      </c>
      <c r="O31" s="274"/>
      <c r="P31" s="274"/>
      <c r="Q31" s="279"/>
      <c r="R31" s="274"/>
      <c r="S31" s="274"/>
      <c r="T31" s="274"/>
      <c r="U31" s="274"/>
      <c r="V31" s="274"/>
      <c r="W31" s="274"/>
      <c r="X31" s="274"/>
      <c r="Y31" s="274"/>
      <c r="Z31" s="272"/>
      <c r="AA31" s="34"/>
      <c r="AB31" s="34"/>
      <c r="AC31" s="34"/>
      <c r="AD31" s="34"/>
    </row>
    <row r="32" spans="2:30" x14ac:dyDescent="0.2">
      <c r="B32" s="163">
        <v>2012</v>
      </c>
      <c r="C32" s="85">
        <v>45883.237300000001</v>
      </c>
      <c r="D32" s="85">
        <v>95108.294510000007</v>
      </c>
      <c r="E32" s="85">
        <v>20344.723770000001</v>
      </c>
      <c r="F32" s="85">
        <v>20505.83049</v>
      </c>
      <c r="G32" s="85">
        <v>9523.8474569999998</v>
      </c>
      <c r="H32" s="85">
        <v>12218.43017</v>
      </c>
      <c r="I32" s="85">
        <v>31002.608049999999</v>
      </c>
      <c r="J32" s="85">
        <v>8184.5768639999997</v>
      </c>
      <c r="K32" s="85">
        <v>27792.498200000002</v>
      </c>
      <c r="L32" s="85">
        <v>23559.246660000001</v>
      </c>
      <c r="M32" s="85">
        <v>23752.35598</v>
      </c>
      <c r="N32" s="117">
        <v>317875.64939999999</v>
      </c>
      <c r="O32" s="274"/>
      <c r="P32" s="274"/>
      <c r="Q32" s="279"/>
      <c r="R32" s="274"/>
      <c r="S32" s="274"/>
      <c r="T32" s="274"/>
      <c r="U32" s="274"/>
      <c r="V32" s="274"/>
      <c r="W32" s="274"/>
      <c r="X32" s="274"/>
      <c r="Y32" s="274"/>
      <c r="Z32" s="272"/>
      <c r="AA32" s="34"/>
      <c r="AB32" s="34"/>
      <c r="AC32" s="34"/>
      <c r="AD32" s="34"/>
    </row>
    <row r="33" spans="2:30" x14ac:dyDescent="0.2">
      <c r="B33" s="163">
        <v>2013</v>
      </c>
      <c r="C33" s="85">
        <v>46183.464829999997</v>
      </c>
      <c r="D33" s="85">
        <v>113762.6425</v>
      </c>
      <c r="E33" s="85">
        <v>22131.470010000001</v>
      </c>
      <c r="F33" s="85">
        <v>22397.704880000001</v>
      </c>
      <c r="G33" s="85">
        <v>9047.2867879999994</v>
      </c>
      <c r="H33" s="85">
        <v>13372.033429999999</v>
      </c>
      <c r="I33" s="85">
        <v>32265.129430000001</v>
      </c>
      <c r="J33" s="85">
        <v>8409.2614450000001</v>
      </c>
      <c r="K33" s="85">
        <v>28765.20937</v>
      </c>
      <c r="L33" s="85">
        <v>28871.382559999998</v>
      </c>
      <c r="M33" s="85">
        <v>21834.593659999999</v>
      </c>
      <c r="N33" s="117">
        <v>347040.1789</v>
      </c>
      <c r="O33" s="274"/>
      <c r="P33" s="274"/>
      <c r="Q33" s="279"/>
      <c r="R33" s="274"/>
      <c r="S33" s="274"/>
      <c r="T33" s="274"/>
      <c r="U33" s="274"/>
      <c r="V33" s="274"/>
      <c r="W33" s="274"/>
      <c r="X33" s="274"/>
      <c r="Y33" s="274"/>
      <c r="Z33" s="272"/>
      <c r="AA33" s="34"/>
      <c r="AB33" s="34"/>
      <c r="AC33" s="34"/>
      <c r="AD33" s="34"/>
    </row>
    <row r="34" spans="2:30" x14ac:dyDescent="0.2">
      <c r="B34" s="163">
        <v>2014</v>
      </c>
      <c r="C34" s="85">
        <v>48926.017549999997</v>
      </c>
      <c r="D34" s="85">
        <v>104857.8749</v>
      </c>
      <c r="E34" s="85">
        <v>24678.49811</v>
      </c>
      <c r="F34" s="85">
        <v>22357.88262</v>
      </c>
      <c r="G34" s="85">
        <v>9344.1354289999999</v>
      </c>
      <c r="H34" s="85">
        <v>12517.587729999999</v>
      </c>
      <c r="I34" s="85">
        <v>31535.66001</v>
      </c>
      <c r="J34" s="85">
        <v>9238.7150689999999</v>
      </c>
      <c r="K34" s="85">
        <v>30372.704750000001</v>
      </c>
      <c r="L34" s="85">
        <v>30324.437839999999</v>
      </c>
      <c r="M34" s="85">
        <v>19329.321970000001</v>
      </c>
      <c r="N34" s="117">
        <v>343482.83600000001</v>
      </c>
      <c r="O34" s="274"/>
      <c r="P34" s="274"/>
      <c r="Q34" s="279"/>
      <c r="R34" s="274"/>
      <c r="S34" s="274"/>
      <c r="T34" s="274"/>
      <c r="U34" s="274"/>
      <c r="V34" s="274"/>
      <c r="W34" s="274"/>
      <c r="X34" s="274"/>
      <c r="Y34" s="274"/>
      <c r="Z34" s="283"/>
    </row>
    <row r="35" spans="2:30" x14ac:dyDescent="0.2">
      <c r="B35" s="163">
        <v>2015</v>
      </c>
      <c r="C35" s="85">
        <v>49437.264009999999</v>
      </c>
      <c r="D35" s="85">
        <v>85637.191430000006</v>
      </c>
      <c r="E35" s="85">
        <v>23792.01973</v>
      </c>
      <c r="F35" s="85">
        <v>20832.232019999999</v>
      </c>
      <c r="G35" s="85">
        <v>8892.2591599999996</v>
      </c>
      <c r="H35" s="85">
        <v>11743.728859999999</v>
      </c>
      <c r="I35" s="85">
        <v>32354.46225</v>
      </c>
      <c r="J35" s="85">
        <v>10328.10691</v>
      </c>
      <c r="K35" s="85">
        <v>26524.66748</v>
      </c>
      <c r="L35" s="85">
        <v>28304.59431</v>
      </c>
      <c r="M35" s="85">
        <v>13287.94562</v>
      </c>
      <c r="N35" s="117">
        <v>311134.4718</v>
      </c>
      <c r="O35" s="274"/>
      <c r="P35" s="274"/>
      <c r="Q35" s="279"/>
      <c r="R35" s="274"/>
      <c r="S35" s="274"/>
      <c r="T35" s="274"/>
      <c r="U35" s="274"/>
      <c r="V35" s="274"/>
      <c r="W35" s="274"/>
      <c r="X35" s="274"/>
      <c r="Y35" s="274"/>
      <c r="Z35" s="283"/>
    </row>
    <row r="36" spans="2:30" x14ac:dyDescent="0.2">
      <c r="B36" s="163">
        <v>2016</v>
      </c>
      <c r="C36" s="85">
        <v>49244.196842792451</v>
      </c>
      <c r="D36" s="85">
        <v>71739.50543462894</v>
      </c>
      <c r="E36" s="85">
        <v>22790.26483847672</v>
      </c>
      <c r="F36" s="85">
        <v>22506.681317145012</v>
      </c>
      <c r="G36" s="85">
        <v>9526.9832356398038</v>
      </c>
      <c r="H36" s="85">
        <v>13723.410084281693</v>
      </c>
      <c r="I36" s="85">
        <v>28348.359119956927</v>
      </c>
      <c r="J36" s="85">
        <v>9669.9315310785278</v>
      </c>
      <c r="K36" s="85">
        <v>28258.804882305107</v>
      </c>
      <c r="L36" s="85">
        <v>28514.878665123528</v>
      </c>
      <c r="M36" s="85">
        <v>13004.497308293496</v>
      </c>
      <c r="N36" s="117">
        <v>297327.51325972116</v>
      </c>
      <c r="O36" s="274"/>
      <c r="P36" s="274"/>
      <c r="Q36" s="279"/>
      <c r="R36" s="274"/>
      <c r="S36" s="274"/>
      <c r="T36" s="274"/>
      <c r="U36" s="274"/>
      <c r="V36" s="274"/>
      <c r="W36" s="274"/>
      <c r="X36" s="274"/>
      <c r="Y36" s="274"/>
      <c r="Z36" s="283"/>
    </row>
    <row r="37" spans="2:30" x14ac:dyDescent="0.2">
      <c r="B37" s="163">
        <v>2017</v>
      </c>
      <c r="C37" s="85">
        <v>50465.228000000003</v>
      </c>
      <c r="D37" s="85">
        <v>85036.84</v>
      </c>
      <c r="E37" s="85">
        <v>23631.852999999999</v>
      </c>
      <c r="F37" s="85">
        <v>21189.863000000001</v>
      </c>
      <c r="G37" s="85">
        <v>9406.6059999999998</v>
      </c>
      <c r="H37" s="85">
        <v>15656.066999999999</v>
      </c>
      <c r="I37" s="85">
        <v>28043.683000000001</v>
      </c>
      <c r="J37" s="85">
        <v>10421.365</v>
      </c>
      <c r="K37" s="85">
        <v>31490.93</v>
      </c>
      <c r="L37" s="85">
        <v>26912.886999999999</v>
      </c>
      <c r="M37" s="85">
        <v>12279.895</v>
      </c>
      <c r="N37" s="117">
        <v>314535.217</v>
      </c>
      <c r="O37" s="282"/>
      <c r="P37" s="282"/>
      <c r="Q37" s="282"/>
      <c r="R37" s="282"/>
      <c r="S37" s="282"/>
      <c r="T37" s="282"/>
      <c r="U37" s="282"/>
      <c r="V37" s="282"/>
      <c r="W37" s="282"/>
      <c r="X37" s="282"/>
      <c r="Y37" s="282"/>
      <c r="Z37" s="283"/>
    </row>
    <row r="38" spans="2:30" s="34" customFormat="1" x14ac:dyDescent="0.2">
      <c r="B38" s="339" t="s">
        <v>277</v>
      </c>
      <c r="C38" s="339"/>
      <c r="D38" s="339"/>
      <c r="E38" s="339"/>
      <c r="F38" s="339"/>
      <c r="G38" s="339"/>
      <c r="H38" s="339"/>
      <c r="I38" s="339"/>
      <c r="J38" s="339"/>
      <c r="K38" s="339"/>
      <c r="L38" s="339"/>
      <c r="M38" s="339"/>
      <c r="N38" s="339"/>
      <c r="O38" s="274"/>
      <c r="P38" s="274"/>
      <c r="Q38" s="279"/>
      <c r="R38" s="274"/>
      <c r="S38" s="274"/>
      <c r="T38" s="274"/>
      <c r="U38" s="274"/>
      <c r="V38" s="274"/>
      <c r="W38" s="274"/>
      <c r="X38" s="274"/>
      <c r="Y38" s="274"/>
      <c r="Z38" s="272"/>
    </row>
    <row r="39" spans="2:30" x14ac:dyDescent="0.2">
      <c r="B39" s="163">
        <v>2011</v>
      </c>
      <c r="C39" s="85">
        <v>6788.2847469999997</v>
      </c>
      <c r="D39" s="85">
        <v>10410.96724</v>
      </c>
      <c r="E39" s="85">
        <v>3266.9389219999998</v>
      </c>
      <c r="F39" s="85">
        <v>5412.4804679999997</v>
      </c>
      <c r="G39" s="85">
        <v>2831.659956</v>
      </c>
      <c r="H39" s="85">
        <v>4533.126225</v>
      </c>
      <c r="I39" s="85">
        <v>6592.0161449999996</v>
      </c>
      <c r="J39" s="85">
        <v>3204.3619739999999</v>
      </c>
      <c r="K39" s="85">
        <v>7360.485533</v>
      </c>
      <c r="L39" s="85">
        <v>3748.511168</v>
      </c>
      <c r="M39" s="85">
        <v>7514.4907599999997</v>
      </c>
      <c r="N39" s="117">
        <v>6263.6654950000002</v>
      </c>
      <c r="O39" s="274"/>
      <c r="P39" s="279"/>
      <c r="Q39" s="274"/>
      <c r="R39" s="274"/>
      <c r="S39" s="274"/>
      <c r="T39" s="274"/>
      <c r="U39" s="274"/>
      <c r="V39" s="274"/>
      <c r="W39" s="274"/>
      <c r="X39" s="274"/>
      <c r="Y39" s="274"/>
      <c r="Z39" s="283"/>
    </row>
    <row r="40" spans="2:30" x14ac:dyDescent="0.2">
      <c r="B40" s="163">
        <v>2012</v>
      </c>
      <c r="C40" s="85">
        <v>7099.6342420000001</v>
      </c>
      <c r="D40" s="85">
        <v>7935.1519840000001</v>
      </c>
      <c r="E40" s="85">
        <v>3286.9809140000002</v>
      </c>
      <c r="F40" s="85">
        <v>4850.3728639999999</v>
      </c>
      <c r="G40" s="85">
        <v>2884.9318659999999</v>
      </c>
      <c r="H40" s="85">
        <v>4374.1358419999997</v>
      </c>
      <c r="I40" s="85">
        <v>6415.910742</v>
      </c>
      <c r="J40" s="85">
        <v>2922.0926610000001</v>
      </c>
      <c r="K40" s="85">
        <v>6920.4957219999997</v>
      </c>
      <c r="L40" s="85">
        <v>3805.7697629999998</v>
      </c>
      <c r="M40" s="85">
        <v>8254.8862769999996</v>
      </c>
      <c r="N40" s="117">
        <v>5702.2591839999995</v>
      </c>
      <c r="O40" s="274"/>
      <c r="P40" s="279"/>
      <c r="Q40" s="274"/>
      <c r="R40" s="274"/>
      <c r="S40" s="274"/>
      <c r="T40" s="274"/>
      <c r="U40" s="274"/>
      <c r="V40" s="274"/>
      <c r="W40" s="274"/>
      <c r="X40" s="274"/>
      <c r="Y40" s="274"/>
      <c r="Z40" s="283"/>
    </row>
    <row r="41" spans="2:30" x14ac:dyDescent="0.2">
      <c r="B41" s="163">
        <v>2013</v>
      </c>
      <c r="C41" s="85">
        <v>7091.2842010000004</v>
      </c>
      <c r="D41" s="85">
        <v>9377.1486370000002</v>
      </c>
      <c r="E41" s="85">
        <v>3506.0842950000001</v>
      </c>
      <c r="F41" s="85">
        <v>5251.2822299999998</v>
      </c>
      <c r="G41" s="85">
        <v>2717.4495499999998</v>
      </c>
      <c r="H41" s="85">
        <v>4753.5657819999997</v>
      </c>
      <c r="I41" s="85">
        <v>6557.0428979999997</v>
      </c>
      <c r="J41" s="85">
        <v>2988.0850249999999</v>
      </c>
      <c r="K41" s="85">
        <v>7043.1856500000004</v>
      </c>
      <c r="L41" s="85">
        <v>4713.6030369999999</v>
      </c>
      <c r="M41" s="85">
        <v>7571.0776040000001</v>
      </c>
      <c r="N41" s="117">
        <v>6159.1146699999999</v>
      </c>
      <c r="O41" s="274"/>
      <c r="P41" s="279"/>
      <c r="Q41" s="274"/>
      <c r="R41" s="274"/>
      <c r="S41" s="274"/>
      <c r="T41" s="274"/>
      <c r="U41" s="274"/>
      <c r="V41" s="274"/>
      <c r="W41" s="274"/>
      <c r="X41" s="274"/>
      <c r="Y41" s="274"/>
      <c r="Z41" s="283"/>
    </row>
    <row r="42" spans="2:30" x14ac:dyDescent="0.2">
      <c r="B42" s="163">
        <v>2014</v>
      </c>
      <c r="C42" s="85">
        <v>7429.496032</v>
      </c>
      <c r="D42" s="85">
        <v>8568.4427510000005</v>
      </c>
      <c r="E42" s="85">
        <v>3843.6182509999999</v>
      </c>
      <c r="F42" s="85">
        <v>5142.9911890000003</v>
      </c>
      <c r="G42" s="85">
        <v>2715.1525839999999</v>
      </c>
      <c r="H42" s="85">
        <v>4610.1543899999997</v>
      </c>
      <c r="I42" s="85">
        <v>6252.9397070000005</v>
      </c>
      <c r="J42" s="85">
        <v>3218.7370430000001</v>
      </c>
      <c r="K42" s="85">
        <v>7303.3449380000002</v>
      </c>
      <c r="L42" s="85">
        <v>4911.8290649999999</v>
      </c>
      <c r="M42" s="85">
        <v>6641.219161</v>
      </c>
      <c r="N42" s="117">
        <v>6023.3840609999997</v>
      </c>
      <c r="O42" s="274"/>
      <c r="P42" s="279"/>
      <c r="Q42" s="274"/>
      <c r="R42" s="274"/>
      <c r="S42" s="274"/>
      <c r="T42" s="274"/>
      <c r="U42" s="274"/>
      <c r="V42" s="274"/>
      <c r="W42" s="274"/>
      <c r="X42" s="274"/>
      <c r="Y42" s="274"/>
      <c r="Z42" s="283"/>
    </row>
    <row r="43" spans="2:30" x14ac:dyDescent="0.2">
      <c r="B43" s="163">
        <v>2015</v>
      </c>
      <c r="C43" s="85">
        <v>7391.9688669999996</v>
      </c>
      <c r="D43" s="85">
        <v>6816.9972870000001</v>
      </c>
      <c r="E43" s="85">
        <v>3677.5612860000001</v>
      </c>
      <c r="F43" s="85">
        <v>4697.4443259999998</v>
      </c>
      <c r="G43" s="85">
        <v>2526.0904089999999</v>
      </c>
      <c r="H43" s="85">
        <v>4225.4134979999999</v>
      </c>
      <c r="I43" s="85">
        <v>6267.1755430000003</v>
      </c>
      <c r="J43" s="85">
        <v>3522.7007910000002</v>
      </c>
      <c r="K43" s="85">
        <v>6313.8912339999997</v>
      </c>
      <c r="L43" s="85">
        <v>4513.5977739999998</v>
      </c>
      <c r="M43" s="85">
        <v>4004.7338129999998</v>
      </c>
      <c r="N43" s="117">
        <v>5330.6597259999999</v>
      </c>
      <c r="O43" s="274"/>
      <c r="P43" s="279"/>
      <c r="Q43" s="274"/>
      <c r="R43" s="274"/>
      <c r="S43" s="274"/>
      <c r="T43" s="274"/>
      <c r="U43" s="274"/>
      <c r="V43" s="274"/>
      <c r="W43" s="274"/>
      <c r="X43" s="274"/>
      <c r="Y43" s="274"/>
      <c r="Z43" s="283"/>
    </row>
    <row r="44" spans="2:30" x14ac:dyDescent="0.2">
      <c r="B44" s="163">
        <v>2016</v>
      </c>
      <c r="C44" s="85">
        <v>7865.2927285069754</v>
      </c>
      <c r="D44" s="85">
        <v>5939.4653739467985</v>
      </c>
      <c r="E44" s="85">
        <v>3761.5346946406266</v>
      </c>
      <c r="F44" s="85">
        <v>5447.8383260651508</v>
      </c>
      <c r="G44" s="85">
        <v>2934.8133149184991</v>
      </c>
      <c r="H44" s="85">
        <v>5304.3039743720174</v>
      </c>
      <c r="I44" s="85">
        <v>5815.1549487202356</v>
      </c>
      <c r="J44" s="85">
        <v>3567.4126059095784</v>
      </c>
      <c r="K44" s="85">
        <v>7141.7047809989917</v>
      </c>
      <c r="L44" s="85">
        <v>4840.6421856590032</v>
      </c>
      <c r="M44" s="85">
        <v>4490.9049145171975</v>
      </c>
      <c r="N44" s="117">
        <v>5419.5576874290582</v>
      </c>
      <c r="O44" s="274"/>
      <c r="P44" s="279"/>
      <c r="Q44" s="274"/>
      <c r="R44" s="274"/>
      <c r="S44" s="274"/>
      <c r="T44" s="274"/>
      <c r="U44" s="274"/>
      <c r="V44" s="274"/>
      <c r="W44" s="274"/>
      <c r="X44" s="274"/>
      <c r="Y44" s="274"/>
      <c r="Z44" s="283"/>
    </row>
    <row r="45" spans="2:30" x14ac:dyDescent="0.2">
      <c r="B45" s="163">
        <v>2017</v>
      </c>
      <c r="C45" s="85">
        <v>7905.53</v>
      </c>
      <c r="D45" s="85">
        <v>6826.5219999999999</v>
      </c>
      <c r="E45" s="85">
        <v>3866.9690000000001</v>
      </c>
      <c r="F45" s="85">
        <v>5101.5780000000004</v>
      </c>
      <c r="G45" s="85">
        <v>2854.623</v>
      </c>
      <c r="H45" s="85">
        <v>5922.9709999999995</v>
      </c>
      <c r="I45" s="85">
        <v>5647.0259999999998</v>
      </c>
      <c r="J45" s="85">
        <v>3769.33</v>
      </c>
      <c r="K45" s="85">
        <v>7966.3019999999997</v>
      </c>
      <c r="L45" s="85">
        <v>4535.8239999999996</v>
      </c>
      <c r="M45" s="85">
        <v>4173.4979999999996</v>
      </c>
      <c r="N45" s="117">
        <v>5629.6940000000004</v>
      </c>
      <c r="O45" s="274"/>
      <c r="P45" s="279"/>
      <c r="Q45" s="274"/>
      <c r="R45" s="274"/>
      <c r="S45" s="274"/>
      <c r="T45" s="274"/>
      <c r="U45" s="274"/>
      <c r="V45" s="274"/>
      <c r="W45" s="274"/>
      <c r="X45" s="274"/>
      <c r="Y45" s="274"/>
      <c r="Z45" s="283"/>
    </row>
    <row r="46" spans="2:30" s="34" customFormat="1" x14ac:dyDescent="0.2">
      <c r="B46" s="339" t="s">
        <v>278</v>
      </c>
      <c r="C46" s="339"/>
      <c r="D46" s="339"/>
      <c r="E46" s="339"/>
      <c r="F46" s="339"/>
      <c r="G46" s="339"/>
      <c r="H46" s="339"/>
      <c r="I46" s="339"/>
      <c r="J46" s="339"/>
      <c r="K46" s="339"/>
      <c r="L46" s="339"/>
      <c r="M46" s="339"/>
      <c r="N46" s="339"/>
      <c r="O46" s="274"/>
      <c r="P46" s="279"/>
      <c r="Q46" s="274"/>
      <c r="R46" s="274"/>
      <c r="S46" s="274"/>
      <c r="T46" s="274"/>
      <c r="U46" s="274"/>
      <c r="V46" s="274"/>
      <c r="W46" s="274"/>
      <c r="X46" s="274"/>
      <c r="Y46" s="274"/>
      <c r="Z46" s="272"/>
    </row>
    <row r="47" spans="2:30" x14ac:dyDescent="0.2">
      <c r="B47" s="163">
        <v>2011</v>
      </c>
      <c r="C47" s="85">
        <v>104152.12850000001</v>
      </c>
      <c r="D47" s="85">
        <v>84070.334390000004</v>
      </c>
      <c r="E47" s="85">
        <v>35709.485719999997</v>
      </c>
      <c r="F47" s="85">
        <v>51795.505770000003</v>
      </c>
      <c r="G47" s="85">
        <v>45625.154130000003</v>
      </c>
      <c r="H47" s="85">
        <v>91605.843779999996</v>
      </c>
      <c r="I47" s="85">
        <v>63698.191270000003</v>
      </c>
      <c r="J47" s="85">
        <v>29936.345239999999</v>
      </c>
      <c r="K47" s="85">
        <v>60589.762730000002</v>
      </c>
      <c r="L47" s="85">
        <v>117540.7763</v>
      </c>
      <c r="M47" s="85">
        <v>104140.2325</v>
      </c>
      <c r="N47" s="117">
        <v>74734.338080000001</v>
      </c>
      <c r="O47" s="274"/>
      <c r="P47" s="279"/>
      <c r="Q47" s="279"/>
      <c r="R47" s="274"/>
      <c r="S47" s="274"/>
      <c r="T47" s="274"/>
      <c r="U47" s="274"/>
      <c r="V47" s="274"/>
      <c r="W47" s="274"/>
      <c r="X47" s="274"/>
      <c r="Y47" s="274"/>
      <c r="Z47" s="283"/>
    </row>
    <row r="48" spans="2:30" x14ac:dyDescent="0.2">
      <c r="B48" s="163">
        <v>2012</v>
      </c>
      <c r="C48" s="85">
        <v>107513.1358</v>
      </c>
      <c r="D48" s="85">
        <v>83847.975430000006</v>
      </c>
      <c r="E48" s="85">
        <v>36137.732640000002</v>
      </c>
      <c r="F48" s="85">
        <v>53045.065029999998</v>
      </c>
      <c r="G48" s="85">
        <v>48561.255039999996</v>
      </c>
      <c r="H48" s="85">
        <v>90146.055739999996</v>
      </c>
      <c r="I48" s="85">
        <v>67743.291329999993</v>
      </c>
      <c r="J48" s="85">
        <v>31922.36765</v>
      </c>
      <c r="K48" s="85">
        <v>49967.505449999997</v>
      </c>
      <c r="L48" s="85">
        <v>119897.588</v>
      </c>
      <c r="M48" s="85">
        <v>110752.65889999999</v>
      </c>
      <c r="N48" s="117">
        <v>75565.077900000004</v>
      </c>
      <c r="O48" s="274"/>
      <c r="P48" s="279"/>
      <c r="Q48" s="279"/>
      <c r="R48" s="274"/>
      <c r="S48" s="274"/>
      <c r="T48" s="274"/>
      <c r="U48" s="274"/>
      <c r="V48" s="274"/>
      <c r="W48" s="274"/>
      <c r="X48" s="274"/>
      <c r="Y48" s="274"/>
      <c r="Z48" s="283"/>
    </row>
    <row r="49" spans="2:26" x14ac:dyDescent="0.2">
      <c r="B49" s="163">
        <v>2013</v>
      </c>
      <c r="C49" s="85">
        <v>109661.8367</v>
      </c>
      <c r="D49" s="85">
        <v>86211.584140000006</v>
      </c>
      <c r="E49" s="85">
        <v>37151.47638</v>
      </c>
      <c r="F49" s="85">
        <v>55156.002840000001</v>
      </c>
      <c r="G49" s="85">
        <v>59682.427759999999</v>
      </c>
      <c r="H49" s="85">
        <v>90924.525510000007</v>
      </c>
      <c r="I49" s="85">
        <v>73056.885829999999</v>
      </c>
      <c r="J49" s="85">
        <v>31512.73979</v>
      </c>
      <c r="K49" s="85">
        <v>58122.27259</v>
      </c>
      <c r="L49" s="85">
        <v>124602.9002</v>
      </c>
      <c r="M49" s="85">
        <v>124228.4258</v>
      </c>
      <c r="N49" s="117">
        <v>79470.939230000004</v>
      </c>
      <c r="O49" s="274"/>
      <c r="P49" s="279"/>
      <c r="Q49" s="279"/>
      <c r="R49" s="274"/>
      <c r="S49" s="274"/>
      <c r="T49" s="274"/>
      <c r="U49" s="274"/>
      <c r="V49" s="274"/>
      <c r="W49" s="274"/>
      <c r="X49" s="274"/>
      <c r="Y49" s="274"/>
      <c r="Z49" s="283"/>
    </row>
    <row r="50" spans="2:26" x14ac:dyDescent="0.2">
      <c r="B50" s="163">
        <v>2014</v>
      </c>
      <c r="C50" s="85">
        <v>114799.6507</v>
      </c>
      <c r="D50" s="85">
        <v>85435.52536</v>
      </c>
      <c r="E50" s="85">
        <v>38951.070570000003</v>
      </c>
      <c r="F50" s="85">
        <v>55805.429049999999</v>
      </c>
      <c r="G50" s="85">
        <v>58100.442710000003</v>
      </c>
      <c r="H50" s="85">
        <v>78887.047460000002</v>
      </c>
      <c r="I50" s="85">
        <v>77121.817110000004</v>
      </c>
      <c r="J50" s="85">
        <v>33023.555569999997</v>
      </c>
      <c r="K50" s="85">
        <v>56603.453990000002</v>
      </c>
      <c r="L50" s="85">
        <v>123036.2472</v>
      </c>
      <c r="M50" s="85">
        <v>161582.63070000001</v>
      </c>
      <c r="N50" s="117">
        <v>81505.846369999999</v>
      </c>
      <c r="O50" s="274"/>
      <c r="P50" s="279"/>
      <c r="Q50" s="279"/>
      <c r="R50" s="274"/>
      <c r="S50" s="274"/>
      <c r="T50" s="274"/>
      <c r="U50" s="274"/>
      <c r="V50" s="274"/>
      <c r="W50" s="274"/>
      <c r="X50" s="274"/>
      <c r="Y50" s="274"/>
      <c r="Z50" s="283"/>
    </row>
    <row r="51" spans="2:26" x14ac:dyDescent="0.2">
      <c r="B51" s="163">
        <v>2015</v>
      </c>
      <c r="C51" s="85">
        <v>115930.63280000001</v>
      </c>
      <c r="D51" s="85">
        <v>89558.393639999995</v>
      </c>
      <c r="E51" s="85">
        <v>40542.519079999998</v>
      </c>
      <c r="F51" s="85">
        <v>59909.079510000003</v>
      </c>
      <c r="G51" s="85">
        <v>58913.271370000002</v>
      </c>
      <c r="H51" s="85">
        <v>76830.818050000002</v>
      </c>
      <c r="I51" s="85">
        <v>80114.252250000005</v>
      </c>
      <c r="J51" s="85">
        <v>34444.302309999999</v>
      </c>
      <c r="K51" s="85">
        <v>59796.674890000002</v>
      </c>
      <c r="L51" s="85">
        <v>122180.5624</v>
      </c>
      <c r="M51" s="85">
        <v>110639.9969</v>
      </c>
      <c r="N51" s="117">
        <v>80862.919689999995</v>
      </c>
      <c r="O51" s="274"/>
      <c r="P51" s="279"/>
      <c r="Q51" s="279"/>
      <c r="R51" s="274"/>
      <c r="S51" s="274"/>
      <c r="T51" s="274"/>
      <c r="U51" s="274"/>
      <c r="V51" s="274"/>
      <c r="W51" s="274"/>
      <c r="X51" s="274"/>
      <c r="Y51" s="274"/>
      <c r="Z51" s="283"/>
    </row>
    <row r="52" spans="2:26" x14ac:dyDescent="0.2">
      <c r="B52" s="163">
        <v>2016</v>
      </c>
      <c r="C52" s="85">
        <v>117660.16470903615</v>
      </c>
      <c r="D52" s="85">
        <v>169536.67902829312</v>
      </c>
      <c r="E52" s="85">
        <v>41812.377818172674</v>
      </c>
      <c r="F52" s="85">
        <v>62891.887527250976</v>
      </c>
      <c r="G52" s="85">
        <v>63640.602359889046</v>
      </c>
      <c r="H52" s="85">
        <v>80459.639870909159</v>
      </c>
      <c r="I52" s="85">
        <v>83294.612889073396</v>
      </c>
      <c r="J52" s="85">
        <v>34233.201399060163</v>
      </c>
      <c r="K52" s="85">
        <v>60025.314836686361</v>
      </c>
      <c r="L52" s="85">
        <v>125366.30737064054</v>
      </c>
      <c r="M52" s="85">
        <v>83910.656939252556</v>
      </c>
      <c r="N52" s="117">
        <v>98252.526996906861</v>
      </c>
      <c r="O52" s="274"/>
      <c r="P52" s="279"/>
      <c r="Q52" s="279"/>
      <c r="R52" s="274"/>
      <c r="S52" s="274"/>
      <c r="T52" s="274"/>
      <c r="U52" s="274"/>
      <c r="V52" s="274"/>
      <c r="W52" s="274"/>
      <c r="X52" s="274"/>
      <c r="Y52" s="274"/>
      <c r="Z52" s="283"/>
    </row>
    <row r="53" spans="2:26" x14ac:dyDescent="0.2">
      <c r="B53" s="163">
        <v>2017</v>
      </c>
      <c r="C53" s="85">
        <v>116098.72</v>
      </c>
      <c r="D53" s="85">
        <v>179804.07</v>
      </c>
      <c r="E53" s="85">
        <v>43413.7</v>
      </c>
      <c r="F53" s="85">
        <v>60948.44</v>
      </c>
      <c r="G53" s="85">
        <v>64456.73</v>
      </c>
      <c r="H53" s="85">
        <v>79279.7</v>
      </c>
      <c r="I53" s="85">
        <v>84186.93</v>
      </c>
      <c r="J53" s="85">
        <v>34276.39</v>
      </c>
      <c r="K53" s="85">
        <v>63000.79</v>
      </c>
      <c r="L53" s="85">
        <v>125669.7</v>
      </c>
      <c r="M53" s="85">
        <v>88363.55</v>
      </c>
      <c r="N53" s="117">
        <v>100844.01</v>
      </c>
      <c r="O53" s="274"/>
      <c r="P53" s="279"/>
      <c r="Q53" s="279"/>
      <c r="R53" s="274"/>
      <c r="S53" s="274"/>
      <c r="T53" s="274"/>
      <c r="U53" s="274"/>
      <c r="V53" s="274"/>
      <c r="W53" s="274"/>
      <c r="X53" s="274"/>
      <c r="Y53" s="274"/>
      <c r="Z53" s="283"/>
    </row>
    <row r="54" spans="2:26" s="34" customFormat="1" x14ac:dyDescent="0.2">
      <c r="B54" s="339" t="s">
        <v>279</v>
      </c>
      <c r="C54" s="339"/>
      <c r="D54" s="339"/>
      <c r="E54" s="339"/>
      <c r="F54" s="339"/>
      <c r="G54" s="339"/>
      <c r="H54" s="339"/>
      <c r="I54" s="339"/>
      <c r="J54" s="339"/>
      <c r="K54" s="339"/>
      <c r="L54" s="339"/>
      <c r="M54" s="339"/>
      <c r="N54" s="339"/>
      <c r="O54" s="274"/>
      <c r="P54" s="279"/>
      <c r="Q54" s="279"/>
      <c r="R54" s="274"/>
      <c r="S54" s="274"/>
      <c r="T54" s="274"/>
      <c r="U54" s="274"/>
      <c r="V54" s="274"/>
      <c r="W54" s="274"/>
      <c r="X54" s="274"/>
      <c r="Y54" s="274"/>
      <c r="Z54" s="272"/>
    </row>
    <row r="55" spans="2:26" x14ac:dyDescent="0.2">
      <c r="B55" s="163">
        <v>2011</v>
      </c>
      <c r="C55" s="85">
        <v>605.77877599999999</v>
      </c>
      <c r="D55" s="85">
        <v>929.83233770000004</v>
      </c>
      <c r="E55" s="85">
        <v>283.9816467</v>
      </c>
      <c r="F55" s="85">
        <v>481.51066359999999</v>
      </c>
      <c r="G55" s="85">
        <v>246.51885669999999</v>
      </c>
      <c r="H55" s="85">
        <v>421.1171296</v>
      </c>
      <c r="I55" s="85">
        <v>576.31224110000005</v>
      </c>
      <c r="J55" s="85">
        <v>271.55397740000001</v>
      </c>
      <c r="K55" s="85">
        <v>658.25809140000001</v>
      </c>
      <c r="L55" s="85">
        <v>347.91167680000001</v>
      </c>
      <c r="M55" s="85">
        <v>667.92351120000001</v>
      </c>
      <c r="N55" s="117">
        <v>558.13995120000004</v>
      </c>
      <c r="O55" s="274"/>
      <c r="P55" s="274"/>
      <c r="Q55" s="279"/>
      <c r="R55" s="274"/>
      <c r="S55" s="274"/>
      <c r="T55" s="274"/>
      <c r="U55" s="274"/>
      <c r="V55" s="274"/>
      <c r="W55" s="274"/>
      <c r="X55" s="274"/>
      <c r="Y55" s="274"/>
      <c r="Z55" s="283"/>
    </row>
    <row r="56" spans="2:26" x14ac:dyDescent="0.2">
      <c r="B56" s="163">
        <v>2012</v>
      </c>
      <c r="C56" s="85">
        <v>629.92678790000002</v>
      </c>
      <c r="D56" s="85">
        <v>704.9445174</v>
      </c>
      <c r="E56" s="85">
        <v>284.64908100000002</v>
      </c>
      <c r="F56" s="85">
        <v>431.2386803</v>
      </c>
      <c r="G56" s="85">
        <v>247.8748492</v>
      </c>
      <c r="H56" s="85">
        <v>405.48336269999999</v>
      </c>
      <c r="I56" s="85">
        <v>560.15986789999999</v>
      </c>
      <c r="J56" s="85">
        <v>245.63556009999999</v>
      </c>
      <c r="K56" s="85">
        <v>616.25530949999995</v>
      </c>
      <c r="L56" s="85">
        <v>354.56763719999998</v>
      </c>
      <c r="M56" s="85">
        <v>734.2531755</v>
      </c>
      <c r="N56" s="117">
        <v>506.25767359999998</v>
      </c>
      <c r="O56" s="274"/>
      <c r="P56" s="274"/>
      <c r="Q56" s="279"/>
      <c r="R56" s="274"/>
      <c r="S56" s="274"/>
      <c r="T56" s="274"/>
      <c r="U56" s="274"/>
      <c r="V56" s="274"/>
      <c r="W56" s="274"/>
      <c r="X56" s="274"/>
      <c r="Y56" s="274"/>
      <c r="Z56" s="283"/>
    </row>
    <row r="57" spans="2:26" x14ac:dyDescent="0.2">
      <c r="B57" s="163">
        <v>2013</v>
      </c>
      <c r="C57" s="85">
        <v>629.54559470000004</v>
      </c>
      <c r="D57" s="85">
        <v>832.49282840000001</v>
      </c>
      <c r="E57" s="85">
        <v>304.43024589999999</v>
      </c>
      <c r="F57" s="85">
        <v>463.84544249999999</v>
      </c>
      <c r="G57" s="85">
        <v>233.40006679999999</v>
      </c>
      <c r="H57" s="85">
        <v>438.08260489999998</v>
      </c>
      <c r="I57" s="85">
        <v>573.08270600000003</v>
      </c>
      <c r="J57" s="85">
        <v>249.45895709999999</v>
      </c>
      <c r="K57" s="85">
        <v>628.10248200000001</v>
      </c>
      <c r="L57" s="85">
        <v>429.92156299999999</v>
      </c>
      <c r="M57" s="85">
        <v>670.82225759999994</v>
      </c>
      <c r="N57" s="117">
        <v>545.83487950000006</v>
      </c>
      <c r="O57" s="274"/>
      <c r="P57" s="274"/>
      <c r="Q57" s="279"/>
      <c r="R57" s="274"/>
      <c r="S57" s="274"/>
      <c r="T57" s="274"/>
      <c r="U57" s="274"/>
      <c r="V57" s="274"/>
      <c r="W57" s="274"/>
      <c r="X57" s="274"/>
      <c r="Y57" s="274"/>
      <c r="Z57" s="283"/>
    </row>
    <row r="58" spans="2:26" x14ac:dyDescent="0.2">
      <c r="B58" s="163">
        <v>2014</v>
      </c>
      <c r="C58" s="85">
        <v>658.75881979999997</v>
      </c>
      <c r="D58" s="85">
        <v>758.44369700000004</v>
      </c>
      <c r="E58" s="85">
        <v>334.72355290000002</v>
      </c>
      <c r="F58" s="85">
        <v>455.79961300000002</v>
      </c>
      <c r="G58" s="85">
        <v>237.8671545</v>
      </c>
      <c r="H58" s="85">
        <v>405.38855280000001</v>
      </c>
      <c r="I58" s="85">
        <v>548.12215409999999</v>
      </c>
      <c r="J58" s="85">
        <v>269.63329060000001</v>
      </c>
      <c r="K58" s="85">
        <v>651.77478010000004</v>
      </c>
      <c r="L58" s="85">
        <v>444.6463708</v>
      </c>
      <c r="M58" s="85">
        <v>589.88409330000002</v>
      </c>
      <c r="N58" s="117">
        <v>532.67192279999995</v>
      </c>
      <c r="O58" s="274"/>
      <c r="P58" s="274"/>
      <c r="Q58" s="279"/>
      <c r="R58" s="274"/>
      <c r="S58" s="274"/>
      <c r="T58" s="274"/>
      <c r="U58" s="274"/>
      <c r="V58" s="274"/>
      <c r="W58" s="274"/>
      <c r="X58" s="274"/>
      <c r="Y58" s="274"/>
      <c r="Z58" s="283"/>
    </row>
    <row r="59" spans="2:26" x14ac:dyDescent="0.2">
      <c r="B59" s="163">
        <v>2015</v>
      </c>
      <c r="C59" s="85">
        <v>657.95288689999995</v>
      </c>
      <c r="D59" s="85">
        <v>611.42781669999999</v>
      </c>
      <c r="E59" s="85">
        <v>319.06902159999999</v>
      </c>
      <c r="F59" s="85">
        <v>419.80154800000003</v>
      </c>
      <c r="G59" s="85">
        <v>223.26091940000001</v>
      </c>
      <c r="H59" s="85">
        <v>375.69112439999998</v>
      </c>
      <c r="I59" s="85">
        <v>550.84551629999999</v>
      </c>
      <c r="J59" s="85">
        <v>297.1091108</v>
      </c>
      <c r="K59" s="85">
        <v>563.85076059999994</v>
      </c>
      <c r="L59" s="85">
        <v>410.23529339999999</v>
      </c>
      <c r="M59" s="85">
        <v>399.00146000000001</v>
      </c>
      <c r="N59" s="117">
        <v>476.2381383</v>
      </c>
      <c r="O59" s="274"/>
      <c r="P59" s="274"/>
      <c r="Q59" s="279"/>
      <c r="R59" s="274"/>
      <c r="S59" s="274"/>
      <c r="T59" s="274"/>
      <c r="U59" s="274"/>
      <c r="V59" s="274"/>
      <c r="W59" s="274"/>
      <c r="X59" s="274"/>
      <c r="Y59" s="274"/>
      <c r="Z59" s="283"/>
    </row>
    <row r="60" spans="2:26" x14ac:dyDescent="0.2">
      <c r="B60" s="163">
        <v>2016</v>
      </c>
      <c r="C60" s="85">
        <v>648.47044131200641</v>
      </c>
      <c r="D60" s="85">
        <v>506.21665315120231</v>
      </c>
      <c r="E60" s="85">
        <v>301.10803348584614</v>
      </c>
      <c r="F60" s="85">
        <v>447.88524242592212</v>
      </c>
      <c r="G60" s="85">
        <v>236.00335007034786</v>
      </c>
      <c r="H60" s="85">
        <v>434.27138648402564</v>
      </c>
      <c r="I60" s="85">
        <v>469.20386507260957</v>
      </c>
      <c r="J60" s="85">
        <v>273.74961870338944</v>
      </c>
      <c r="K60" s="85">
        <v>595.19787864495368</v>
      </c>
      <c r="L60" s="85">
        <v>408.20096865111339</v>
      </c>
      <c r="M60" s="85">
        <v>387.21147263044497</v>
      </c>
      <c r="N60" s="117">
        <v>448.98329456455997</v>
      </c>
      <c r="O60" s="274"/>
      <c r="P60" s="274"/>
      <c r="Q60" s="279"/>
      <c r="R60" s="274"/>
      <c r="S60" s="274"/>
      <c r="T60" s="274"/>
      <c r="U60" s="274"/>
      <c r="V60" s="274"/>
      <c r="W60" s="274"/>
      <c r="X60" s="274"/>
      <c r="Y60" s="274"/>
      <c r="Z60" s="283"/>
    </row>
    <row r="61" spans="2:26" ht="13.5" thickBot="1" x14ac:dyDescent="0.25">
      <c r="B61" s="198">
        <v>2017</v>
      </c>
      <c r="C61" s="167">
        <v>655.19690000000003</v>
      </c>
      <c r="D61" s="167">
        <v>594.41800000000001</v>
      </c>
      <c r="E61" s="167">
        <v>309.62549999999999</v>
      </c>
      <c r="F61" s="167">
        <v>420.00049999999999</v>
      </c>
      <c r="G61" s="167">
        <v>229.7713</v>
      </c>
      <c r="H61" s="167">
        <v>486.86340000000001</v>
      </c>
      <c r="I61" s="167">
        <v>453.60509999999999</v>
      </c>
      <c r="J61" s="167">
        <v>290.4991</v>
      </c>
      <c r="K61" s="167">
        <v>660.51949999999999</v>
      </c>
      <c r="L61" s="167">
        <v>380.69009999999997</v>
      </c>
      <c r="M61" s="167">
        <v>360.88679999999999</v>
      </c>
      <c r="N61" s="179">
        <v>469.4205</v>
      </c>
      <c r="O61" s="274"/>
      <c r="P61" s="274"/>
      <c r="Q61" s="279"/>
      <c r="R61" s="274"/>
      <c r="S61" s="274"/>
      <c r="T61" s="274"/>
      <c r="U61" s="274"/>
      <c r="V61" s="274"/>
      <c r="W61" s="274"/>
      <c r="X61" s="274"/>
      <c r="Y61" s="274"/>
      <c r="Z61" s="283"/>
    </row>
    <row r="62" spans="2:26" s="188" customFormat="1" ht="8.1" customHeight="1" x14ac:dyDescent="0.2"/>
    <row r="63" spans="2:26" s="188" customFormat="1" x14ac:dyDescent="0.2">
      <c r="B63" s="34" t="s">
        <v>578</v>
      </c>
      <c r="C63" s="194"/>
      <c r="D63" s="194"/>
      <c r="E63" s="194"/>
      <c r="F63" s="194"/>
      <c r="G63" s="194"/>
      <c r="H63" s="194"/>
    </row>
    <row r="64" spans="2:26" x14ac:dyDescent="0.2">
      <c r="B64" s="28"/>
      <c r="N64" s="28"/>
      <c r="O64" s="28"/>
      <c r="P64" s="28"/>
      <c r="Q64" s="28"/>
      <c r="R64" s="28"/>
      <c r="S64" s="28"/>
      <c r="T64" s="28"/>
      <c r="U64" s="28"/>
      <c r="V64" s="28"/>
      <c r="W64" s="28"/>
      <c r="X64" s="28"/>
      <c r="Y64" s="28"/>
    </row>
    <row r="65" spans="2:25" x14ac:dyDescent="0.2">
      <c r="B65" s="28"/>
      <c r="N65" s="28"/>
      <c r="O65" s="28"/>
      <c r="P65" s="28"/>
      <c r="Q65" s="28"/>
      <c r="R65" s="28"/>
      <c r="S65" s="28"/>
      <c r="T65" s="28"/>
      <c r="U65" s="28"/>
      <c r="V65" s="28"/>
      <c r="W65" s="28"/>
      <c r="X65" s="28"/>
      <c r="Y65" s="28"/>
    </row>
    <row r="67" spans="2:25" x14ac:dyDescent="0.2">
      <c r="P67" s="34"/>
      <c r="Q67" s="34"/>
      <c r="R67" s="34"/>
      <c r="S67" s="34"/>
      <c r="T67" s="34"/>
      <c r="U67" s="34"/>
      <c r="V67" s="34"/>
      <c r="W67" s="34"/>
    </row>
    <row r="68" spans="2:25" x14ac:dyDescent="0.2">
      <c r="P68" s="34"/>
      <c r="Q68" s="34"/>
      <c r="R68" s="34"/>
      <c r="S68" s="34"/>
      <c r="T68" s="34"/>
      <c r="U68" s="34"/>
      <c r="V68" s="34"/>
      <c r="W68" s="34"/>
    </row>
    <row r="69" spans="2:25" x14ac:dyDescent="0.2">
      <c r="O69" s="46"/>
      <c r="P69" s="46"/>
      <c r="Q69" s="46"/>
      <c r="R69" s="46"/>
      <c r="S69" s="46"/>
      <c r="T69" s="46"/>
      <c r="U69" s="46"/>
      <c r="V69" s="46"/>
      <c r="W69" s="34"/>
    </row>
    <row r="70" spans="2:25" x14ac:dyDescent="0.2">
      <c r="O70" s="46"/>
      <c r="P70" s="46"/>
      <c r="Q70" s="46"/>
      <c r="R70" s="46"/>
      <c r="S70" s="46"/>
      <c r="T70" s="46"/>
      <c r="U70" s="46"/>
      <c r="V70" s="46"/>
      <c r="W70" s="34"/>
    </row>
    <row r="71" spans="2:25" x14ac:dyDescent="0.2">
      <c r="O71" s="46"/>
      <c r="P71" s="46"/>
      <c r="Q71" s="46">
        <v>2012</v>
      </c>
      <c r="R71" s="46">
        <v>2013</v>
      </c>
      <c r="S71" s="46">
        <v>2014</v>
      </c>
      <c r="T71" s="46">
        <v>2015</v>
      </c>
      <c r="U71" s="46">
        <v>2016</v>
      </c>
      <c r="V71" s="46">
        <v>2017</v>
      </c>
      <c r="W71" s="34"/>
    </row>
    <row r="72" spans="2:25" x14ac:dyDescent="0.2">
      <c r="O72" s="46"/>
      <c r="P72" s="46" t="s">
        <v>1</v>
      </c>
      <c r="Q72" s="199">
        <v>629.92678790000002</v>
      </c>
      <c r="R72" s="199">
        <v>629.54559470000004</v>
      </c>
      <c r="S72" s="199">
        <v>658.75881979999997</v>
      </c>
      <c r="T72" s="199">
        <v>657.95288689999995</v>
      </c>
      <c r="U72" s="199">
        <v>648.47044131200641</v>
      </c>
      <c r="V72" s="199">
        <v>655.19690000000003</v>
      </c>
      <c r="W72" s="34"/>
    </row>
    <row r="73" spans="2:25" x14ac:dyDescent="0.2">
      <c r="O73" s="46"/>
      <c r="P73" s="46" t="s">
        <v>2</v>
      </c>
      <c r="Q73" s="199">
        <v>704.9445174</v>
      </c>
      <c r="R73" s="199">
        <v>832.49282840000001</v>
      </c>
      <c r="S73" s="199">
        <v>758.44369700000004</v>
      </c>
      <c r="T73" s="199">
        <v>611.42781669999999</v>
      </c>
      <c r="U73" s="199">
        <v>506.21665315120231</v>
      </c>
      <c r="V73" s="199">
        <v>594.41800000000001</v>
      </c>
      <c r="W73" s="34"/>
    </row>
    <row r="74" spans="2:25" x14ac:dyDescent="0.2">
      <c r="O74" s="46"/>
      <c r="P74" s="46" t="s">
        <v>3</v>
      </c>
      <c r="Q74" s="199">
        <v>284.64908100000002</v>
      </c>
      <c r="R74" s="199">
        <v>304.43024589999999</v>
      </c>
      <c r="S74" s="199">
        <v>334.72355290000002</v>
      </c>
      <c r="T74" s="199">
        <v>319.06902159999999</v>
      </c>
      <c r="U74" s="199">
        <v>301.10803348584614</v>
      </c>
      <c r="V74" s="199">
        <v>309.62549999999999</v>
      </c>
      <c r="W74" s="34"/>
    </row>
    <row r="75" spans="2:25" x14ac:dyDescent="0.2">
      <c r="O75" s="46"/>
      <c r="P75" s="46" t="s">
        <v>4</v>
      </c>
      <c r="Q75" s="199">
        <v>431.2386803</v>
      </c>
      <c r="R75" s="199">
        <v>463.84544249999999</v>
      </c>
      <c r="S75" s="199">
        <v>455.79961300000002</v>
      </c>
      <c r="T75" s="199">
        <v>419.80154800000003</v>
      </c>
      <c r="U75" s="199">
        <v>447.88524242592212</v>
      </c>
      <c r="V75" s="199">
        <v>420.00049999999999</v>
      </c>
      <c r="W75" s="34"/>
    </row>
    <row r="76" spans="2:25" x14ac:dyDescent="0.2">
      <c r="O76" s="46"/>
      <c r="P76" s="46" t="s">
        <v>5</v>
      </c>
      <c r="Q76" s="199">
        <v>247.8748492</v>
      </c>
      <c r="R76" s="199">
        <v>233.40006679999999</v>
      </c>
      <c r="S76" s="199">
        <v>237.8671545</v>
      </c>
      <c r="T76" s="199">
        <v>223.26091940000001</v>
      </c>
      <c r="U76" s="199">
        <v>236.00335007034786</v>
      </c>
      <c r="V76" s="199">
        <v>229.7713</v>
      </c>
      <c r="W76" s="34"/>
    </row>
    <row r="77" spans="2:25" x14ac:dyDescent="0.2">
      <c r="O77" s="46"/>
      <c r="P77" s="46" t="s">
        <v>6</v>
      </c>
      <c r="Q77" s="199">
        <v>405.48336269999999</v>
      </c>
      <c r="R77" s="199">
        <v>438.08260489999998</v>
      </c>
      <c r="S77" s="199">
        <v>405.38855280000001</v>
      </c>
      <c r="T77" s="199">
        <v>375.69112439999998</v>
      </c>
      <c r="U77" s="199">
        <v>434.27138648402564</v>
      </c>
      <c r="V77" s="199">
        <v>486.86340000000001</v>
      </c>
      <c r="W77" s="34"/>
    </row>
    <row r="78" spans="2:25" x14ac:dyDescent="0.2">
      <c r="O78" s="46"/>
      <c r="P78" s="46" t="s">
        <v>7</v>
      </c>
      <c r="Q78" s="199">
        <v>560.15986789999999</v>
      </c>
      <c r="R78" s="199">
        <v>573.08270600000003</v>
      </c>
      <c r="S78" s="199">
        <v>548.12215409999999</v>
      </c>
      <c r="T78" s="199">
        <v>550.84551629999999</v>
      </c>
      <c r="U78" s="199">
        <v>469.20386507260957</v>
      </c>
      <c r="V78" s="199">
        <v>453.60509999999999</v>
      </c>
      <c r="W78" s="34"/>
    </row>
    <row r="79" spans="2:25" x14ac:dyDescent="0.2">
      <c r="O79" s="46"/>
      <c r="P79" s="46" t="s">
        <v>8</v>
      </c>
      <c r="Q79" s="199">
        <v>245.63556009999999</v>
      </c>
      <c r="R79" s="199">
        <v>249.45895709999999</v>
      </c>
      <c r="S79" s="199">
        <v>269.63329060000001</v>
      </c>
      <c r="T79" s="199">
        <v>297.1091108</v>
      </c>
      <c r="U79" s="199">
        <v>273.74961870338944</v>
      </c>
      <c r="V79" s="199">
        <v>290.4991</v>
      </c>
      <c r="W79" s="34"/>
    </row>
    <row r="80" spans="2:25" x14ac:dyDescent="0.2">
      <c r="O80" s="46"/>
      <c r="P80" s="46" t="s">
        <v>9</v>
      </c>
      <c r="Q80" s="199">
        <v>616.25530949999995</v>
      </c>
      <c r="R80" s="199">
        <v>628.10248200000001</v>
      </c>
      <c r="S80" s="199">
        <v>651.77478010000004</v>
      </c>
      <c r="T80" s="199">
        <v>563.85076059999994</v>
      </c>
      <c r="U80" s="199">
        <v>595.19787864495368</v>
      </c>
      <c r="V80" s="199">
        <v>660.51949999999999</v>
      </c>
      <c r="W80" s="34"/>
    </row>
    <row r="81" spans="15:23" x14ac:dyDescent="0.2">
      <c r="O81" s="46"/>
      <c r="P81" s="46" t="s">
        <v>10</v>
      </c>
      <c r="Q81" s="199">
        <v>354.56763719999998</v>
      </c>
      <c r="R81" s="199">
        <v>429.92156299999999</v>
      </c>
      <c r="S81" s="199">
        <v>444.6463708</v>
      </c>
      <c r="T81" s="199">
        <v>410.23529339999999</v>
      </c>
      <c r="U81" s="199">
        <v>408.20096865111339</v>
      </c>
      <c r="V81" s="199">
        <v>380.69009999999997</v>
      </c>
      <c r="W81" s="34"/>
    </row>
    <row r="82" spans="15:23" x14ac:dyDescent="0.2">
      <c r="O82" s="46"/>
      <c r="P82" s="46" t="s">
        <v>11</v>
      </c>
      <c r="Q82" s="199">
        <v>734.2531755</v>
      </c>
      <c r="R82" s="199">
        <v>670.82225759999994</v>
      </c>
      <c r="S82" s="199">
        <v>589.88409330000002</v>
      </c>
      <c r="T82" s="199">
        <v>399.00146000000001</v>
      </c>
      <c r="U82" s="199">
        <v>387.21147263044497</v>
      </c>
      <c r="V82" s="199">
        <v>360.88679999999999</v>
      </c>
      <c r="W82" s="34"/>
    </row>
    <row r="83" spans="15:23" x14ac:dyDescent="0.2">
      <c r="O83" s="46"/>
      <c r="P83" s="46"/>
      <c r="Q83" s="192"/>
      <c r="R83" s="192"/>
      <c r="S83" s="192"/>
      <c r="T83" s="192"/>
      <c r="U83" s="192"/>
      <c r="V83" s="46"/>
      <c r="W83" s="34"/>
    </row>
    <row r="84" spans="15:23" x14ac:dyDescent="0.2">
      <c r="P84" s="34"/>
      <c r="Q84" s="34"/>
      <c r="R84" s="34"/>
      <c r="S84" s="34"/>
      <c r="T84" s="34"/>
      <c r="U84" s="34"/>
      <c r="V84" s="34"/>
      <c r="W84" s="34"/>
    </row>
  </sheetData>
  <dataConsolidate/>
  <mergeCells count="8">
    <mergeCell ref="B1:Q1"/>
    <mergeCell ref="B46:N46"/>
    <mergeCell ref="B54:N54"/>
    <mergeCell ref="B6:N6"/>
    <mergeCell ref="B14:N14"/>
    <mergeCell ref="B22:N22"/>
    <mergeCell ref="B30:N30"/>
    <mergeCell ref="B38:N38"/>
  </mergeCells>
  <phoneticPr fontId="9" type="noConversion"/>
  <pageMargins left="0.78740157480314965" right="0.78740157480314965" top="0.98425196850393704" bottom="0.98425196850393704" header="0.51181102362204722" footer="0.51181102362204722"/>
  <pageSetup paperSize="9" scale="75" fitToWidth="0" fitToHeight="0" orientation="landscape"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tabColor rgb="FF00B0F0"/>
    <pageSetUpPr fitToPage="1"/>
  </sheetPr>
  <dimension ref="B1:AF89"/>
  <sheetViews>
    <sheetView showGridLines="0" zoomScaleNormal="100" zoomScaleSheetLayoutView="100" zoomScalePageLayoutView="70" workbookViewId="0">
      <selection activeCell="L23" sqref="L23"/>
    </sheetView>
  </sheetViews>
  <sheetFormatPr baseColWidth="10" defaultColWidth="11.42578125" defaultRowHeight="12.75" x14ac:dyDescent="0.2"/>
  <cols>
    <col min="1" max="1" width="2.7109375" style="28" customWidth="1"/>
    <col min="2" max="2" width="5.7109375" style="107" customWidth="1"/>
    <col min="3" max="8" width="13.140625" style="28" customWidth="1"/>
    <col min="9" max="10" width="7.28515625" style="28" customWidth="1"/>
    <col min="11" max="11" width="11.42578125" style="28"/>
    <col min="12" max="12" width="12.140625" style="28" bestFit="1" customWidth="1"/>
    <col min="13" max="16384" width="11.42578125" style="28"/>
  </cols>
  <sheetData>
    <row r="1" spans="2:32" s="84" customFormat="1" ht="15.75" x14ac:dyDescent="0.2">
      <c r="B1" s="308" t="str">
        <f>Inhaltsverzeichnis!B17&amp;" "&amp;Inhaltsverzeichnis!C17&amp;" "&amp;Inhaltsverzeichnis!D17</f>
        <v>Tabelle 1:  Steuerpflichtige, Steuerfaktoren und Steuern nach Besteuerungsart, 2001 – 2017</v>
      </c>
      <c r="C1" s="308"/>
      <c r="D1" s="308"/>
      <c r="E1" s="308"/>
      <c r="F1" s="308"/>
      <c r="G1" s="308"/>
      <c r="H1" s="308"/>
      <c r="I1" s="308"/>
      <c r="J1" s="308"/>
      <c r="K1" s="79"/>
      <c r="L1" s="79"/>
      <c r="M1" s="79"/>
      <c r="N1" s="79"/>
      <c r="O1" s="79"/>
      <c r="P1" s="79"/>
      <c r="Q1" s="79"/>
      <c r="R1" s="79"/>
      <c r="S1" s="79"/>
      <c r="T1" s="79"/>
      <c r="U1" s="79"/>
      <c r="V1" s="79"/>
      <c r="W1" s="79"/>
      <c r="X1" s="79"/>
      <c r="Y1" s="79"/>
      <c r="Z1" s="79"/>
      <c r="AA1" s="79"/>
      <c r="AB1" s="79"/>
      <c r="AC1" s="79"/>
      <c r="AD1" s="79"/>
      <c r="AE1" s="79"/>
      <c r="AF1" s="79"/>
    </row>
    <row r="4" spans="2:32" s="29" customFormat="1" ht="38.25" x14ac:dyDescent="0.2">
      <c r="B4" s="224" t="s">
        <v>18</v>
      </c>
      <c r="C4" s="291" t="s">
        <v>213</v>
      </c>
      <c r="D4" s="288" t="s">
        <v>252</v>
      </c>
      <c r="E4" s="288" t="s">
        <v>253</v>
      </c>
      <c r="F4" s="288" t="s">
        <v>555</v>
      </c>
      <c r="G4" s="288" t="s">
        <v>564</v>
      </c>
      <c r="H4" s="288" t="s">
        <v>547</v>
      </c>
      <c r="I4" s="226"/>
    </row>
    <row r="5" spans="2:32" s="34" customFormat="1" x14ac:dyDescent="0.2">
      <c r="B5" s="310" t="s">
        <v>208</v>
      </c>
      <c r="C5" s="310"/>
      <c r="D5" s="310"/>
      <c r="E5" s="310"/>
      <c r="F5" s="310"/>
      <c r="G5" s="310"/>
      <c r="H5" s="310"/>
    </row>
    <row r="6" spans="2:32" s="34" customFormat="1" x14ac:dyDescent="0.2">
      <c r="B6" s="162">
        <v>2001</v>
      </c>
      <c r="C6" s="85">
        <v>13969</v>
      </c>
      <c r="D6" s="85">
        <v>2287149</v>
      </c>
      <c r="E6" s="85">
        <v>19703146</v>
      </c>
      <c r="F6" s="85">
        <v>215732.538</v>
      </c>
      <c r="G6" s="85">
        <v>55114.459000000003</v>
      </c>
      <c r="H6" s="85">
        <v>270846.99699999997</v>
      </c>
    </row>
    <row r="7" spans="2:32" x14ac:dyDescent="0.2">
      <c r="B7" s="162">
        <v>2003</v>
      </c>
      <c r="C7" s="85">
        <v>14938</v>
      </c>
      <c r="D7" s="85">
        <v>1710892.5409999972</v>
      </c>
      <c r="E7" s="85">
        <v>20808121.851000156</v>
      </c>
      <c r="F7" s="85">
        <v>161455.29114999974</v>
      </c>
      <c r="G7" s="85">
        <v>58841.280477777698</v>
      </c>
      <c r="H7" s="85">
        <v>220296.57162777777</v>
      </c>
      <c r="I7" s="86"/>
      <c r="J7" s="34"/>
      <c r="K7" s="34"/>
    </row>
    <row r="8" spans="2:32" x14ac:dyDescent="0.2">
      <c r="B8" s="162">
        <v>2005</v>
      </c>
      <c r="C8" s="85">
        <v>15827</v>
      </c>
      <c r="D8" s="85">
        <v>2417954.4260000014</v>
      </c>
      <c r="E8" s="85">
        <v>21887669.234999914</v>
      </c>
      <c r="F8" s="85">
        <v>235065.53275000106</v>
      </c>
      <c r="G8" s="85">
        <v>60408.669722222781</v>
      </c>
      <c r="H8" s="85">
        <v>295474.20247222151</v>
      </c>
      <c r="I8" s="86"/>
      <c r="J8" s="34"/>
      <c r="K8" s="34"/>
    </row>
    <row r="9" spans="2:32" x14ac:dyDescent="0.2">
      <c r="B9" s="162">
        <v>2007</v>
      </c>
      <c r="C9" s="85">
        <v>17086</v>
      </c>
      <c r="D9" s="85">
        <v>3424293.7379999841</v>
      </c>
      <c r="E9" s="85">
        <v>24789953.368999906</v>
      </c>
      <c r="F9" s="85">
        <v>337815.70860000036</v>
      </c>
      <c r="G9" s="85">
        <v>33761.792972222131</v>
      </c>
      <c r="H9" s="85">
        <v>371577.50157222105</v>
      </c>
      <c r="I9" s="86"/>
      <c r="J9" s="34"/>
      <c r="K9" s="34"/>
    </row>
    <row r="10" spans="2:32" x14ac:dyDescent="0.2">
      <c r="B10" s="162">
        <v>2009</v>
      </c>
      <c r="C10" s="85">
        <v>18430</v>
      </c>
      <c r="D10" s="85">
        <v>3672140.8770000101</v>
      </c>
      <c r="E10" s="85">
        <v>26945232.558999807</v>
      </c>
      <c r="F10" s="85">
        <v>315938.29140000074</v>
      </c>
      <c r="G10" s="85">
        <v>12073.121700000022</v>
      </c>
      <c r="H10" s="85">
        <v>328011.41310000053</v>
      </c>
      <c r="I10" s="86"/>
      <c r="J10" s="34"/>
      <c r="K10" s="34"/>
    </row>
    <row r="11" spans="2:32" x14ac:dyDescent="0.2">
      <c r="B11" s="162">
        <v>2011</v>
      </c>
      <c r="C11" s="85">
        <v>19900</v>
      </c>
      <c r="D11" s="85">
        <v>3872757.0240000077</v>
      </c>
      <c r="E11" s="85">
        <v>28036006.154000208</v>
      </c>
      <c r="F11" s="85">
        <v>331420.86059999745</v>
      </c>
      <c r="G11" s="85">
        <v>11835.107078000039</v>
      </c>
      <c r="H11" s="85">
        <v>343255.96767799644</v>
      </c>
      <c r="I11" s="86"/>
      <c r="J11" s="34"/>
      <c r="K11" s="34"/>
    </row>
    <row r="12" spans="2:32" x14ac:dyDescent="0.2">
      <c r="B12" s="162">
        <v>2012</v>
      </c>
      <c r="C12" s="85">
        <v>20628</v>
      </c>
      <c r="D12" s="85">
        <v>3546528.2130000368</v>
      </c>
      <c r="E12" s="85">
        <v>29110741.698999912</v>
      </c>
      <c r="F12" s="85">
        <v>301192.14099999802</v>
      </c>
      <c r="G12" s="85">
        <v>11832.297686736136</v>
      </c>
      <c r="H12" s="85">
        <v>313024.43868673372</v>
      </c>
      <c r="I12" s="86"/>
      <c r="J12" s="34"/>
      <c r="K12" s="34"/>
    </row>
    <row r="13" spans="2:32" x14ac:dyDescent="0.2">
      <c r="B13" s="162">
        <v>2013</v>
      </c>
      <c r="C13" s="85">
        <v>21429</v>
      </c>
      <c r="D13" s="85">
        <v>3893565.8250000002</v>
      </c>
      <c r="E13" s="85">
        <v>31070365.460999805</v>
      </c>
      <c r="F13" s="85">
        <f>331752572/1000</f>
        <v>331752.57199999999</v>
      </c>
      <c r="G13" s="85">
        <f>11391460.7443611/1000</f>
        <v>11391.4607443611</v>
      </c>
      <c r="H13" s="85">
        <f>343144032.744362/1000</f>
        <v>343144.03274436202</v>
      </c>
      <c r="I13" s="263"/>
      <c r="J13" s="34"/>
      <c r="K13" s="34"/>
      <c r="Q13" s="87"/>
    </row>
    <row r="14" spans="2:32" x14ac:dyDescent="0.2">
      <c r="B14" s="107">
        <v>2014</v>
      </c>
      <c r="C14" s="85">
        <v>22254</v>
      </c>
      <c r="D14" s="85">
        <v>3859932.5329999998</v>
      </c>
      <c r="E14" s="85">
        <v>31763337.98</v>
      </c>
      <c r="F14" s="85">
        <v>327887.78149999946</v>
      </c>
      <c r="G14" s="85">
        <v>11389.554270236096</v>
      </c>
      <c r="H14" s="85">
        <v>339277.3357702361</v>
      </c>
      <c r="I14" s="263"/>
      <c r="J14" s="34"/>
      <c r="K14" s="34"/>
    </row>
    <row r="15" spans="2:32" x14ac:dyDescent="0.2">
      <c r="B15" s="107">
        <v>2015</v>
      </c>
      <c r="C15" s="85">
        <v>23148</v>
      </c>
      <c r="D15" s="85">
        <v>3396045.8259999999</v>
      </c>
      <c r="E15" s="85">
        <v>32682689.710000001</v>
      </c>
      <c r="F15" s="85">
        <v>285688.73019999999</v>
      </c>
      <c r="G15" s="85">
        <v>15667.822630000001</v>
      </c>
      <c r="H15" s="85">
        <v>301356.5528</v>
      </c>
      <c r="I15" s="263"/>
      <c r="J15" s="34"/>
      <c r="K15" s="34"/>
    </row>
    <row r="16" spans="2:32" x14ac:dyDescent="0.2">
      <c r="B16" s="107">
        <v>2016</v>
      </c>
      <c r="C16" s="85">
        <v>23967</v>
      </c>
      <c r="D16" s="85">
        <v>3490989.2870000196</v>
      </c>
      <c r="E16" s="85">
        <v>33390111.271999985</v>
      </c>
      <c r="F16" s="85">
        <v>270111.91810000018</v>
      </c>
      <c r="G16" s="85">
        <v>15314.92780972225</v>
      </c>
      <c r="H16" s="85">
        <v>285426.84590972058</v>
      </c>
      <c r="I16" s="263"/>
      <c r="J16" s="263"/>
      <c r="K16" s="34"/>
    </row>
    <row r="17" spans="2:14" x14ac:dyDescent="0.2">
      <c r="B17" s="107">
        <v>2017</v>
      </c>
      <c r="C17" s="85">
        <v>24867</v>
      </c>
      <c r="D17" s="85">
        <v>3658082.54</v>
      </c>
      <c r="E17" s="85">
        <v>35906143</v>
      </c>
      <c r="F17" s="85">
        <v>283469.9166</v>
      </c>
      <c r="G17" s="85">
        <v>18200.458999999999</v>
      </c>
      <c r="H17" s="85">
        <v>301670.37599999999</v>
      </c>
      <c r="I17" s="263"/>
      <c r="J17" s="263"/>
      <c r="K17" s="34"/>
    </row>
    <row r="18" spans="2:14" s="34" customFormat="1" x14ac:dyDescent="0.2">
      <c r="B18" s="310" t="s">
        <v>207</v>
      </c>
      <c r="C18" s="310"/>
      <c r="D18" s="310"/>
      <c r="E18" s="310"/>
      <c r="F18" s="310"/>
      <c r="G18" s="310"/>
      <c r="H18" s="310"/>
      <c r="I18" s="263"/>
      <c r="J18" s="263"/>
      <c r="L18" s="28"/>
    </row>
    <row r="19" spans="2:14" s="34" customFormat="1" x14ac:dyDescent="0.2">
      <c r="B19" s="162">
        <v>2001</v>
      </c>
      <c r="C19" s="85">
        <v>239</v>
      </c>
      <c r="D19" s="85">
        <v>8019</v>
      </c>
      <c r="E19" s="85">
        <v>9856280</v>
      </c>
      <c r="F19" s="85">
        <v>757.06899999999996</v>
      </c>
      <c r="G19" s="85">
        <v>887.19</v>
      </c>
      <c r="H19" s="85">
        <v>1644.259</v>
      </c>
      <c r="I19" s="263"/>
      <c r="J19" s="263"/>
      <c r="L19" s="28"/>
    </row>
    <row r="20" spans="2:14" x14ac:dyDescent="0.2">
      <c r="B20" s="162">
        <v>2003</v>
      </c>
      <c r="C20" s="85">
        <v>259</v>
      </c>
      <c r="D20" s="85">
        <v>5780.9440000000004</v>
      </c>
      <c r="E20" s="85">
        <v>9708889.737999998</v>
      </c>
      <c r="F20" s="85">
        <v>542.90914999999995</v>
      </c>
      <c r="G20" s="85">
        <v>1036.7617611111116</v>
      </c>
      <c r="H20" s="85">
        <v>1579.6709111111115</v>
      </c>
      <c r="I20" s="263"/>
      <c r="J20" s="263"/>
      <c r="K20" s="34"/>
    </row>
    <row r="21" spans="2:14" x14ac:dyDescent="0.2">
      <c r="B21" s="162">
        <v>2005</v>
      </c>
      <c r="C21" s="85">
        <v>285</v>
      </c>
      <c r="D21" s="85">
        <v>20457.952999999994</v>
      </c>
      <c r="E21" s="85">
        <v>10758845.612999998</v>
      </c>
      <c r="F21" s="85">
        <v>2120.1637999999998</v>
      </c>
      <c r="G21" s="85">
        <v>1136.0125777777773</v>
      </c>
      <c r="H21" s="85">
        <v>3256.176377777776</v>
      </c>
      <c r="I21" s="263"/>
      <c r="J21" s="263"/>
      <c r="K21" s="34"/>
    </row>
    <row r="22" spans="2:14" x14ac:dyDescent="0.2">
      <c r="B22" s="162">
        <v>2007</v>
      </c>
      <c r="C22" s="85">
        <v>317</v>
      </c>
      <c r="D22" s="85">
        <v>2202.8969999999999</v>
      </c>
      <c r="E22" s="85">
        <v>16058082.621000001</v>
      </c>
      <c r="F22" s="85">
        <v>199.92004999999997</v>
      </c>
      <c r="G22" s="85">
        <v>1668.387883333334</v>
      </c>
      <c r="H22" s="85">
        <v>1868.3079333333333</v>
      </c>
      <c r="I22" s="263"/>
      <c r="J22" s="263"/>
      <c r="K22" s="34"/>
    </row>
    <row r="23" spans="2:14" x14ac:dyDescent="0.2">
      <c r="B23" s="162">
        <v>2009</v>
      </c>
      <c r="C23" s="85">
        <v>364</v>
      </c>
      <c r="D23" s="85">
        <v>1004.5760000000001</v>
      </c>
      <c r="E23" s="85">
        <v>16518010.008000003</v>
      </c>
      <c r="F23" s="85">
        <v>83.178550000000001</v>
      </c>
      <c r="G23" s="85">
        <v>1626.3767500000008</v>
      </c>
      <c r="H23" s="85">
        <v>1709.5553000000009</v>
      </c>
      <c r="I23" s="263"/>
      <c r="J23" s="263"/>
      <c r="K23" s="34"/>
    </row>
    <row r="24" spans="2:14" x14ac:dyDescent="0.2">
      <c r="B24" s="162">
        <v>2011</v>
      </c>
      <c r="C24" s="85">
        <v>412</v>
      </c>
      <c r="D24" s="85">
        <v>6114.1290000000017</v>
      </c>
      <c r="E24" s="85">
        <v>17515287.583999999</v>
      </c>
      <c r="F24" s="85">
        <v>538.11374999999975</v>
      </c>
      <c r="G24" s="85">
        <v>1751.62345</v>
      </c>
      <c r="H24" s="85">
        <v>2289.7372</v>
      </c>
      <c r="I24" s="263"/>
      <c r="J24" s="263"/>
      <c r="K24" s="34"/>
    </row>
    <row r="25" spans="2:14" x14ac:dyDescent="0.2">
      <c r="B25" s="162">
        <v>2012</v>
      </c>
      <c r="C25" s="85">
        <v>458</v>
      </c>
      <c r="D25" s="85">
        <v>4137.8969999999999</v>
      </c>
      <c r="E25" s="85">
        <v>17897332.445</v>
      </c>
      <c r="F25" s="85">
        <v>354.68619999999999</v>
      </c>
      <c r="G25" s="85">
        <v>1785.9265499999992</v>
      </c>
      <c r="H25" s="85">
        <v>2140.6127499999984</v>
      </c>
      <c r="I25" s="263"/>
      <c r="J25" s="263"/>
      <c r="K25" s="34"/>
    </row>
    <row r="26" spans="2:14" x14ac:dyDescent="0.2">
      <c r="B26" s="162">
        <v>2013</v>
      </c>
      <c r="C26" s="85">
        <v>501</v>
      </c>
      <c r="D26" s="85">
        <v>2441.498</v>
      </c>
      <c r="E26" s="85">
        <v>18989972</v>
      </c>
      <c r="F26" s="85">
        <f>209924/1000</f>
        <v>209.92400000000001</v>
      </c>
      <c r="G26" s="85">
        <f>1857884/1000</f>
        <v>1857.884</v>
      </c>
      <c r="H26" s="85">
        <f>2067808/1000</f>
        <v>2067.808</v>
      </c>
      <c r="I26" s="263"/>
      <c r="J26" s="263"/>
      <c r="K26" s="34"/>
    </row>
    <row r="27" spans="2:14" x14ac:dyDescent="0.2">
      <c r="B27" s="107">
        <v>2014</v>
      </c>
      <c r="C27" s="85">
        <v>541</v>
      </c>
      <c r="D27" s="85">
        <v>1506.7990000000002</v>
      </c>
      <c r="E27" s="85">
        <v>20175339.440000005</v>
      </c>
      <c r="F27" s="85">
        <v>126.84775000000002</v>
      </c>
      <c r="G27" s="85">
        <v>1990.1352000000004</v>
      </c>
      <c r="H27" s="85">
        <v>2116.9829499999996</v>
      </c>
      <c r="I27" s="263"/>
      <c r="J27" s="263"/>
      <c r="K27" s="34"/>
    </row>
    <row r="28" spans="2:14" x14ac:dyDescent="0.2">
      <c r="B28" s="107">
        <v>2015</v>
      </c>
      <c r="C28" s="85">
        <v>575</v>
      </c>
      <c r="D28" s="85">
        <v>1821.9380000000001</v>
      </c>
      <c r="E28" s="85">
        <v>19374667.710000001</v>
      </c>
      <c r="F28" s="85">
        <v>155.00794999999999</v>
      </c>
      <c r="G28" s="85">
        <v>1927.4976999999999</v>
      </c>
      <c r="H28" s="85">
        <v>2082.5056500000001</v>
      </c>
      <c r="I28" s="263"/>
      <c r="J28" s="263"/>
      <c r="K28" s="34"/>
    </row>
    <row r="29" spans="2:14" x14ac:dyDescent="0.2">
      <c r="B29" s="107">
        <v>2016</v>
      </c>
      <c r="C29" s="85">
        <v>597</v>
      </c>
      <c r="D29" s="85">
        <v>2139.7249999999999</v>
      </c>
      <c r="E29" s="85">
        <v>18755366.604000002</v>
      </c>
      <c r="F29" s="85">
        <v>157.97205000000002</v>
      </c>
      <c r="G29" s="85">
        <v>1874.6144999999988</v>
      </c>
      <c r="H29" s="85">
        <v>2032.5865499999995</v>
      </c>
      <c r="I29" s="263"/>
      <c r="J29" s="263"/>
      <c r="K29" s="34"/>
    </row>
    <row r="30" spans="2:14" x14ac:dyDescent="0.2">
      <c r="B30" s="107">
        <v>2017</v>
      </c>
      <c r="C30" s="85">
        <v>628</v>
      </c>
      <c r="D30" s="85">
        <v>11686.18</v>
      </c>
      <c r="E30" s="85">
        <v>19662490</v>
      </c>
      <c r="F30" s="85">
        <v>980.73429999999996</v>
      </c>
      <c r="G30" s="85">
        <v>1966.7329999999999</v>
      </c>
      <c r="H30" s="85">
        <v>2947.4679999999998</v>
      </c>
      <c r="I30" s="263"/>
      <c r="J30" s="263"/>
      <c r="K30" s="34"/>
    </row>
    <row r="31" spans="2:14" s="34" customFormat="1" x14ac:dyDescent="0.2">
      <c r="B31" s="310" t="s">
        <v>206</v>
      </c>
      <c r="C31" s="310"/>
      <c r="D31" s="310"/>
      <c r="E31" s="310"/>
      <c r="F31" s="310"/>
      <c r="G31" s="310"/>
      <c r="H31" s="310"/>
      <c r="I31" s="263"/>
      <c r="J31" s="263"/>
      <c r="L31" s="28"/>
      <c r="N31" s="88"/>
    </row>
    <row r="32" spans="2:14" s="34" customFormat="1" x14ac:dyDescent="0.2">
      <c r="B32" s="162">
        <v>2001</v>
      </c>
      <c r="C32" s="85">
        <v>35</v>
      </c>
      <c r="D32" s="85">
        <v>35344</v>
      </c>
      <c r="E32" s="85">
        <v>3719416</v>
      </c>
      <c r="F32" s="85">
        <v>3653.55</v>
      </c>
      <c r="G32" s="85">
        <v>388.7</v>
      </c>
      <c r="H32" s="85">
        <v>4042.25</v>
      </c>
      <c r="I32" s="263"/>
      <c r="J32" s="263"/>
      <c r="L32" s="28"/>
      <c r="N32" s="88"/>
    </row>
    <row r="33" spans="2:19" x14ac:dyDescent="0.2">
      <c r="B33" s="162">
        <v>2003</v>
      </c>
      <c r="C33" s="85">
        <v>38</v>
      </c>
      <c r="D33" s="85">
        <v>45231.375000000007</v>
      </c>
      <c r="E33" s="85">
        <v>1824865.4639999999</v>
      </c>
      <c r="F33" s="85">
        <v>4649.2227999999996</v>
      </c>
      <c r="G33" s="85">
        <v>189.38813333333334</v>
      </c>
      <c r="H33" s="85">
        <v>4838.6109333333316</v>
      </c>
      <c r="I33" s="263"/>
      <c r="J33" s="263"/>
      <c r="K33" s="34"/>
      <c r="N33" s="87"/>
    </row>
    <row r="34" spans="2:19" x14ac:dyDescent="0.2">
      <c r="B34" s="162">
        <v>2005</v>
      </c>
      <c r="C34" s="85">
        <v>42</v>
      </c>
      <c r="D34" s="85">
        <v>31776.893000000007</v>
      </c>
      <c r="E34" s="85">
        <v>1759381.4099999997</v>
      </c>
      <c r="F34" s="85">
        <v>3198.5410499999998</v>
      </c>
      <c r="G34" s="85">
        <v>134.14215555555558</v>
      </c>
      <c r="H34" s="85">
        <v>3332.6832055555556</v>
      </c>
      <c r="I34" s="263"/>
      <c r="J34" s="263"/>
      <c r="K34" s="34"/>
    </row>
    <row r="35" spans="2:19" x14ac:dyDescent="0.2">
      <c r="B35" s="162">
        <v>2007</v>
      </c>
      <c r="C35" s="85">
        <v>47</v>
      </c>
      <c r="D35" s="85">
        <v>40416.997000000003</v>
      </c>
      <c r="E35" s="85">
        <v>509081.67800000007</v>
      </c>
      <c r="F35" s="85">
        <v>4333.5298000000003</v>
      </c>
      <c r="G35" s="85">
        <v>56.429300000000033</v>
      </c>
      <c r="H35" s="85">
        <v>4389.9591000000009</v>
      </c>
      <c r="I35" s="263"/>
      <c r="J35" s="263"/>
      <c r="K35" s="34"/>
    </row>
    <row r="36" spans="2:19" x14ac:dyDescent="0.2">
      <c r="B36" s="162">
        <v>2009</v>
      </c>
      <c r="C36" s="85">
        <v>43</v>
      </c>
      <c r="D36" s="85">
        <v>18960.629000000001</v>
      </c>
      <c r="E36" s="85">
        <v>445939.42899999995</v>
      </c>
      <c r="F36" s="85">
        <v>1690.9296000000002</v>
      </c>
      <c r="G36" s="85">
        <v>41.139350000000015</v>
      </c>
      <c r="H36" s="85">
        <v>1732.0689499999994</v>
      </c>
      <c r="I36" s="263"/>
      <c r="J36" s="263"/>
      <c r="K36" s="34"/>
    </row>
    <row r="37" spans="2:19" x14ac:dyDescent="0.2">
      <c r="B37" s="162">
        <v>2011</v>
      </c>
      <c r="C37" s="85">
        <v>34</v>
      </c>
      <c r="D37" s="85">
        <v>13358.058000000001</v>
      </c>
      <c r="E37" s="85">
        <v>888474.47699999996</v>
      </c>
      <c r="F37" s="85">
        <v>1192.8254999999999</v>
      </c>
      <c r="G37" s="85">
        <v>88.51900000000002</v>
      </c>
      <c r="H37" s="85">
        <v>1281.3444999999999</v>
      </c>
      <c r="I37" s="263"/>
      <c r="J37" s="263"/>
      <c r="K37" s="34"/>
    </row>
    <row r="38" spans="2:19" x14ac:dyDescent="0.2">
      <c r="B38" s="162">
        <v>2012</v>
      </c>
      <c r="C38" s="85">
        <v>31</v>
      </c>
      <c r="D38" s="85">
        <v>29742.516000000003</v>
      </c>
      <c r="E38" s="85">
        <v>438709.31599999999</v>
      </c>
      <c r="F38" s="85">
        <v>2666.5190499999999</v>
      </c>
      <c r="G38" s="85">
        <v>44.078949999999992</v>
      </c>
      <c r="H38" s="85">
        <v>2710.5980000000004</v>
      </c>
      <c r="I38" s="263"/>
      <c r="J38" s="263"/>
      <c r="K38" s="34"/>
    </row>
    <row r="39" spans="2:19" x14ac:dyDescent="0.2">
      <c r="B39" s="162">
        <v>2013</v>
      </c>
      <c r="C39" s="85">
        <v>35</v>
      </c>
      <c r="D39" s="85">
        <v>19939.307000000001</v>
      </c>
      <c r="E39" s="85">
        <v>467047.55699999997</v>
      </c>
      <c r="F39" s="85">
        <f>1781632.95/1000</f>
        <v>1781.6329499999999</v>
      </c>
      <c r="G39" s="85">
        <f>46705.5/1000</f>
        <v>46.705500000000001</v>
      </c>
      <c r="H39" s="85">
        <f>1828338.45/1000</f>
        <v>1828.33845</v>
      </c>
      <c r="I39" s="263"/>
      <c r="J39" s="263"/>
      <c r="K39" s="34"/>
    </row>
    <row r="40" spans="2:19" x14ac:dyDescent="0.2">
      <c r="B40" s="107">
        <v>2014</v>
      </c>
      <c r="C40" s="85">
        <v>35</v>
      </c>
      <c r="D40" s="85">
        <v>22619.411999999997</v>
      </c>
      <c r="E40" s="85">
        <v>618737.5</v>
      </c>
      <c r="F40" s="85">
        <v>2026.6435000000004</v>
      </c>
      <c r="G40" s="85">
        <v>61.873750000000008</v>
      </c>
      <c r="H40" s="85">
        <v>2088.5172499999999</v>
      </c>
      <c r="I40" s="263"/>
      <c r="J40" s="263"/>
      <c r="K40" s="34"/>
    </row>
    <row r="41" spans="2:19" x14ac:dyDescent="0.2">
      <c r="B41" s="107">
        <v>2015</v>
      </c>
      <c r="C41" s="85">
        <v>40</v>
      </c>
      <c r="D41" s="85">
        <v>84742.856</v>
      </c>
      <c r="E41" s="85">
        <v>771762.68299999996</v>
      </c>
      <c r="F41" s="85">
        <v>7619.3304500000004</v>
      </c>
      <c r="G41" s="85">
        <v>76.082899999999995</v>
      </c>
      <c r="H41" s="85">
        <v>7695.4133499999998</v>
      </c>
      <c r="I41" s="263"/>
      <c r="J41" s="263"/>
      <c r="K41" s="34"/>
    </row>
    <row r="42" spans="2:19" x14ac:dyDescent="0.2">
      <c r="B42" s="107">
        <v>2016</v>
      </c>
      <c r="C42" s="85">
        <v>48</v>
      </c>
      <c r="D42" s="85">
        <v>95832.157999999981</v>
      </c>
      <c r="E42" s="85">
        <v>12919703.562000001</v>
      </c>
      <c r="F42" s="85">
        <v>8129.9562499999975</v>
      </c>
      <c r="G42" s="85">
        <v>1738.1245500000002</v>
      </c>
      <c r="H42" s="85">
        <v>9868.0807999999979</v>
      </c>
      <c r="I42" s="263"/>
      <c r="J42" s="263"/>
      <c r="K42" s="34"/>
      <c r="L42" s="89"/>
    </row>
    <row r="43" spans="2:19" x14ac:dyDescent="0.2">
      <c r="B43" s="107">
        <v>2017</v>
      </c>
      <c r="C43" s="85">
        <v>48</v>
      </c>
      <c r="D43" s="85">
        <v>102407.85</v>
      </c>
      <c r="E43" s="85">
        <v>12001893</v>
      </c>
      <c r="F43" s="85">
        <v>8674.8737999999994</v>
      </c>
      <c r="G43" s="85">
        <v>1242.508</v>
      </c>
      <c r="H43" s="85">
        <v>9917.3819999999996</v>
      </c>
      <c r="I43" s="263"/>
      <c r="J43" s="263"/>
      <c r="K43" s="34"/>
      <c r="L43" s="89"/>
    </row>
    <row r="44" spans="2:19" x14ac:dyDescent="0.2">
      <c r="B44" s="311" t="s">
        <v>580</v>
      </c>
      <c r="C44" s="311"/>
      <c r="D44" s="311"/>
      <c r="E44" s="311"/>
      <c r="F44" s="311"/>
      <c r="G44" s="311"/>
      <c r="H44" s="311"/>
      <c r="I44" s="263"/>
      <c r="J44" s="263"/>
      <c r="K44" s="34"/>
    </row>
    <row r="45" spans="2:19" x14ac:dyDescent="0.2">
      <c r="B45" s="162">
        <v>2001</v>
      </c>
      <c r="C45" s="85">
        <v>14243</v>
      </c>
      <c r="D45" s="85">
        <v>2330512</v>
      </c>
      <c r="E45" s="85">
        <v>33278842</v>
      </c>
      <c r="F45" s="85">
        <v>220143.15699999998</v>
      </c>
      <c r="G45" s="85">
        <v>56390.349000000002</v>
      </c>
      <c r="H45" s="85">
        <v>276533.50599999999</v>
      </c>
      <c r="I45" s="263"/>
      <c r="J45" s="263"/>
      <c r="K45" s="34"/>
    </row>
    <row r="46" spans="2:19" x14ac:dyDescent="0.2">
      <c r="B46" s="107">
        <v>2003</v>
      </c>
      <c r="C46" s="85">
        <v>15235</v>
      </c>
      <c r="D46" s="85">
        <v>1761904.8599999971</v>
      </c>
      <c r="E46" s="85">
        <v>32341877.053000156</v>
      </c>
      <c r="F46" s="85">
        <v>166647.42309999972</v>
      </c>
      <c r="G46" s="85">
        <v>60067.430372222145</v>
      </c>
      <c r="H46" s="85">
        <v>226714.85347222222</v>
      </c>
      <c r="I46" s="263"/>
      <c r="J46" s="263"/>
      <c r="K46" s="34"/>
      <c r="L46" s="86"/>
      <c r="M46" s="86"/>
      <c r="N46" s="86"/>
      <c r="O46" s="86"/>
      <c r="P46" s="86"/>
      <c r="Q46" s="86"/>
      <c r="R46" s="86"/>
      <c r="S46" s="86"/>
    </row>
    <row r="47" spans="2:19" x14ac:dyDescent="0.2">
      <c r="B47" s="107">
        <v>2005</v>
      </c>
      <c r="C47" s="85">
        <v>16154</v>
      </c>
      <c r="D47" s="85">
        <v>2470189.2720000017</v>
      </c>
      <c r="E47" s="85">
        <v>34405896.257999912</v>
      </c>
      <c r="F47" s="85">
        <v>240384.23760000107</v>
      </c>
      <c r="G47" s="85">
        <v>61678.824455556118</v>
      </c>
      <c r="H47" s="85">
        <v>302063.06205555482</v>
      </c>
      <c r="I47" s="263"/>
      <c r="J47" s="263"/>
      <c r="K47" s="34"/>
    </row>
    <row r="48" spans="2:19" x14ac:dyDescent="0.2">
      <c r="B48" s="107">
        <v>2007</v>
      </c>
      <c r="C48" s="85">
        <v>17450</v>
      </c>
      <c r="D48" s="85">
        <v>3466913.6319999839</v>
      </c>
      <c r="E48" s="85">
        <f>E9+E22+E35</f>
        <v>41357117.667999908</v>
      </c>
      <c r="F48" s="85">
        <v>342349.1584500004</v>
      </c>
      <c r="G48" s="85">
        <v>35486.610155555471</v>
      </c>
      <c r="H48" s="85">
        <v>377835.76860555436</v>
      </c>
      <c r="I48" s="263"/>
      <c r="J48" s="263"/>
      <c r="K48" s="34"/>
    </row>
    <row r="49" spans="2:14" x14ac:dyDescent="0.2">
      <c r="B49" s="107">
        <v>2009</v>
      </c>
      <c r="C49" s="85">
        <v>18837</v>
      </c>
      <c r="D49" s="85">
        <v>3692106.0820000102</v>
      </c>
      <c r="E49" s="85">
        <v>43909181.995999806</v>
      </c>
      <c r="F49" s="85">
        <v>317712.39955000073</v>
      </c>
      <c r="G49" s="85">
        <v>13740.637800000022</v>
      </c>
      <c r="H49" s="85">
        <v>331453.03735000052</v>
      </c>
      <c r="I49" s="263"/>
      <c r="J49" s="263"/>
      <c r="K49" s="34"/>
    </row>
    <row r="50" spans="2:14" x14ac:dyDescent="0.2">
      <c r="B50" s="107">
        <v>2011</v>
      </c>
      <c r="C50" s="85">
        <v>20346</v>
      </c>
      <c r="D50" s="85">
        <v>3892229.211000008</v>
      </c>
      <c r="E50" s="85">
        <v>46439768.215000205</v>
      </c>
      <c r="F50" s="85">
        <v>333151.79984999745</v>
      </c>
      <c r="G50" s="85">
        <v>13675.24952800004</v>
      </c>
      <c r="H50" s="85">
        <v>346827.04937799642</v>
      </c>
      <c r="I50" s="263"/>
      <c r="J50" s="263"/>
      <c r="K50" s="34"/>
    </row>
    <row r="51" spans="2:14" x14ac:dyDescent="0.2">
      <c r="B51" s="107">
        <v>2012</v>
      </c>
      <c r="C51" s="85">
        <v>21117</v>
      </c>
      <c r="D51" s="85">
        <v>3580408.6260000365</v>
      </c>
      <c r="E51" s="85">
        <v>47446783.459999911</v>
      </c>
      <c r="F51" s="85">
        <v>304213.34624999802</v>
      </c>
      <c r="G51" s="85">
        <v>13662.303186736135</v>
      </c>
      <c r="H51" s="85">
        <v>317875.64943673369</v>
      </c>
      <c r="I51" s="263"/>
      <c r="J51" s="263"/>
      <c r="K51" s="34"/>
    </row>
    <row r="52" spans="2:14" x14ac:dyDescent="0.2">
      <c r="B52" s="107">
        <v>2013</v>
      </c>
      <c r="C52" s="85">
        <v>21965</v>
      </c>
      <c r="D52" s="85">
        <f>D13+D26+D39</f>
        <v>3915946.6300000004</v>
      </c>
      <c r="E52" s="85">
        <v>50527385.017999798</v>
      </c>
      <c r="F52" s="85">
        <v>333744.12894999998</v>
      </c>
      <c r="G52" s="85">
        <v>13296.0502443611</v>
      </c>
      <c r="H52" s="85">
        <v>347040.17919436202</v>
      </c>
      <c r="I52" s="263"/>
      <c r="J52" s="263"/>
      <c r="K52" s="34"/>
    </row>
    <row r="53" spans="2:14" x14ac:dyDescent="0.2">
      <c r="B53" s="107">
        <v>2014</v>
      </c>
      <c r="C53" s="85">
        <v>22830</v>
      </c>
      <c r="D53" s="85">
        <v>3884058.7439999999</v>
      </c>
      <c r="E53" s="85">
        <v>52557414.920000002</v>
      </c>
      <c r="F53" s="85">
        <v>330041.27274999948</v>
      </c>
      <c r="G53" s="85">
        <v>13441.563220236098</v>
      </c>
      <c r="H53" s="85">
        <v>343482.83597023605</v>
      </c>
      <c r="I53" s="263"/>
      <c r="J53" s="263"/>
      <c r="K53" s="34"/>
    </row>
    <row r="54" spans="2:14" x14ac:dyDescent="0.2">
      <c r="B54" s="107">
        <v>2015</v>
      </c>
      <c r="C54" s="85">
        <v>23763</v>
      </c>
      <c r="D54" s="85">
        <v>3482610.62</v>
      </c>
      <c r="E54" s="85">
        <v>52829120.103</v>
      </c>
      <c r="F54" s="85">
        <v>293463.0686</v>
      </c>
      <c r="G54" s="85">
        <v>17671.403230000004</v>
      </c>
      <c r="H54" s="85">
        <v>311134.4718</v>
      </c>
      <c r="I54" s="263"/>
      <c r="J54" s="263"/>
      <c r="K54" s="34"/>
    </row>
    <row r="55" spans="2:14" x14ac:dyDescent="0.2">
      <c r="B55" s="107">
        <v>2016</v>
      </c>
      <c r="C55" s="85">
        <v>24612</v>
      </c>
      <c r="D55" s="85">
        <v>3588961.1700000195</v>
      </c>
      <c r="E55" s="85">
        <v>65065181.437999986</v>
      </c>
      <c r="F55" s="85">
        <v>278399.84640000015</v>
      </c>
      <c r="G55" s="85">
        <v>18927.666859722249</v>
      </c>
      <c r="H55" s="85">
        <v>297327.51325972058</v>
      </c>
      <c r="I55" s="263"/>
      <c r="J55" s="263"/>
      <c r="K55" s="34"/>
    </row>
    <row r="56" spans="2:14" x14ac:dyDescent="0.2">
      <c r="B56" s="107">
        <v>2017</v>
      </c>
      <c r="C56" s="85">
        <v>25543</v>
      </c>
      <c r="D56" s="85">
        <v>3772176.57</v>
      </c>
      <c r="E56" s="85">
        <v>67570526</v>
      </c>
      <c r="F56" s="85">
        <v>293125.52480000001</v>
      </c>
      <c r="G56" s="85">
        <v>21409.701000000001</v>
      </c>
      <c r="H56" s="85">
        <v>314535.22600000002</v>
      </c>
      <c r="I56" s="263"/>
      <c r="J56" s="263"/>
      <c r="K56" s="263"/>
      <c r="L56" s="263"/>
      <c r="M56" s="263"/>
      <c r="N56" s="263"/>
    </row>
    <row r="57" spans="2:14" s="34" customFormat="1" x14ac:dyDescent="0.2">
      <c r="B57" s="310" t="s">
        <v>205</v>
      </c>
      <c r="C57" s="310"/>
      <c r="D57" s="310"/>
      <c r="E57" s="310"/>
      <c r="F57" s="310"/>
      <c r="G57" s="310"/>
      <c r="H57" s="310"/>
      <c r="I57" s="263"/>
      <c r="J57" s="263"/>
      <c r="L57" s="28"/>
    </row>
    <row r="58" spans="2:14" s="34" customFormat="1" x14ac:dyDescent="0.2">
      <c r="B58" s="162">
        <v>2001</v>
      </c>
      <c r="C58" s="85">
        <v>4907</v>
      </c>
      <c r="D58" s="85">
        <v>15092</v>
      </c>
      <c r="E58" s="85">
        <v>525077</v>
      </c>
      <c r="F58" s="85">
        <v>774.96</v>
      </c>
      <c r="G58" s="85">
        <v>1028.585</v>
      </c>
      <c r="H58" s="85">
        <v>1803.5450000000001</v>
      </c>
      <c r="I58" s="263"/>
      <c r="J58" s="263"/>
      <c r="L58" s="28"/>
    </row>
    <row r="59" spans="2:14" x14ac:dyDescent="0.2">
      <c r="B59" s="162">
        <v>2003</v>
      </c>
      <c r="C59" s="85">
        <v>4887</v>
      </c>
      <c r="D59" s="85">
        <v>11332.757959529985</v>
      </c>
      <c r="E59" s="85">
        <v>502036.69597203983</v>
      </c>
      <c r="F59" s="85">
        <v>505.29490000000021</v>
      </c>
      <c r="G59" s="85">
        <v>968.84450000000004</v>
      </c>
      <c r="H59" s="85">
        <v>1474.1393999999991</v>
      </c>
      <c r="I59" s="263"/>
      <c r="J59" s="263"/>
      <c r="K59" s="34"/>
    </row>
    <row r="60" spans="2:14" x14ac:dyDescent="0.2">
      <c r="B60" s="162">
        <v>2005</v>
      </c>
      <c r="C60" s="85">
        <v>4844</v>
      </c>
      <c r="D60" s="85">
        <v>24523.977353749997</v>
      </c>
      <c r="E60" s="85">
        <v>459147.6719510713</v>
      </c>
      <c r="F60" s="85">
        <v>1915.8835500000005</v>
      </c>
      <c r="G60" s="85">
        <v>860.17569999999989</v>
      </c>
      <c r="H60" s="85">
        <v>2776.0592500000002</v>
      </c>
      <c r="I60" s="263"/>
      <c r="J60" s="263"/>
      <c r="K60" s="34"/>
    </row>
    <row r="61" spans="2:14" x14ac:dyDescent="0.2">
      <c r="B61" s="162">
        <v>2007</v>
      </c>
      <c r="C61" s="85">
        <v>4841</v>
      </c>
      <c r="D61" s="85">
        <v>17946.848173460039</v>
      </c>
      <c r="E61" s="85">
        <v>442371.48610998871</v>
      </c>
      <c r="F61" s="85">
        <v>1238.6896999999992</v>
      </c>
      <c r="G61" s="85">
        <v>403.0766999999999</v>
      </c>
      <c r="H61" s="85">
        <v>1641.7663999999995</v>
      </c>
      <c r="I61" s="263"/>
      <c r="J61" s="263"/>
      <c r="K61" s="34"/>
    </row>
    <row r="62" spans="2:14" x14ac:dyDescent="0.2">
      <c r="B62" s="162">
        <v>2009</v>
      </c>
      <c r="C62" s="85">
        <v>4815</v>
      </c>
      <c r="D62" s="85">
        <v>11047.037203289994</v>
      </c>
      <c r="E62" s="85">
        <v>472372.96509926929</v>
      </c>
      <c r="F62" s="85">
        <v>539.31360000000018</v>
      </c>
      <c r="G62" s="85">
        <v>439.41499999999974</v>
      </c>
      <c r="H62" s="85">
        <v>978.72859999999946</v>
      </c>
      <c r="I62" s="263"/>
      <c r="J62" s="263"/>
      <c r="K62" s="34"/>
    </row>
    <row r="63" spans="2:14" x14ac:dyDescent="0.2">
      <c r="B63" s="162">
        <v>2011</v>
      </c>
      <c r="C63" s="85">
        <v>4868</v>
      </c>
      <c r="D63" s="85">
        <v>24105.118489810004</v>
      </c>
      <c r="E63" s="85">
        <v>789019.06847563095</v>
      </c>
      <c r="F63" s="85">
        <v>1887.5870500000001</v>
      </c>
      <c r="G63" s="85">
        <v>839.99459999999999</v>
      </c>
      <c r="H63" s="85">
        <v>2727.5816500000014</v>
      </c>
      <c r="I63" s="263"/>
      <c r="J63" s="263"/>
      <c r="K63" s="34"/>
    </row>
    <row r="64" spans="2:14" x14ac:dyDescent="0.2">
      <c r="B64" s="162">
        <v>2012</v>
      </c>
      <c r="C64" s="85">
        <v>4836</v>
      </c>
      <c r="D64" s="85">
        <v>26352.074812650011</v>
      </c>
      <c r="E64" s="85">
        <v>868699.54530516907</v>
      </c>
      <c r="F64" s="85">
        <v>2068.0822499999999</v>
      </c>
      <c r="G64" s="85">
        <v>941.17540000000042</v>
      </c>
      <c r="H64" s="85">
        <v>3009.2576499999991</v>
      </c>
      <c r="I64" s="263"/>
      <c r="J64" s="263"/>
      <c r="K64" s="34"/>
    </row>
    <row r="65" spans="2:13" x14ac:dyDescent="0.2">
      <c r="B65" s="162">
        <v>2013</v>
      </c>
      <c r="C65" s="85">
        <v>4793</v>
      </c>
      <c r="D65" s="85">
        <v>30656.334517449981</v>
      </c>
      <c r="E65" s="85">
        <v>1038045.9572391401</v>
      </c>
      <c r="F65" s="85">
        <f>2526034.5/1000</f>
        <v>2526.0345000000002</v>
      </c>
      <c r="G65" s="85">
        <f>1151949.2/1000</f>
        <v>1151.9492</v>
      </c>
      <c r="H65" s="85">
        <f>3677983.7/1000</f>
        <v>3677.9837000000002</v>
      </c>
      <c r="I65" s="263"/>
      <c r="J65" s="263"/>
      <c r="K65" s="34"/>
    </row>
    <row r="66" spans="2:13" x14ac:dyDescent="0.2">
      <c r="B66" s="107">
        <v>2014</v>
      </c>
      <c r="C66" s="85">
        <v>4780</v>
      </c>
      <c r="D66" s="85">
        <v>31711.007161280006</v>
      </c>
      <c r="E66" s="85">
        <v>1158418.6514526585</v>
      </c>
      <c r="F66" s="85">
        <v>1559.08215</v>
      </c>
      <c r="G66" s="85">
        <v>1299.5940500000006</v>
      </c>
      <c r="H66" s="85">
        <v>2858.6761999999994</v>
      </c>
      <c r="I66" s="263"/>
      <c r="J66" s="263"/>
      <c r="K66" s="34"/>
    </row>
    <row r="67" spans="2:13" x14ac:dyDescent="0.2">
      <c r="B67" s="107">
        <v>2015</v>
      </c>
      <c r="C67" s="85">
        <v>4767</v>
      </c>
      <c r="D67" s="85">
        <v>37791.881999999998</v>
      </c>
      <c r="E67" s="85">
        <v>1302337.328</v>
      </c>
      <c r="F67" s="85">
        <v>1895.37275</v>
      </c>
      <c r="G67" s="85">
        <v>1478.06375</v>
      </c>
      <c r="H67" s="85">
        <v>3373.4364999999998</v>
      </c>
      <c r="I67" s="263"/>
      <c r="J67" s="263"/>
      <c r="K67" s="34"/>
    </row>
    <row r="68" spans="2:13" x14ac:dyDescent="0.2">
      <c r="B68" s="107">
        <v>2016</v>
      </c>
      <c r="C68" s="85">
        <v>4776</v>
      </c>
      <c r="D68" s="85">
        <v>47402.546137529956</v>
      </c>
      <c r="E68" s="85">
        <v>1504643.0495376168</v>
      </c>
      <c r="F68" s="85">
        <v>2477.7586000000001</v>
      </c>
      <c r="G68" s="85">
        <v>1734.0051500000004</v>
      </c>
      <c r="H68" s="85">
        <v>4211.7637499999992</v>
      </c>
      <c r="I68" s="263"/>
      <c r="J68" s="263"/>
      <c r="K68" s="34"/>
    </row>
    <row r="69" spans="2:13" x14ac:dyDescent="0.2">
      <c r="B69" s="107">
        <v>2017</v>
      </c>
      <c r="C69" s="85">
        <v>4779</v>
      </c>
      <c r="D69" s="85">
        <v>50739.51</v>
      </c>
      <c r="E69" s="85">
        <v>1565507</v>
      </c>
      <c r="F69" s="85">
        <v>2654.8955000000001</v>
      </c>
      <c r="G69" s="85">
        <v>1808.405</v>
      </c>
      <c r="H69" s="85">
        <v>4463.3010000000004</v>
      </c>
      <c r="I69" s="263"/>
      <c r="J69" s="263"/>
      <c r="K69" s="34"/>
    </row>
    <row r="70" spans="2:13" s="34" customFormat="1" x14ac:dyDescent="0.2">
      <c r="B70" s="309" t="s">
        <v>435</v>
      </c>
      <c r="C70" s="309"/>
      <c r="D70" s="309"/>
      <c r="E70" s="309"/>
      <c r="F70" s="309"/>
      <c r="G70" s="309"/>
      <c r="H70" s="309"/>
      <c r="I70" s="263"/>
      <c r="J70" s="263"/>
      <c r="L70" s="28"/>
    </row>
    <row r="71" spans="2:13" s="34" customFormat="1" x14ac:dyDescent="0.2">
      <c r="B71" s="162">
        <v>2001</v>
      </c>
      <c r="C71" s="85">
        <v>19150</v>
      </c>
      <c r="D71" s="85">
        <v>2345604</v>
      </c>
      <c r="E71" s="85">
        <v>33803919</v>
      </c>
      <c r="F71" s="85">
        <v>220918.117</v>
      </c>
      <c r="G71" s="85">
        <v>57418.934000000001</v>
      </c>
      <c r="H71" s="85">
        <v>278337.05099999998</v>
      </c>
      <c r="I71" s="263"/>
      <c r="J71" s="263"/>
      <c r="L71" s="28"/>
    </row>
    <row r="72" spans="2:13" x14ac:dyDescent="0.2">
      <c r="B72" s="162">
        <v>2003</v>
      </c>
      <c r="C72" s="85">
        <f t="shared" ref="C72:H76" si="0">C7+C20+C33+C59</f>
        <v>20122</v>
      </c>
      <c r="D72" s="85">
        <f t="shared" si="0"/>
        <v>1773237.6179595271</v>
      </c>
      <c r="E72" s="85">
        <f t="shared" si="0"/>
        <v>32843913.748972196</v>
      </c>
      <c r="F72" s="85">
        <f t="shared" si="0"/>
        <v>167152.71799999973</v>
      </c>
      <c r="G72" s="85">
        <f t="shared" si="0"/>
        <v>61036.274872222144</v>
      </c>
      <c r="H72" s="85">
        <f t="shared" si="0"/>
        <v>228188.99287222221</v>
      </c>
      <c r="I72" s="263"/>
      <c r="J72" s="263"/>
      <c r="K72" s="34"/>
    </row>
    <row r="73" spans="2:13" x14ac:dyDescent="0.2">
      <c r="B73" s="162">
        <v>2005</v>
      </c>
      <c r="C73" s="85">
        <f t="shared" si="0"/>
        <v>20998</v>
      </c>
      <c r="D73" s="85">
        <f t="shared" si="0"/>
        <v>2494713.2493537515</v>
      </c>
      <c r="E73" s="85">
        <f t="shared" si="0"/>
        <v>34865043.929950982</v>
      </c>
      <c r="F73" s="85">
        <f t="shared" si="0"/>
        <v>242300.12115000107</v>
      </c>
      <c r="G73" s="85">
        <f t="shared" si="0"/>
        <v>62539.000155556118</v>
      </c>
      <c r="H73" s="85">
        <f t="shared" si="0"/>
        <v>304839.12130555481</v>
      </c>
      <c r="I73" s="263"/>
      <c r="J73" s="263"/>
      <c r="K73" s="34"/>
    </row>
    <row r="74" spans="2:13" x14ac:dyDescent="0.2">
      <c r="B74" s="162">
        <v>2007</v>
      </c>
      <c r="C74" s="85">
        <f t="shared" si="0"/>
        <v>22291</v>
      </c>
      <c r="D74" s="85">
        <f t="shared" si="0"/>
        <v>3484860.4801734439</v>
      </c>
      <c r="E74" s="85">
        <f t="shared" si="0"/>
        <v>41799489.154109895</v>
      </c>
      <c r="F74" s="85">
        <f t="shared" si="0"/>
        <v>343587.84815000038</v>
      </c>
      <c r="G74" s="85">
        <f t="shared" si="0"/>
        <v>35889.686855555468</v>
      </c>
      <c r="H74" s="85">
        <f t="shared" si="0"/>
        <v>379477.53500555438</v>
      </c>
      <c r="I74" s="263"/>
      <c r="J74" s="263"/>
      <c r="K74" s="34"/>
    </row>
    <row r="75" spans="2:13" x14ac:dyDescent="0.2">
      <c r="B75" s="162">
        <v>2009</v>
      </c>
      <c r="C75" s="85">
        <f t="shared" si="0"/>
        <v>23652</v>
      </c>
      <c r="D75" s="85">
        <f t="shared" si="0"/>
        <v>3703153.1192033002</v>
      </c>
      <c r="E75" s="85">
        <f t="shared" si="0"/>
        <v>44381554.961099073</v>
      </c>
      <c r="F75" s="85">
        <f t="shared" si="0"/>
        <v>318251.71315000072</v>
      </c>
      <c r="G75" s="85">
        <f t="shared" si="0"/>
        <v>14180.052800000021</v>
      </c>
      <c r="H75" s="85">
        <f t="shared" si="0"/>
        <v>332431.7659500005</v>
      </c>
      <c r="I75" s="263"/>
      <c r="J75" s="263"/>
      <c r="K75" s="34"/>
    </row>
    <row r="76" spans="2:13" x14ac:dyDescent="0.2">
      <c r="B76" s="162">
        <v>2011</v>
      </c>
      <c r="C76" s="85">
        <f t="shared" si="0"/>
        <v>25214</v>
      </c>
      <c r="D76" s="85">
        <f t="shared" si="0"/>
        <v>3916334.3294898178</v>
      </c>
      <c r="E76" s="85">
        <f t="shared" si="0"/>
        <v>47228787.283475839</v>
      </c>
      <c r="F76" s="85">
        <f t="shared" si="0"/>
        <v>335039.38689999742</v>
      </c>
      <c r="G76" s="85">
        <f t="shared" si="0"/>
        <v>14515.24412800004</v>
      </c>
      <c r="H76" s="85">
        <f t="shared" si="0"/>
        <v>349554.63102799642</v>
      </c>
      <c r="I76" s="263"/>
      <c r="J76" s="263"/>
      <c r="K76" s="34"/>
    </row>
    <row r="77" spans="2:13" x14ac:dyDescent="0.2">
      <c r="B77" s="162">
        <v>2012</v>
      </c>
      <c r="C77" s="85">
        <v>25953</v>
      </c>
      <c r="D77" s="85">
        <v>3606760.7008126769</v>
      </c>
      <c r="E77" s="85">
        <v>48315483.005305</v>
      </c>
      <c r="F77" s="85">
        <v>306281.42849999812</v>
      </c>
      <c r="G77" s="85">
        <v>14603.478586736148</v>
      </c>
      <c r="H77" s="85">
        <v>320884.9070867332</v>
      </c>
      <c r="I77" s="263"/>
      <c r="J77" s="263"/>
      <c r="K77" s="34"/>
    </row>
    <row r="78" spans="2:13" x14ac:dyDescent="0.2">
      <c r="B78" s="162">
        <v>2013</v>
      </c>
      <c r="C78" s="85">
        <v>26758</v>
      </c>
      <c r="D78" s="85">
        <v>3946602.9645174565</v>
      </c>
      <c r="E78" s="85">
        <v>51565430.706238888</v>
      </c>
      <c r="F78" s="85">
        <f>336270163.3/1000</f>
        <v>336270.16330000001</v>
      </c>
      <c r="G78" s="85">
        <f>14447999.2943611/1000</f>
        <v>14447.9992943611</v>
      </c>
      <c r="H78" s="85">
        <f>350718162.594362/1000</f>
        <v>350718.16259436205</v>
      </c>
      <c r="I78" s="263"/>
      <c r="J78" s="263"/>
      <c r="K78" s="34"/>
    </row>
    <row r="79" spans="2:13" x14ac:dyDescent="0.2">
      <c r="B79" s="107">
        <v>2014</v>
      </c>
      <c r="C79" s="85">
        <v>27610</v>
      </c>
      <c r="D79" s="85">
        <v>3915769.7511612871</v>
      </c>
      <c r="E79" s="85">
        <v>53715833.567452684</v>
      </c>
      <c r="F79" s="85">
        <v>331600.35489999963</v>
      </c>
      <c r="G79" s="85">
        <v>14741.157270236119</v>
      </c>
      <c r="H79" s="85">
        <v>346341.51217023598</v>
      </c>
      <c r="I79" s="263"/>
      <c r="J79" s="263"/>
      <c r="K79" s="34"/>
      <c r="M79" s="89"/>
    </row>
    <row r="80" spans="2:13" x14ac:dyDescent="0.2">
      <c r="B80" s="107">
        <v>2015</v>
      </c>
      <c r="C80" s="85">
        <v>28530</v>
      </c>
      <c r="D80" s="85">
        <v>3520402.5019999999</v>
      </c>
      <c r="E80" s="85">
        <v>54131457.43</v>
      </c>
      <c r="F80" s="85">
        <v>295358.44130000001</v>
      </c>
      <c r="G80" s="85">
        <v>19149.466980000001</v>
      </c>
      <c r="H80" s="85">
        <v>314507.90830000001</v>
      </c>
      <c r="I80" s="263"/>
      <c r="J80" s="263"/>
      <c r="K80" s="34"/>
      <c r="M80" s="90"/>
    </row>
    <row r="81" spans="2:21" x14ac:dyDescent="0.2">
      <c r="B81" s="107">
        <v>2016</v>
      </c>
      <c r="C81" s="85">
        <v>29388</v>
      </c>
      <c r="D81" s="85">
        <v>3636363.7161375484</v>
      </c>
      <c r="E81" s="85">
        <v>66569824.487537704</v>
      </c>
      <c r="F81" s="85">
        <v>280877.60500000039</v>
      </c>
      <c r="G81" s="85">
        <v>20661.672009722264</v>
      </c>
      <c r="H81" s="85">
        <v>301539.27700972074</v>
      </c>
      <c r="I81" s="263"/>
      <c r="J81" s="263"/>
      <c r="K81" s="34"/>
      <c r="M81" s="90"/>
    </row>
    <row r="82" spans="2:21" ht="13.5" thickBot="1" x14ac:dyDescent="0.25">
      <c r="B82" s="166">
        <v>2017</v>
      </c>
      <c r="C82" s="167">
        <v>30322</v>
      </c>
      <c r="D82" s="167">
        <v>3822916.08</v>
      </c>
      <c r="E82" s="167">
        <v>69136033</v>
      </c>
      <c r="F82" s="167">
        <v>295780.4203</v>
      </c>
      <c r="G82" s="167">
        <v>23218.106</v>
      </c>
      <c r="H82" s="167">
        <v>318998.52600000001</v>
      </c>
      <c r="I82" s="263"/>
      <c r="J82" s="263"/>
      <c r="K82" s="34"/>
      <c r="M82" s="90"/>
    </row>
    <row r="83" spans="2:21" x14ac:dyDescent="0.2">
      <c r="B83" s="28"/>
      <c r="I83" s="263"/>
    </row>
    <row r="86" spans="2:21" x14ac:dyDescent="0.2">
      <c r="R86" s="80"/>
      <c r="S86" s="80"/>
      <c r="T86" s="81"/>
      <c r="U86" s="81"/>
    </row>
    <row r="87" spans="2:21" x14ac:dyDescent="0.2">
      <c r="R87" s="80"/>
      <c r="S87" s="80"/>
      <c r="T87" s="80"/>
      <c r="U87" s="80"/>
    </row>
    <row r="88" spans="2:21" x14ac:dyDescent="0.2">
      <c r="R88" s="80"/>
      <c r="S88" s="80"/>
      <c r="T88" s="80"/>
      <c r="U88" s="80"/>
    </row>
    <row r="89" spans="2:21" x14ac:dyDescent="0.2">
      <c r="R89" s="80"/>
      <c r="S89" s="80"/>
      <c r="T89" s="80"/>
      <c r="U89" s="80"/>
    </row>
  </sheetData>
  <mergeCells count="7">
    <mergeCell ref="B1:J1"/>
    <mergeCell ref="B70:H70"/>
    <mergeCell ref="B5:H5"/>
    <mergeCell ref="B18:H18"/>
    <mergeCell ref="B31:H31"/>
    <mergeCell ref="B57:H57"/>
    <mergeCell ref="B44:H44"/>
  </mergeCells>
  <phoneticPr fontId="9" type="noConversion"/>
  <pageMargins left="0.7" right="0.7" top="0.75" bottom="0.75" header="0.3" footer="0.3"/>
  <pageSetup paperSize="9" scale="69" fitToWidth="0" orientation="portrait" r:id="rId1"/>
  <headerFooter alignWithMargins="0"/>
  <colBreaks count="1" manualBreakCount="1">
    <brk id="14" max="42" man="1"/>
  </colBreak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rgb="FFFF5C21"/>
  </sheetPr>
  <dimension ref="B1:Y38"/>
  <sheetViews>
    <sheetView showGridLines="0" zoomScaleNormal="100" zoomScaleSheetLayoutView="100" workbookViewId="0">
      <selection activeCell="B27" sqref="B27"/>
    </sheetView>
  </sheetViews>
  <sheetFormatPr baseColWidth="10" defaultColWidth="11.42578125" defaultRowHeight="12.75" x14ac:dyDescent="0.2"/>
  <cols>
    <col min="1" max="1" width="2.7109375" style="12" customWidth="1"/>
    <col min="2" max="2" width="18" style="12" customWidth="1"/>
    <col min="3" max="4" width="10.7109375" style="12" customWidth="1"/>
    <col min="5" max="5" width="11.5703125" style="12" customWidth="1"/>
    <col min="6" max="6" width="10.7109375" style="12" customWidth="1"/>
    <col min="7" max="7" width="11" style="12" customWidth="1"/>
    <col min="8" max="10" width="10.7109375" style="12" customWidth="1"/>
    <col min="11" max="11" width="7.85546875" style="12" customWidth="1"/>
    <col min="12" max="12" width="9.7109375" style="12" customWidth="1"/>
    <col min="13" max="16384" width="11.42578125" style="12"/>
  </cols>
  <sheetData>
    <row r="1" spans="2:25" s="108" customFormat="1" ht="34.5" customHeight="1" x14ac:dyDescent="0.2">
      <c r="B1" s="336" t="str">
        <f>Inhaltsverzeichnis!D41</f>
        <v>Juristischen Personen (ohne Vereine und Stiftungen), Steuerfaktoren und Steuern der Kernstädte, 
Agglomerationen und des übrigen Gebiets, 2017</v>
      </c>
      <c r="C1" s="336"/>
      <c r="D1" s="336"/>
      <c r="E1" s="336"/>
      <c r="F1" s="336"/>
      <c r="G1" s="336"/>
      <c r="H1" s="336"/>
      <c r="I1" s="336"/>
      <c r="J1" s="336"/>
      <c r="K1" s="336"/>
      <c r="L1" s="120"/>
      <c r="M1" s="79"/>
      <c r="N1" s="79"/>
      <c r="O1" s="79"/>
      <c r="P1" s="79"/>
      <c r="Q1" s="79"/>
      <c r="R1" s="79"/>
      <c r="S1" s="79"/>
      <c r="T1" s="79"/>
      <c r="U1" s="79"/>
      <c r="V1" s="79"/>
      <c r="W1" s="79"/>
      <c r="X1" s="121"/>
      <c r="Y1" s="121"/>
    </row>
    <row r="2" spans="2:25" ht="15.75" x14ac:dyDescent="0.2">
      <c r="B2" s="32" t="s">
        <v>437</v>
      </c>
      <c r="C2" s="122"/>
      <c r="D2" s="122"/>
      <c r="E2" s="122"/>
      <c r="F2" s="122"/>
      <c r="G2" s="122"/>
      <c r="H2" s="122"/>
      <c r="I2" s="122"/>
      <c r="J2" s="122"/>
      <c r="K2" s="122"/>
      <c r="L2" s="122"/>
      <c r="M2" s="79"/>
      <c r="N2" s="79"/>
      <c r="O2" s="79"/>
      <c r="P2" s="79"/>
      <c r="Q2" s="79"/>
      <c r="R2" s="79"/>
      <c r="S2" s="79"/>
      <c r="T2" s="79"/>
      <c r="U2" s="79"/>
      <c r="V2" s="79"/>
      <c r="W2" s="79"/>
      <c r="X2" s="123"/>
      <c r="Y2" s="123"/>
    </row>
    <row r="3" spans="2:25" x14ac:dyDescent="0.2">
      <c r="B3" s="30"/>
    </row>
    <row r="5" spans="2:25" s="23" customFormat="1" ht="67.5" customHeight="1" x14ac:dyDescent="0.2">
      <c r="B5" s="231" t="s">
        <v>269</v>
      </c>
      <c r="C5" s="290" t="s">
        <v>622</v>
      </c>
      <c r="D5" s="290" t="s">
        <v>332</v>
      </c>
      <c r="E5" s="290" t="s">
        <v>252</v>
      </c>
      <c r="F5" s="290" t="s">
        <v>545</v>
      </c>
      <c r="G5" s="290" t="s">
        <v>555</v>
      </c>
      <c r="H5" s="290" t="s">
        <v>569</v>
      </c>
      <c r="I5" s="290" t="s">
        <v>547</v>
      </c>
      <c r="J5" s="290" t="s">
        <v>556</v>
      </c>
      <c r="K5" s="100"/>
    </row>
    <row r="6" spans="2:25" s="23" customFormat="1" x14ac:dyDescent="0.2">
      <c r="B6" s="341" t="s">
        <v>271</v>
      </c>
      <c r="C6" s="342"/>
      <c r="D6" s="342"/>
      <c r="E6" s="342"/>
      <c r="F6" s="342"/>
      <c r="G6" s="342"/>
      <c r="H6" s="342"/>
      <c r="I6" s="342"/>
      <c r="J6" s="342"/>
      <c r="K6" s="100"/>
    </row>
    <row r="7" spans="2:25" x14ac:dyDescent="0.2">
      <c r="B7" s="23" t="s">
        <v>1</v>
      </c>
      <c r="C7" s="24">
        <v>21191</v>
      </c>
      <c r="D7" s="24">
        <v>1796</v>
      </c>
      <c r="E7" s="24">
        <v>305818.87</v>
      </c>
      <c r="F7" s="24">
        <v>5338619.8</v>
      </c>
      <c r="G7" s="24">
        <v>24360.134999999998</v>
      </c>
      <c r="H7" s="24">
        <v>1205.6021000000001</v>
      </c>
      <c r="I7" s="24">
        <v>25565.737000000001</v>
      </c>
      <c r="J7" s="24">
        <v>1206.4431999999999</v>
      </c>
      <c r="L7" s="35"/>
    </row>
    <row r="8" spans="2:25" x14ac:dyDescent="0.2">
      <c r="B8" s="23" t="s">
        <v>2</v>
      </c>
      <c r="C8" s="24">
        <v>19168</v>
      </c>
      <c r="D8" s="24">
        <v>1899</v>
      </c>
      <c r="E8" s="24">
        <v>399669.77</v>
      </c>
      <c r="F8" s="24">
        <v>20534895.399999999</v>
      </c>
      <c r="G8" s="24">
        <v>32113.807000000001</v>
      </c>
      <c r="H8" s="24">
        <v>5970.3432000000003</v>
      </c>
      <c r="I8" s="24">
        <v>38084.15</v>
      </c>
      <c r="J8" s="24">
        <v>1986.8608999999999</v>
      </c>
      <c r="L8" s="14"/>
    </row>
    <row r="9" spans="2:25" x14ac:dyDescent="0.2">
      <c r="B9" s="23" t="s">
        <v>4</v>
      </c>
      <c r="C9" s="24">
        <v>11092</v>
      </c>
      <c r="D9" s="24">
        <v>664</v>
      </c>
      <c r="E9" s="24">
        <v>100316.66</v>
      </c>
      <c r="F9" s="24">
        <v>1509318.8</v>
      </c>
      <c r="G9" s="24">
        <v>7913.7079999999996</v>
      </c>
      <c r="H9" s="24">
        <v>336.87860000000001</v>
      </c>
      <c r="I9" s="24">
        <v>8250.5859999999993</v>
      </c>
      <c r="J9" s="24">
        <v>743.83219999999994</v>
      </c>
      <c r="L9" s="14"/>
    </row>
    <row r="10" spans="2:25" x14ac:dyDescent="0.2">
      <c r="B10" s="23" t="s">
        <v>69</v>
      </c>
      <c r="C10" s="24">
        <v>16004</v>
      </c>
      <c r="D10" s="24">
        <v>818</v>
      </c>
      <c r="E10" s="24">
        <v>68089.66</v>
      </c>
      <c r="F10" s="24">
        <v>746584.9</v>
      </c>
      <c r="G10" s="24">
        <v>5058.3050000000003</v>
      </c>
      <c r="H10" s="24">
        <v>309.69299999999998</v>
      </c>
      <c r="I10" s="24">
        <v>5367.9979999999996</v>
      </c>
      <c r="J10" s="24">
        <v>335.416</v>
      </c>
      <c r="L10" s="14"/>
    </row>
    <row r="11" spans="2:25" x14ac:dyDescent="0.2">
      <c r="B11" s="23" t="s">
        <v>7</v>
      </c>
      <c r="C11" s="24">
        <v>10179</v>
      </c>
      <c r="D11" s="24">
        <v>770</v>
      </c>
      <c r="E11" s="24">
        <v>93125.87</v>
      </c>
      <c r="F11" s="24">
        <v>1612388.8</v>
      </c>
      <c r="G11" s="24">
        <v>7137.8609999999999</v>
      </c>
      <c r="H11" s="24">
        <v>538.22730000000001</v>
      </c>
      <c r="I11" s="24">
        <v>7676.0879999999997</v>
      </c>
      <c r="J11" s="24">
        <v>754.11019999999996</v>
      </c>
      <c r="L11" s="14"/>
    </row>
    <row r="12" spans="2:25" x14ac:dyDescent="0.2">
      <c r="B12" s="23" t="s">
        <v>10</v>
      </c>
      <c r="C12" s="24">
        <v>11543</v>
      </c>
      <c r="D12" s="24">
        <v>882</v>
      </c>
      <c r="E12" s="24">
        <v>84623.53</v>
      </c>
      <c r="F12" s="24">
        <v>2387410</v>
      </c>
      <c r="G12" s="24">
        <v>6471.9589999999998</v>
      </c>
      <c r="H12" s="24">
        <v>750.34659999999997</v>
      </c>
      <c r="I12" s="24">
        <v>7222.3059999999996</v>
      </c>
      <c r="J12" s="24">
        <v>625.68709999999999</v>
      </c>
      <c r="L12" s="14"/>
    </row>
    <row r="13" spans="2:25" x14ac:dyDescent="0.2">
      <c r="B13" s="110" t="s">
        <v>13</v>
      </c>
      <c r="C13" s="119">
        <v>89177</v>
      </c>
      <c r="D13" s="119">
        <v>6829</v>
      </c>
      <c r="E13" s="119">
        <v>1051644.3600000001</v>
      </c>
      <c r="F13" s="119">
        <v>32129217.800000001</v>
      </c>
      <c r="G13" s="119">
        <v>83055.774999999994</v>
      </c>
      <c r="H13" s="119">
        <v>9111.0908999999992</v>
      </c>
      <c r="I13" s="119">
        <v>92166.865999999995</v>
      </c>
      <c r="J13" s="119">
        <v>1033.5273</v>
      </c>
      <c r="L13" s="14"/>
      <c r="M13" s="14"/>
      <c r="N13" s="14"/>
      <c r="O13" s="14"/>
      <c r="P13" s="14"/>
      <c r="Q13" s="14"/>
      <c r="R13" s="14"/>
      <c r="S13" s="14"/>
    </row>
    <row r="14" spans="2:25" s="23" customFormat="1" x14ac:dyDescent="0.2">
      <c r="B14" s="341" t="s">
        <v>272</v>
      </c>
      <c r="C14" s="342"/>
      <c r="D14" s="342"/>
      <c r="E14" s="342"/>
      <c r="F14" s="342"/>
      <c r="G14" s="342"/>
      <c r="H14" s="342"/>
      <c r="I14" s="342"/>
      <c r="J14" s="342"/>
      <c r="L14" s="24"/>
    </row>
    <row r="15" spans="2:25" x14ac:dyDescent="0.2">
      <c r="B15" s="23" t="s">
        <v>1</v>
      </c>
      <c r="C15" s="24">
        <v>59420</v>
      </c>
      <c r="D15" s="24">
        <v>2385</v>
      </c>
      <c r="E15" s="24">
        <v>310607.71999999997</v>
      </c>
      <c r="F15" s="24">
        <v>3737044.2</v>
      </c>
      <c r="G15" s="24">
        <v>24418.208999999999</v>
      </c>
      <c r="H15" s="24">
        <v>1034.7716</v>
      </c>
      <c r="I15" s="24">
        <v>25452.981</v>
      </c>
      <c r="J15" s="24">
        <v>428.3571</v>
      </c>
      <c r="L15" s="14"/>
    </row>
    <row r="16" spans="2:25" x14ac:dyDescent="0.2">
      <c r="B16" s="23" t="s">
        <v>265</v>
      </c>
      <c r="C16" s="24">
        <v>97330</v>
      </c>
      <c r="D16" s="24">
        <v>4105</v>
      </c>
      <c r="E16" s="24">
        <v>339581.58</v>
      </c>
      <c r="F16" s="24">
        <v>3867092.9</v>
      </c>
      <c r="G16" s="24">
        <v>25701.72</v>
      </c>
      <c r="H16" s="24">
        <v>1951.2293</v>
      </c>
      <c r="I16" s="24">
        <v>27652.949000000001</v>
      </c>
      <c r="J16" s="24">
        <v>284.11540000000002</v>
      </c>
      <c r="L16" s="14"/>
    </row>
    <row r="17" spans="2:12" x14ac:dyDescent="0.2">
      <c r="B17" s="23" t="s">
        <v>69</v>
      </c>
      <c r="C17" s="24">
        <v>10162</v>
      </c>
      <c r="D17" s="24">
        <v>481</v>
      </c>
      <c r="E17" s="24">
        <v>63983.27</v>
      </c>
      <c r="F17" s="24">
        <v>741211.9</v>
      </c>
      <c r="G17" s="24">
        <v>4965.1679999999997</v>
      </c>
      <c r="H17" s="24">
        <v>201.91849999999999</v>
      </c>
      <c r="I17" s="24">
        <v>5167.0870000000004</v>
      </c>
      <c r="J17" s="24">
        <v>508.47140000000002</v>
      </c>
      <c r="L17" s="14"/>
    </row>
    <row r="18" spans="2:12" x14ac:dyDescent="0.2">
      <c r="B18" s="23" t="s">
        <v>7</v>
      </c>
      <c r="C18" s="24">
        <v>24883</v>
      </c>
      <c r="D18" s="24">
        <v>1230</v>
      </c>
      <c r="E18" s="24">
        <v>147486.54999999999</v>
      </c>
      <c r="F18" s="24">
        <v>1356970.9</v>
      </c>
      <c r="G18" s="24">
        <v>11396.509</v>
      </c>
      <c r="H18" s="24">
        <v>322.96559999999999</v>
      </c>
      <c r="I18" s="24">
        <v>11719.475</v>
      </c>
      <c r="J18" s="24">
        <v>470.98320000000001</v>
      </c>
      <c r="L18" s="14"/>
    </row>
    <row r="19" spans="2:12" x14ac:dyDescent="0.2">
      <c r="B19" s="23" t="s">
        <v>266</v>
      </c>
      <c r="C19" s="24">
        <v>39280</v>
      </c>
      <c r="D19" s="24">
        <v>1691</v>
      </c>
      <c r="E19" s="24">
        <v>168339.66</v>
      </c>
      <c r="F19" s="24">
        <v>5605774.5</v>
      </c>
      <c r="G19" s="24">
        <v>12821.446</v>
      </c>
      <c r="H19" s="24">
        <v>1390.1758</v>
      </c>
      <c r="I19" s="24">
        <v>14211.621999999999</v>
      </c>
      <c r="J19" s="24">
        <v>361.803</v>
      </c>
      <c r="L19" s="14"/>
    </row>
    <row r="20" spans="2:12" x14ac:dyDescent="0.2">
      <c r="B20" s="23" t="s">
        <v>267</v>
      </c>
      <c r="C20" s="24">
        <v>79523</v>
      </c>
      <c r="D20" s="24">
        <v>3636</v>
      </c>
      <c r="E20" s="24">
        <v>431141.64</v>
      </c>
      <c r="F20" s="24">
        <v>3141187.4</v>
      </c>
      <c r="G20" s="24">
        <v>33821.47</v>
      </c>
      <c r="H20" s="24">
        <v>1390.8277</v>
      </c>
      <c r="I20" s="24">
        <v>35212.298000000003</v>
      </c>
      <c r="J20" s="24">
        <v>442.79390000000001</v>
      </c>
      <c r="L20" s="14"/>
    </row>
    <row r="21" spans="2:12" x14ac:dyDescent="0.2">
      <c r="B21" s="23" t="s">
        <v>268</v>
      </c>
      <c r="C21" s="24">
        <v>42703</v>
      </c>
      <c r="D21" s="24">
        <v>1933</v>
      </c>
      <c r="E21" s="24">
        <v>375922.04</v>
      </c>
      <c r="F21" s="24">
        <v>2960598.2</v>
      </c>
      <c r="G21" s="24">
        <v>30398.117999999999</v>
      </c>
      <c r="H21" s="24">
        <v>794.65210000000002</v>
      </c>
      <c r="I21" s="24">
        <v>31192.77</v>
      </c>
      <c r="J21" s="24">
        <v>730.45849999999996</v>
      </c>
      <c r="L21" s="14"/>
    </row>
    <row r="22" spans="2:12" x14ac:dyDescent="0.2">
      <c r="B22" s="110" t="s">
        <v>13</v>
      </c>
      <c r="C22" s="119">
        <v>353301</v>
      </c>
      <c r="D22" s="119">
        <v>15461</v>
      </c>
      <c r="E22" s="119">
        <v>1837062.45</v>
      </c>
      <c r="F22" s="119">
        <v>21409880.100000001</v>
      </c>
      <c r="G22" s="119">
        <v>143522.64000000001</v>
      </c>
      <c r="H22" s="119">
        <v>7086.5405000000001</v>
      </c>
      <c r="I22" s="119">
        <v>150609.18</v>
      </c>
      <c r="J22" s="119">
        <v>426.29140000000001</v>
      </c>
      <c r="L22" s="14"/>
    </row>
    <row r="23" spans="2:12" ht="20.100000000000001" customHeight="1" x14ac:dyDescent="0.2">
      <c r="B23" s="125" t="s">
        <v>273</v>
      </c>
      <c r="C23" s="126">
        <v>227572</v>
      </c>
      <c r="D23" s="126">
        <v>11225</v>
      </c>
      <c r="E23" s="126">
        <v>883469.73</v>
      </c>
      <c r="F23" s="126">
        <v>14031429.5</v>
      </c>
      <c r="G23" s="126">
        <v>66547.107999999993</v>
      </c>
      <c r="H23" s="126">
        <v>5212.0622000000003</v>
      </c>
      <c r="I23" s="126">
        <v>71759.171000000002</v>
      </c>
      <c r="J23" s="126">
        <v>315.32510000000002</v>
      </c>
      <c r="L23" s="14"/>
    </row>
    <row r="24" spans="2:12" ht="24.75" customHeight="1" thickBot="1" x14ac:dyDescent="0.25">
      <c r="B24" s="178" t="s">
        <v>12</v>
      </c>
      <c r="C24" s="169">
        <v>670050</v>
      </c>
      <c r="D24" s="169">
        <v>33515</v>
      </c>
      <c r="E24" s="169">
        <v>3772176.54</v>
      </c>
      <c r="F24" s="169">
        <v>67570527.299999997</v>
      </c>
      <c r="G24" s="169">
        <v>293125.52299999999</v>
      </c>
      <c r="H24" s="169">
        <v>21409.693599999999</v>
      </c>
      <c r="I24" s="169">
        <v>314535.217</v>
      </c>
      <c r="J24" s="169">
        <v>469.4205</v>
      </c>
      <c r="L24" s="14"/>
    </row>
    <row r="25" spans="2:12" s="190" customFormat="1" ht="8.1" customHeight="1" x14ac:dyDescent="0.2"/>
    <row r="26" spans="2:12" s="190" customFormat="1" x14ac:dyDescent="0.2">
      <c r="B26" s="190" t="s">
        <v>621</v>
      </c>
      <c r="C26" s="191"/>
      <c r="D26" s="191"/>
      <c r="E26" s="191"/>
      <c r="F26" s="191"/>
      <c r="G26" s="191"/>
      <c r="H26" s="191"/>
    </row>
    <row r="27" spans="2:12" x14ac:dyDescent="0.2">
      <c r="B27" s="23" t="s">
        <v>571</v>
      </c>
    </row>
    <row r="38" spans="2:8" x14ac:dyDescent="0.2">
      <c r="B38" s="28"/>
      <c r="C38" s="28"/>
      <c r="D38" s="28"/>
      <c r="E38" s="28"/>
      <c r="F38" s="28"/>
      <c r="G38" s="28"/>
      <c r="H38" s="28"/>
    </row>
  </sheetData>
  <mergeCells count="3">
    <mergeCell ref="B6:J6"/>
    <mergeCell ref="B14:J14"/>
    <mergeCell ref="B1:K1"/>
  </mergeCells>
  <phoneticPr fontId="9" type="noConversion"/>
  <pageMargins left="0.78740157499999996" right="0.78740157499999996" top="0.984251969" bottom="0.984251969" header="0.4921259845" footer="0.4921259845"/>
  <pageSetup paperSize="9" scale="77" orientation="landscape" r:id="rId1"/>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1">
    <tabColor rgb="FFFF5C21"/>
    <pageSetUpPr fitToPage="1"/>
  </sheetPr>
  <dimension ref="A1:W231"/>
  <sheetViews>
    <sheetView showGridLines="0" zoomScaleNormal="100" zoomScaleSheetLayoutView="100" workbookViewId="0"/>
  </sheetViews>
  <sheetFormatPr baseColWidth="10" defaultColWidth="11.42578125" defaultRowHeight="12.75" x14ac:dyDescent="0.2"/>
  <cols>
    <col min="1" max="1" width="2.7109375" style="28" customWidth="1"/>
    <col min="2" max="2" width="27.28515625" style="107" customWidth="1"/>
    <col min="3" max="8" width="10.7109375" style="28" customWidth="1"/>
    <col min="9" max="9" width="11.85546875" style="28" customWidth="1"/>
    <col min="10" max="13" width="10.7109375" style="28" customWidth="1"/>
    <col min="14" max="14" width="2.7109375" style="28" customWidth="1"/>
    <col min="15" max="19" width="14.28515625" style="28" customWidth="1"/>
    <col min="20" max="16384" width="11.42578125" style="28"/>
  </cols>
  <sheetData>
    <row r="1" spans="1:23" s="84" customFormat="1" ht="15.75" x14ac:dyDescent="0.2">
      <c r="B1" s="308" t="str">
        <f>Inhaltsverzeichnis!B42&amp;" "&amp;Inhaltsverzeichnis!C42&amp;" "&amp;Inhaltsverzeichnis!D42</f>
        <v>Tabelle 14:  Juristische Personen (ohne Vereine und Stiftungen), Steuerfaktoren und Steuern nach Bezirk und 
Regionalplanungsverband, 2017</v>
      </c>
      <c r="C1" s="308"/>
      <c r="D1" s="308"/>
      <c r="E1" s="308"/>
      <c r="F1" s="308"/>
      <c r="G1" s="308"/>
      <c r="H1" s="308"/>
      <c r="I1" s="308"/>
      <c r="J1" s="308"/>
      <c r="K1" s="308"/>
      <c r="L1" s="308"/>
      <c r="M1" s="308"/>
      <c r="N1" s="308"/>
      <c r="O1" s="308"/>
      <c r="P1" s="308"/>
      <c r="Q1" s="79"/>
      <c r="R1" s="79"/>
      <c r="S1" s="79"/>
      <c r="T1" s="79"/>
      <c r="U1" s="79"/>
      <c r="V1" s="79"/>
      <c r="W1" s="79"/>
    </row>
    <row r="2" spans="1:23" x14ac:dyDescent="0.2">
      <c r="A2" s="30"/>
      <c r="B2" s="32" t="s">
        <v>437</v>
      </c>
      <c r="D2" s="31"/>
      <c r="E2" s="31"/>
      <c r="F2" s="31"/>
      <c r="G2" s="31"/>
      <c r="H2" s="31"/>
      <c r="I2" s="31"/>
      <c r="J2" s="31"/>
      <c r="K2" s="31"/>
      <c r="L2" s="31"/>
      <c r="M2" s="31"/>
      <c r="N2" s="31"/>
      <c r="O2" s="31"/>
      <c r="P2" s="31"/>
      <c r="Q2" s="31"/>
      <c r="R2" s="31"/>
      <c r="S2" s="31"/>
      <c r="T2" s="31"/>
    </row>
    <row r="3" spans="1:23" x14ac:dyDescent="0.2">
      <c r="A3" s="30"/>
      <c r="B3" s="32"/>
      <c r="D3" s="31"/>
      <c r="E3" s="31"/>
      <c r="F3" s="31"/>
      <c r="G3" s="31"/>
      <c r="H3" s="31"/>
      <c r="I3" s="31"/>
      <c r="J3" s="31"/>
      <c r="K3" s="31"/>
      <c r="L3" s="31"/>
      <c r="M3" s="31"/>
      <c r="N3" s="31"/>
      <c r="O3" s="31"/>
      <c r="P3" s="31"/>
      <c r="Q3" s="31"/>
      <c r="R3" s="31"/>
      <c r="S3" s="31"/>
      <c r="T3" s="31"/>
    </row>
    <row r="4" spans="1:23" x14ac:dyDescent="0.2">
      <c r="A4" s="30"/>
      <c r="B4" s="30"/>
      <c r="D4" s="31"/>
      <c r="E4" s="31"/>
      <c r="F4" s="31"/>
      <c r="G4" s="31"/>
      <c r="H4" s="31"/>
      <c r="I4" s="31"/>
      <c r="J4" s="31"/>
      <c r="K4" s="31"/>
      <c r="L4" s="31"/>
      <c r="M4" s="31"/>
      <c r="N4" s="31"/>
      <c r="O4" s="31"/>
      <c r="P4" s="31"/>
      <c r="Q4" s="31"/>
      <c r="R4" s="31"/>
      <c r="S4" s="31"/>
      <c r="T4" s="31"/>
    </row>
    <row r="5" spans="1:23" s="34" customFormat="1" ht="18" customHeight="1" x14ac:dyDescent="0.2">
      <c r="A5" s="32"/>
      <c r="B5" s="349" t="s">
        <v>430</v>
      </c>
      <c r="C5" s="348" t="s">
        <v>286</v>
      </c>
      <c r="D5" s="348"/>
      <c r="E5" s="348"/>
      <c r="F5" s="348"/>
      <c r="G5" s="348"/>
      <c r="H5" s="350"/>
      <c r="I5" s="344" t="s">
        <v>270</v>
      </c>
      <c r="J5" s="344" t="s">
        <v>557</v>
      </c>
      <c r="K5" s="344" t="s">
        <v>558</v>
      </c>
      <c r="L5" s="344" t="s">
        <v>559</v>
      </c>
      <c r="M5" s="344" t="s">
        <v>560</v>
      </c>
      <c r="N5" s="33"/>
      <c r="O5" s="33"/>
      <c r="P5" s="33"/>
      <c r="Q5" s="33"/>
      <c r="R5" s="33"/>
      <c r="S5" s="33"/>
      <c r="T5" s="33"/>
    </row>
    <row r="6" spans="1:23" s="34" customFormat="1" x14ac:dyDescent="0.2">
      <c r="A6" s="32"/>
      <c r="B6" s="350"/>
      <c r="C6" s="347" t="s">
        <v>13</v>
      </c>
      <c r="D6" s="348" t="s">
        <v>434</v>
      </c>
      <c r="E6" s="348"/>
      <c r="F6" s="348"/>
      <c r="G6" s="348"/>
      <c r="H6" s="348"/>
      <c r="I6" s="345"/>
      <c r="J6" s="345"/>
      <c r="K6" s="345"/>
      <c r="L6" s="345"/>
      <c r="M6" s="345"/>
      <c r="N6" s="33"/>
      <c r="O6" s="33"/>
      <c r="P6" s="33"/>
      <c r="Q6" s="33"/>
      <c r="R6" s="33"/>
      <c r="S6" s="33"/>
      <c r="T6" s="33"/>
    </row>
    <row r="7" spans="1:23" s="34" customFormat="1" x14ac:dyDescent="0.2">
      <c r="A7" s="32"/>
      <c r="B7" s="350"/>
      <c r="C7" s="347"/>
      <c r="D7" s="232">
        <v>1</v>
      </c>
      <c r="E7" s="232">
        <v>2</v>
      </c>
      <c r="F7" s="233" t="s">
        <v>340</v>
      </c>
      <c r="G7" s="234" t="s">
        <v>341</v>
      </c>
      <c r="H7" s="235" t="s">
        <v>287</v>
      </c>
      <c r="I7" s="346"/>
      <c r="J7" s="346"/>
      <c r="K7" s="346"/>
      <c r="L7" s="346"/>
      <c r="M7" s="346"/>
      <c r="N7" s="33"/>
      <c r="O7" s="33"/>
      <c r="P7" s="33"/>
      <c r="Q7" s="33"/>
      <c r="R7" s="33"/>
      <c r="S7" s="33"/>
      <c r="T7" s="33"/>
    </row>
    <row r="8" spans="1:23" s="34" customFormat="1" x14ac:dyDescent="0.2">
      <c r="A8" s="32"/>
      <c r="B8" s="343" t="s">
        <v>325</v>
      </c>
      <c r="C8" s="339"/>
      <c r="D8" s="339"/>
      <c r="E8" s="339"/>
      <c r="F8" s="339"/>
      <c r="G8" s="339"/>
      <c r="H8" s="339"/>
      <c r="I8" s="339"/>
      <c r="J8" s="339"/>
      <c r="K8" s="340"/>
      <c r="L8" s="340"/>
      <c r="M8" s="340"/>
      <c r="N8" s="33"/>
      <c r="O8" s="33"/>
      <c r="P8" s="33"/>
      <c r="Q8" s="33"/>
      <c r="R8" s="33"/>
      <c r="S8" s="33"/>
      <c r="T8" s="33"/>
    </row>
    <row r="9" spans="1:23" x14ac:dyDescent="0.2">
      <c r="A9" s="30"/>
      <c r="B9" s="34" t="s">
        <v>1</v>
      </c>
      <c r="C9" s="85">
        <v>3517</v>
      </c>
      <c r="D9" s="85">
        <v>2804</v>
      </c>
      <c r="E9" s="85">
        <v>372</v>
      </c>
      <c r="F9" s="85">
        <v>210</v>
      </c>
      <c r="G9" s="85">
        <v>108</v>
      </c>
      <c r="H9" s="85">
        <v>23</v>
      </c>
      <c r="I9" s="85">
        <v>608907.69999999995</v>
      </c>
      <c r="J9" s="85">
        <v>8942272</v>
      </c>
      <c r="K9" s="85">
        <v>48279.326000000001</v>
      </c>
      <c r="L9" s="85">
        <v>2185.9016000000001</v>
      </c>
      <c r="M9" s="85">
        <v>50465.228000000003</v>
      </c>
      <c r="N9" s="33"/>
      <c r="O9" s="85"/>
      <c r="P9" s="35"/>
      <c r="Q9" s="35"/>
      <c r="R9" s="31"/>
      <c r="S9" s="31"/>
      <c r="T9" s="31"/>
    </row>
    <row r="10" spans="1:23" x14ac:dyDescent="0.2">
      <c r="A10" s="30"/>
      <c r="B10" s="34" t="s">
        <v>2</v>
      </c>
      <c r="C10" s="85">
        <v>6476</v>
      </c>
      <c r="D10" s="85">
        <v>5641</v>
      </c>
      <c r="E10" s="85">
        <v>469</v>
      </c>
      <c r="F10" s="85">
        <v>228</v>
      </c>
      <c r="G10" s="85">
        <v>115</v>
      </c>
      <c r="H10" s="85">
        <v>23</v>
      </c>
      <c r="I10" s="85">
        <v>976595.4</v>
      </c>
      <c r="J10" s="85">
        <v>25722590</v>
      </c>
      <c r="K10" s="85">
        <v>76713.743000000002</v>
      </c>
      <c r="L10" s="85">
        <v>8323.0964000000004</v>
      </c>
      <c r="M10" s="85">
        <v>85036.84</v>
      </c>
      <c r="N10" s="33"/>
      <c r="O10" s="85"/>
      <c r="P10" s="35"/>
      <c r="Q10" s="35"/>
      <c r="R10" s="31"/>
      <c r="S10" s="31"/>
      <c r="T10" s="31"/>
    </row>
    <row r="11" spans="1:23" x14ac:dyDescent="0.2">
      <c r="A11" s="30"/>
      <c r="B11" s="34" t="s">
        <v>3</v>
      </c>
      <c r="C11" s="85">
        <v>3014</v>
      </c>
      <c r="D11" s="85">
        <v>2481</v>
      </c>
      <c r="E11" s="85">
        <v>286</v>
      </c>
      <c r="F11" s="85">
        <v>129</v>
      </c>
      <c r="G11" s="85">
        <v>95</v>
      </c>
      <c r="H11" s="85">
        <v>23</v>
      </c>
      <c r="I11" s="85">
        <v>295142.5</v>
      </c>
      <c r="J11" s="85">
        <v>3313507</v>
      </c>
      <c r="K11" s="85">
        <v>22362.596000000001</v>
      </c>
      <c r="L11" s="85">
        <v>1269.2568000000001</v>
      </c>
      <c r="M11" s="85">
        <v>23631.852999999999</v>
      </c>
      <c r="N11" s="33"/>
      <c r="O11" s="85"/>
      <c r="P11" s="35"/>
      <c r="Q11" s="35"/>
      <c r="R11" s="31"/>
      <c r="S11" s="31"/>
      <c r="T11" s="31"/>
    </row>
    <row r="12" spans="1:23" x14ac:dyDescent="0.2">
      <c r="A12" s="30"/>
      <c r="B12" s="34" t="s">
        <v>4</v>
      </c>
      <c r="C12" s="85">
        <v>1893</v>
      </c>
      <c r="D12" s="85">
        <v>1404</v>
      </c>
      <c r="E12" s="85">
        <v>230</v>
      </c>
      <c r="F12" s="85">
        <v>143</v>
      </c>
      <c r="G12" s="85">
        <v>93</v>
      </c>
      <c r="H12" s="85">
        <v>23</v>
      </c>
      <c r="I12" s="85">
        <v>257384.8</v>
      </c>
      <c r="J12" s="85">
        <v>3074971</v>
      </c>
      <c r="K12" s="85">
        <v>20044.746999999999</v>
      </c>
      <c r="L12" s="85">
        <v>1145.1161999999999</v>
      </c>
      <c r="M12" s="85">
        <v>21189.863000000001</v>
      </c>
      <c r="N12" s="33"/>
      <c r="O12" s="85"/>
      <c r="P12" s="35"/>
      <c r="Q12" s="35"/>
      <c r="R12" s="31"/>
      <c r="S12" s="31"/>
      <c r="T12" s="31"/>
    </row>
    <row r="13" spans="1:23" x14ac:dyDescent="0.2">
      <c r="A13" s="30"/>
      <c r="B13" s="34" t="s">
        <v>5</v>
      </c>
      <c r="C13" s="85">
        <v>1666</v>
      </c>
      <c r="D13" s="85">
        <v>1303</v>
      </c>
      <c r="E13" s="85">
        <v>189</v>
      </c>
      <c r="F13" s="85">
        <v>93</v>
      </c>
      <c r="G13" s="85">
        <v>59</v>
      </c>
      <c r="H13" s="85">
        <v>22</v>
      </c>
      <c r="I13" s="85">
        <v>116865.4</v>
      </c>
      <c r="J13" s="85">
        <v>2638794</v>
      </c>
      <c r="K13" s="85">
        <v>8538.6929999999993</v>
      </c>
      <c r="L13" s="85">
        <v>867.91359999999997</v>
      </c>
      <c r="M13" s="85">
        <v>9406.6059999999998</v>
      </c>
      <c r="N13" s="33"/>
      <c r="O13" s="85"/>
      <c r="P13" s="35"/>
      <c r="Q13" s="35"/>
      <c r="R13" s="31"/>
      <c r="S13" s="31"/>
      <c r="T13" s="31"/>
    </row>
    <row r="14" spans="1:23" x14ac:dyDescent="0.2">
      <c r="A14" s="30"/>
      <c r="B14" s="34" t="s">
        <v>6</v>
      </c>
      <c r="C14" s="85">
        <v>1311</v>
      </c>
      <c r="D14" s="85">
        <v>1047</v>
      </c>
      <c r="E14" s="85">
        <v>144</v>
      </c>
      <c r="F14" s="85">
        <v>46</v>
      </c>
      <c r="G14" s="85">
        <v>51</v>
      </c>
      <c r="H14" s="85">
        <v>23</v>
      </c>
      <c r="I14" s="85">
        <v>190465</v>
      </c>
      <c r="J14" s="85">
        <v>2549397</v>
      </c>
      <c r="K14" s="85">
        <v>14989.464</v>
      </c>
      <c r="L14" s="85">
        <v>666.60350000000005</v>
      </c>
      <c r="M14" s="85">
        <v>15656.066999999999</v>
      </c>
      <c r="N14" s="33"/>
      <c r="O14" s="85"/>
      <c r="P14" s="35"/>
      <c r="Q14" s="35"/>
      <c r="R14" s="31"/>
      <c r="S14" s="31"/>
      <c r="T14" s="31"/>
    </row>
    <row r="15" spans="1:23" x14ac:dyDescent="0.2">
      <c r="A15" s="30"/>
      <c r="B15" s="34" t="s">
        <v>7</v>
      </c>
      <c r="C15" s="85">
        <v>3006</v>
      </c>
      <c r="D15" s="85">
        <v>2380</v>
      </c>
      <c r="E15" s="85">
        <v>338</v>
      </c>
      <c r="F15" s="85">
        <v>169</v>
      </c>
      <c r="G15" s="85">
        <v>96</v>
      </c>
      <c r="H15" s="85">
        <v>23</v>
      </c>
      <c r="I15" s="85">
        <v>349121.7</v>
      </c>
      <c r="J15" s="85">
        <v>5204773</v>
      </c>
      <c r="K15" s="85">
        <v>26542.487000000001</v>
      </c>
      <c r="L15" s="85">
        <v>1501.1966</v>
      </c>
      <c r="M15" s="85">
        <v>28043.683000000001</v>
      </c>
      <c r="N15" s="33"/>
      <c r="O15" s="85"/>
      <c r="P15" s="35"/>
      <c r="Q15" s="35"/>
      <c r="R15" s="31"/>
      <c r="S15" s="31"/>
      <c r="T15" s="31"/>
    </row>
    <row r="16" spans="1:23" x14ac:dyDescent="0.2">
      <c r="A16" s="30"/>
      <c r="B16" s="34" t="s">
        <v>8</v>
      </c>
      <c r="C16" s="85">
        <v>1433</v>
      </c>
      <c r="D16" s="85">
        <v>1220</v>
      </c>
      <c r="E16" s="85">
        <v>114</v>
      </c>
      <c r="F16" s="85">
        <v>47</v>
      </c>
      <c r="G16" s="85">
        <v>31</v>
      </c>
      <c r="H16" s="85">
        <v>21</v>
      </c>
      <c r="I16" s="85">
        <v>135220.9</v>
      </c>
      <c r="J16" s="85">
        <v>1229631</v>
      </c>
      <c r="K16" s="85">
        <v>9882.1270000000004</v>
      </c>
      <c r="L16" s="85">
        <v>539.23820000000001</v>
      </c>
      <c r="M16" s="85">
        <v>10421.365</v>
      </c>
      <c r="N16" s="33"/>
      <c r="O16" s="85"/>
      <c r="P16" s="35"/>
      <c r="Q16" s="35"/>
      <c r="R16" s="31"/>
      <c r="S16" s="31"/>
      <c r="T16" s="31"/>
    </row>
    <row r="17" spans="1:20" x14ac:dyDescent="0.2">
      <c r="A17" s="30"/>
      <c r="B17" s="34" t="s">
        <v>9</v>
      </c>
      <c r="C17" s="85">
        <v>1848</v>
      </c>
      <c r="D17" s="85">
        <v>1640</v>
      </c>
      <c r="E17" s="85">
        <v>101</v>
      </c>
      <c r="F17" s="85">
        <v>35</v>
      </c>
      <c r="G17" s="85">
        <v>49</v>
      </c>
      <c r="H17" s="85">
        <v>23</v>
      </c>
      <c r="I17" s="85">
        <v>379801.4</v>
      </c>
      <c r="J17" s="85">
        <v>3003626</v>
      </c>
      <c r="K17" s="85">
        <v>30658.655999999999</v>
      </c>
      <c r="L17" s="85">
        <v>832.27359999999999</v>
      </c>
      <c r="M17" s="85">
        <v>31490.93</v>
      </c>
      <c r="N17" s="33"/>
      <c r="O17" s="85"/>
      <c r="P17" s="35"/>
      <c r="Q17" s="35"/>
      <c r="R17" s="31"/>
      <c r="S17" s="31"/>
      <c r="T17" s="31"/>
    </row>
    <row r="18" spans="1:20" x14ac:dyDescent="0.2">
      <c r="A18" s="30"/>
      <c r="B18" s="34" t="s">
        <v>10</v>
      </c>
      <c r="C18" s="85">
        <v>3082</v>
      </c>
      <c r="D18" s="85">
        <v>2625</v>
      </c>
      <c r="E18" s="85">
        <v>214</v>
      </c>
      <c r="F18" s="85">
        <v>126</v>
      </c>
      <c r="G18" s="85">
        <v>94</v>
      </c>
      <c r="H18" s="85">
        <v>23</v>
      </c>
      <c r="I18" s="85">
        <v>320660.09999999998</v>
      </c>
      <c r="J18" s="85">
        <v>8884220</v>
      </c>
      <c r="K18" s="85">
        <v>24334.477999999999</v>
      </c>
      <c r="L18" s="85">
        <v>2578.4088999999999</v>
      </c>
      <c r="M18" s="85">
        <v>26912.886999999999</v>
      </c>
      <c r="N18" s="33"/>
      <c r="O18" s="85"/>
      <c r="P18" s="35"/>
      <c r="Q18" s="35"/>
      <c r="R18" s="31"/>
      <c r="S18" s="31"/>
      <c r="T18" s="31"/>
    </row>
    <row r="19" spans="1:20" x14ac:dyDescent="0.2">
      <c r="A19" s="30"/>
      <c r="B19" s="34" t="s">
        <v>11</v>
      </c>
      <c r="C19" s="85">
        <v>1414</v>
      </c>
      <c r="D19" s="85">
        <v>1140</v>
      </c>
      <c r="E19" s="85">
        <v>141</v>
      </c>
      <c r="F19" s="85">
        <v>73</v>
      </c>
      <c r="G19" s="85">
        <v>40</v>
      </c>
      <c r="H19" s="85">
        <v>20</v>
      </c>
      <c r="I19" s="85">
        <v>142011.6</v>
      </c>
      <c r="J19" s="85">
        <v>3006746</v>
      </c>
      <c r="K19" s="85">
        <v>10779.207</v>
      </c>
      <c r="L19" s="85">
        <v>1500.6881000000001</v>
      </c>
      <c r="M19" s="85">
        <v>12279.895</v>
      </c>
      <c r="N19" s="33"/>
      <c r="O19" s="85"/>
      <c r="P19" s="35"/>
      <c r="Q19" s="35"/>
      <c r="R19" s="31"/>
      <c r="S19" s="31"/>
      <c r="T19" s="31"/>
    </row>
    <row r="20" spans="1:20" s="34" customFormat="1" x14ac:dyDescent="0.2">
      <c r="A20" s="32"/>
      <c r="B20" s="343" t="s">
        <v>326</v>
      </c>
      <c r="C20" s="343"/>
      <c r="D20" s="343"/>
      <c r="E20" s="343"/>
      <c r="F20" s="343"/>
      <c r="G20" s="343"/>
      <c r="H20" s="343"/>
      <c r="I20" s="343"/>
      <c r="J20" s="343"/>
      <c r="K20" s="343"/>
      <c r="L20" s="343"/>
      <c r="M20" s="343"/>
      <c r="N20" s="33"/>
      <c r="O20" s="85"/>
      <c r="P20" s="85"/>
      <c r="Q20" s="85"/>
      <c r="R20" s="33"/>
      <c r="S20" s="33"/>
      <c r="T20" s="33"/>
    </row>
    <row r="21" spans="1:20" x14ac:dyDescent="0.2">
      <c r="A21" s="30"/>
      <c r="B21" s="34" t="s">
        <v>334</v>
      </c>
      <c r="C21" s="85">
        <v>6413</v>
      </c>
      <c r="D21" s="85">
        <v>5575</v>
      </c>
      <c r="E21" s="85">
        <v>469</v>
      </c>
      <c r="F21" s="85">
        <v>227</v>
      </c>
      <c r="G21" s="85">
        <v>118</v>
      </c>
      <c r="H21" s="85">
        <v>24</v>
      </c>
      <c r="I21" s="85">
        <v>974140.10600000003</v>
      </c>
      <c r="J21" s="85">
        <v>25703954</v>
      </c>
      <c r="K21" s="85">
        <v>76563.365999999995</v>
      </c>
      <c r="L21" s="85">
        <v>8308.3507699999991</v>
      </c>
      <c r="M21" s="85">
        <v>84871.716799999995</v>
      </c>
      <c r="N21" s="33"/>
      <c r="O21" s="85"/>
      <c r="P21" s="35"/>
      <c r="Q21" s="35"/>
      <c r="R21" s="31"/>
      <c r="S21" s="31"/>
      <c r="T21" s="31"/>
    </row>
    <row r="22" spans="1:20" x14ac:dyDescent="0.2">
      <c r="A22" s="30"/>
      <c r="B22" s="34" t="s">
        <v>410</v>
      </c>
      <c r="C22" s="85">
        <v>3614</v>
      </c>
      <c r="D22" s="85">
        <v>2887</v>
      </c>
      <c r="E22" s="85">
        <v>389</v>
      </c>
      <c r="F22" s="85">
        <v>202</v>
      </c>
      <c r="G22" s="85">
        <v>112</v>
      </c>
      <c r="H22" s="85">
        <v>24</v>
      </c>
      <c r="I22" s="85">
        <v>610137.84299999999</v>
      </c>
      <c r="J22" s="85">
        <v>9002572.9000000004</v>
      </c>
      <c r="K22" s="85">
        <v>48291.621599999999</v>
      </c>
      <c r="L22" s="85">
        <v>2255.4371700000002</v>
      </c>
      <c r="M22" s="85">
        <v>50547.058700000001</v>
      </c>
      <c r="N22" s="33"/>
      <c r="O22" s="85"/>
      <c r="P22" s="35"/>
      <c r="Q22" s="35"/>
      <c r="R22" s="31"/>
      <c r="S22" s="31"/>
      <c r="T22" s="31"/>
    </row>
    <row r="23" spans="1:20" x14ac:dyDescent="0.2">
      <c r="A23" s="30"/>
      <c r="B23" s="34" t="s">
        <v>411</v>
      </c>
      <c r="C23" s="85">
        <v>1690</v>
      </c>
      <c r="D23" s="85">
        <v>1392</v>
      </c>
      <c r="E23" s="85">
        <v>134</v>
      </c>
      <c r="F23" s="85">
        <v>78</v>
      </c>
      <c r="G23" s="85">
        <v>62</v>
      </c>
      <c r="H23" s="85">
        <v>24</v>
      </c>
      <c r="I23" s="85">
        <v>152742.76699999999</v>
      </c>
      <c r="J23" s="85">
        <v>1380874.8</v>
      </c>
      <c r="K23" s="85">
        <v>11592.712799999999</v>
      </c>
      <c r="L23" s="85">
        <v>648.68164000000002</v>
      </c>
      <c r="M23" s="85">
        <v>12241.3945</v>
      </c>
      <c r="N23" s="33"/>
      <c r="O23" s="85"/>
      <c r="P23" s="35"/>
      <c r="Q23" s="35"/>
      <c r="R23" s="31"/>
      <c r="S23" s="31"/>
      <c r="T23" s="31"/>
    </row>
    <row r="24" spans="1:20" x14ac:dyDescent="0.2">
      <c r="A24" s="30"/>
      <c r="B24" s="34" t="s">
        <v>335</v>
      </c>
      <c r="C24" s="85">
        <v>2740</v>
      </c>
      <c r="D24" s="85">
        <v>2334</v>
      </c>
      <c r="E24" s="85">
        <v>180</v>
      </c>
      <c r="F24" s="85">
        <v>111</v>
      </c>
      <c r="G24" s="85">
        <v>91</v>
      </c>
      <c r="H24" s="85">
        <v>24</v>
      </c>
      <c r="I24" s="85">
        <v>291630.57199999999</v>
      </c>
      <c r="J24" s="85">
        <v>8541168.5</v>
      </c>
      <c r="K24" s="85">
        <v>22214.327499999999</v>
      </c>
      <c r="L24" s="85">
        <v>2438.0220800000002</v>
      </c>
      <c r="M24" s="85">
        <v>24652.349600000001</v>
      </c>
      <c r="N24" s="33"/>
      <c r="O24" s="85"/>
      <c r="P24" s="35"/>
      <c r="Q24" s="35"/>
      <c r="R24" s="31"/>
      <c r="S24" s="31"/>
      <c r="T24" s="31"/>
    </row>
    <row r="25" spans="1:20" x14ac:dyDescent="0.2">
      <c r="A25" s="30"/>
      <c r="B25" s="34" t="s">
        <v>336</v>
      </c>
      <c r="C25" s="85">
        <v>3087</v>
      </c>
      <c r="D25" s="85">
        <v>2800</v>
      </c>
      <c r="E25" s="85">
        <v>130</v>
      </c>
      <c r="F25" s="85">
        <v>65</v>
      </c>
      <c r="G25" s="85">
        <v>68</v>
      </c>
      <c r="H25" s="85">
        <v>24</v>
      </c>
      <c r="I25" s="85">
        <v>571493.15800000005</v>
      </c>
      <c r="J25" s="85">
        <v>5567948.0999999996</v>
      </c>
      <c r="K25" s="85">
        <v>45723.783300000003</v>
      </c>
      <c r="L25" s="85">
        <v>1514.3268</v>
      </c>
      <c r="M25" s="85">
        <v>47238.110099999998</v>
      </c>
      <c r="N25" s="33"/>
      <c r="O25" s="85"/>
      <c r="P25" s="35"/>
      <c r="Q25" s="35"/>
      <c r="R25" s="31"/>
      <c r="S25" s="31"/>
      <c r="T25" s="31"/>
    </row>
    <row r="26" spans="1:20" x14ac:dyDescent="0.2">
      <c r="A26" s="30"/>
      <c r="B26" s="34" t="s">
        <v>412</v>
      </c>
      <c r="C26" s="85">
        <v>3029</v>
      </c>
      <c r="D26" s="85">
        <v>2399</v>
      </c>
      <c r="E26" s="85">
        <v>338</v>
      </c>
      <c r="F26" s="85">
        <v>174</v>
      </c>
      <c r="G26" s="85">
        <v>96</v>
      </c>
      <c r="H26" s="85">
        <v>22</v>
      </c>
      <c r="I26" s="85">
        <v>319520.86200000002</v>
      </c>
      <c r="J26" s="85">
        <v>5036495.5</v>
      </c>
      <c r="K26" s="85">
        <v>24145.2922</v>
      </c>
      <c r="L26" s="85">
        <v>1480.5363199999999</v>
      </c>
      <c r="M26" s="85">
        <v>25625.828600000001</v>
      </c>
      <c r="N26" s="33"/>
      <c r="O26" s="85"/>
      <c r="P26" s="35"/>
      <c r="Q26" s="35"/>
      <c r="R26" s="31"/>
      <c r="S26" s="31"/>
      <c r="T26" s="31"/>
    </row>
    <row r="27" spans="1:20" x14ac:dyDescent="0.2">
      <c r="A27" s="30"/>
      <c r="B27" s="34" t="s">
        <v>290</v>
      </c>
      <c r="C27" s="85">
        <v>1763</v>
      </c>
      <c r="D27" s="85">
        <v>1332</v>
      </c>
      <c r="E27" s="85">
        <v>212</v>
      </c>
      <c r="F27" s="85">
        <v>112</v>
      </c>
      <c r="G27" s="85">
        <v>83</v>
      </c>
      <c r="H27" s="85">
        <v>24</v>
      </c>
      <c r="I27" s="85">
        <v>175948.95199999999</v>
      </c>
      <c r="J27" s="85">
        <v>2228804.5</v>
      </c>
      <c r="K27" s="85">
        <v>13268.358099999999</v>
      </c>
      <c r="L27" s="85">
        <v>764.57969000000003</v>
      </c>
      <c r="M27" s="85">
        <v>14032.9378</v>
      </c>
      <c r="N27" s="33"/>
      <c r="O27" s="85"/>
      <c r="P27" s="35"/>
      <c r="Q27" s="35"/>
      <c r="R27" s="31"/>
      <c r="S27" s="31"/>
      <c r="T27" s="31"/>
    </row>
    <row r="28" spans="1:20" x14ac:dyDescent="0.2">
      <c r="A28" s="30"/>
      <c r="B28" s="34" t="s">
        <v>291</v>
      </c>
      <c r="C28" s="85">
        <v>1344</v>
      </c>
      <c r="D28" s="85">
        <v>1145</v>
      </c>
      <c r="E28" s="85">
        <v>102</v>
      </c>
      <c r="F28" s="85">
        <v>45</v>
      </c>
      <c r="G28" s="85">
        <v>31</v>
      </c>
      <c r="H28" s="85">
        <v>21</v>
      </c>
      <c r="I28" s="85">
        <v>129377.726</v>
      </c>
      <c r="J28" s="85">
        <v>1158481.1000000001</v>
      </c>
      <c r="K28" s="85">
        <v>9462.9346000000005</v>
      </c>
      <c r="L28" s="85">
        <v>486.33823000000001</v>
      </c>
      <c r="M28" s="85">
        <v>9949.2728000000006</v>
      </c>
      <c r="N28" s="33"/>
      <c r="O28" s="85"/>
      <c r="P28" s="35"/>
      <c r="Q28" s="35"/>
      <c r="R28" s="31"/>
      <c r="S28" s="31"/>
      <c r="T28" s="31"/>
    </row>
    <row r="29" spans="1:20" x14ac:dyDescent="0.2">
      <c r="A29" s="30"/>
      <c r="B29" s="34" t="s">
        <v>292</v>
      </c>
      <c r="C29" s="85">
        <v>564</v>
      </c>
      <c r="D29" s="85">
        <v>449</v>
      </c>
      <c r="E29" s="85">
        <v>66</v>
      </c>
      <c r="F29" s="85">
        <v>18</v>
      </c>
      <c r="G29" s="85">
        <v>17</v>
      </c>
      <c r="H29" s="85">
        <v>14</v>
      </c>
      <c r="I29" s="85">
        <v>47935.262000000002</v>
      </c>
      <c r="J29" s="85">
        <v>508316.3</v>
      </c>
      <c r="K29" s="85">
        <v>3564.2936</v>
      </c>
      <c r="L29" s="85">
        <v>167.07998000000001</v>
      </c>
      <c r="M29" s="85">
        <v>3731.3735999999999</v>
      </c>
      <c r="N29" s="33"/>
      <c r="O29" s="85"/>
      <c r="P29" s="35"/>
      <c r="Q29" s="35"/>
      <c r="R29" s="31"/>
      <c r="S29" s="31"/>
      <c r="T29" s="31"/>
    </row>
    <row r="30" spans="1:20" x14ac:dyDescent="0.2">
      <c r="A30" s="30"/>
      <c r="B30" s="34" t="s">
        <v>337</v>
      </c>
      <c r="C30" s="85">
        <v>1100</v>
      </c>
      <c r="D30" s="85">
        <v>833</v>
      </c>
      <c r="E30" s="85">
        <v>128</v>
      </c>
      <c r="F30" s="85">
        <v>66</v>
      </c>
      <c r="G30" s="85">
        <v>50</v>
      </c>
      <c r="H30" s="85">
        <v>23</v>
      </c>
      <c r="I30" s="85">
        <v>78821.724000000002</v>
      </c>
      <c r="J30" s="85">
        <v>2076819.6</v>
      </c>
      <c r="K30" s="85">
        <v>5777.9123</v>
      </c>
      <c r="L30" s="85">
        <v>625.35387000000003</v>
      </c>
      <c r="M30" s="85">
        <v>6403.2662</v>
      </c>
      <c r="N30" s="33"/>
      <c r="O30" s="85"/>
      <c r="P30" s="35"/>
      <c r="Q30" s="35"/>
      <c r="R30" s="31"/>
      <c r="S30" s="31"/>
      <c r="T30" s="31"/>
    </row>
    <row r="31" spans="1:20" x14ac:dyDescent="0.2">
      <c r="A31" s="30"/>
      <c r="B31" s="34" t="s">
        <v>413</v>
      </c>
      <c r="C31" s="85">
        <v>1420</v>
      </c>
      <c r="D31" s="85">
        <v>1147</v>
      </c>
      <c r="E31" s="85">
        <v>142</v>
      </c>
      <c r="F31" s="85">
        <v>72</v>
      </c>
      <c r="G31" s="85">
        <v>37</v>
      </c>
      <c r="H31" s="85">
        <v>22</v>
      </c>
      <c r="I31" s="85">
        <v>142093.924</v>
      </c>
      <c r="J31" s="85">
        <v>3010258.8</v>
      </c>
      <c r="K31" s="85">
        <v>10786.0075</v>
      </c>
      <c r="L31" s="85">
        <v>1503.1661999999999</v>
      </c>
      <c r="M31" s="85">
        <v>12289.173699999999</v>
      </c>
      <c r="N31" s="33"/>
      <c r="O31" s="85"/>
      <c r="P31" s="35"/>
      <c r="Q31" s="35"/>
      <c r="R31" s="31"/>
      <c r="S31" s="31"/>
      <c r="T31" s="31"/>
    </row>
    <row r="32" spans="1:20" x14ac:dyDescent="0.2">
      <c r="A32" s="30"/>
      <c r="B32" s="34" t="s">
        <v>338</v>
      </c>
      <c r="C32" s="85">
        <v>1875</v>
      </c>
      <c r="D32" s="85">
        <v>1387</v>
      </c>
      <c r="E32" s="85">
        <v>232</v>
      </c>
      <c r="F32" s="85">
        <v>138</v>
      </c>
      <c r="G32" s="85">
        <v>94</v>
      </c>
      <c r="H32" s="85">
        <v>24</v>
      </c>
      <c r="I32" s="85">
        <v>269121.81599999999</v>
      </c>
      <c r="J32" s="85">
        <v>3134152.3</v>
      </c>
      <c r="K32" s="85">
        <v>20988.4869</v>
      </c>
      <c r="L32" s="85">
        <v>1142.5098</v>
      </c>
      <c r="M32" s="85">
        <v>22130.9967</v>
      </c>
      <c r="N32" s="33"/>
      <c r="O32" s="85"/>
      <c r="P32" s="35"/>
      <c r="Q32" s="35"/>
      <c r="R32" s="31"/>
      <c r="S32" s="31"/>
      <c r="T32" s="31"/>
    </row>
    <row r="33" spans="1:20" x14ac:dyDescent="0.2">
      <c r="A33" s="30"/>
      <c r="B33" s="34" t="s">
        <v>408</v>
      </c>
      <c r="C33" s="85">
        <v>51</v>
      </c>
      <c r="D33" s="85">
        <v>33</v>
      </c>
      <c r="E33" s="85">
        <v>6</v>
      </c>
      <c r="F33" s="85">
        <v>5</v>
      </c>
      <c r="G33" s="85">
        <v>2</v>
      </c>
      <c r="H33" s="85">
        <v>5</v>
      </c>
      <c r="I33" s="85">
        <v>9211.8320000000003</v>
      </c>
      <c r="J33" s="85">
        <v>220680.9</v>
      </c>
      <c r="K33" s="85">
        <v>746.42690000000005</v>
      </c>
      <c r="L33" s="85">
        <v>75.311049999999994</v>
      </c>
      <c r="M33" s="85">
        <v>821.73789999999997</v>
      </c>
      <c r="N33" s="33"/>
      <c r="O33" s="85"/>
      <c r="P33" s="35"/>
      <c r="Q33" s="35"/>
      <c r="R33" s="31"/>
      <c r="S33" s="31"/>
      <c r="T33" s="31"/>
    </row>
    <row r="34" spans="1:20" s="34" customFormat="1" x14ac:dyDescent="0.2">
      <c r="A34" s="32"/>
      <c r="B34" s="343" t="s">
        <v>13</v>
      </c>
      <c r="C34" s="343"/>
      <c r="D34" s="343"/>
      <c r="E34" s="343"/>
      <c r="F34" s="343"/>
      <c r="G34" s="343"/>
      <c r="H34" s="343"/>
      <c r="I34" s="343"/>
      <c r="J34" s="343"/>
      <c r="K34" s="343"/>
      <c r="L34" s="343"/>
      <c r="M34" s="343"/>
      <c r="N34" s="33"/>
      <c r="O34" s="85"/>
      <c r="P34" s="85"/>
      <c r="Q34" s="85"/>
      <c r="R34" s="33"/>
      <c r="S34" s="33"/>
      <c r="T34" s="33"/>
    </row>
    <row r="35" spans="1:20" s="123" customFormat="1" ht="13.5" thickBot="1" x14ac:dyDescent="0.25">
      <c r="A35" s="13"/>
      <c r="B35" s="219" t="s">
        <v>12</v>
      </c>
      <c r="C35" s="219">
        <v>25543</v>
      </c>
      <c r="D35" s="219">
        <v>22651</v>
      </c>
      <c r="E35" s="219">
        <v>1764</v>
      </c>
      <c r="F35" s="219">
        <v>706</v>
      </c>
      <c r="G35" s="219">
        <v>316</v>
      </c>
      <c r="H35" s="219">
        <v>106</v>
      </c>
      <c r="I35" s="219">
        <v>3772177</v>
      </c>
      <c r="J35" s="219">
        <v>67570527</v>
      </c>
      <c r="K35" s="219">
        <v>293125.5</v>
      </c>
      <c r="L35" s="219">
        <v>21409.69</v>
      </c>
      <c r="M35" s="219">
        <v>314535.2</v>
      </c>
      <c r="N35" s="220"/>
      <c r="O35" s="223"/>
      <c r="P35" s="221"/>
      <c r="Q35" s="221"/>
      <c r="R35" s="222"/>
      <c r="S35" s="222"/>
      <c r="T35" s="222"/>
    </row>
    <row r="36" spans="1:20" s="188" customFormat="1" ht="8.1" customHeight="1" x14ac:dyDescent="0.2"/>
    <row r="37" spans="1:20" s="188" customFormat="1" x14ac:dyDescent="0.2">
      <c r="B37" s="34" t="s">
        <v>605</v>
      </c>
      <c r="C37" s="194"/>
      <c r="D37" s="194"/>
      <c r="E37" s="194"/>
      <c r="F37" s="194"/>
      <c r="G37" s="194"/>
      <c r="H37" s="194"/>
    </row>
    <row r="38" spans="1:20" x14ac:dyDescent="0.2">
      <c r="A38" s="30"/>
      <c r="B38" s="34" t="s">
        <v>579</v>
      </c>
      <c r="C38" s="85"/>
      <c r="D38" s="85"/>
      <c r="E38" s="85"/>
      <c r="F38" s="85"/>
      <c r="G38" s="85"/>
      <c r="H38" s="85"/>
      <c r="I38" s="85"/>
      <c r="J38" s="85"/>
      <c r="K38" s="85"/>
      <c r="L38" s="85"/>
      <c r="M38" s="85"/>
      <c r="N38" s="33"/>
      <c r="O38" s="33"/>
      <c r="P38" s="31"/>
      <c r="Q38" s="31"/>
      <c r="R38" s="31"/>
      <c r="S38" s="31"/>
      <c r="T38" s="31"/>
    </row>
    <row r="39" spans="1:20" x14ac:dyDescent="0.2">
      <c r="A39" s="30"/>
      <c r="C39" s="201"/>
      <c r="D39" s="201"/>
      <c r="E39" s="201"/>
      <c r="F39" s="201"/>
      <c r="G39" s="201"/>
      <c r="H39" s="201"/>
      <c r="I39" s="201"/>
      <c r="J39" s="201"/>
      <c r="K39" s="201"/>
      <c r="L39" s="201"/>
      <c r="M39" s="201"/>
      <c r="N39" s="31"/>
      <c r="O39" s="31"/>
      <c r="P39" s="31"/>
      <c r="Q39" s="31"/>
      <c r="R39" s="31"/>
      <c r="S39" s="31"/>
      <c r="T39" s="31"/>
    </row>
    <row r="40" spans="1:20" x14ac:dyDescent="0.2">
      <c r="A40" s="30"/>
      <c r="B40" s="200" t="s">
        <v>459</v>
      </c>
      <c r="C40" s="201"/>
      <c r="D40" s="201"/>
      <c r="E40" s="201"/>
      <c r="F40" s="201"/>
      <c r="G40" s="201"/>
      <c r="H40" s="201"/>
      <c r="I40" s="201"/>
      <c r="J40" s="201"/>
      <c r="K40" s="201"/>
      <c r="L40" s="201"/>
      <c r="M40" s="201"/>
      <c r="N40" s="31"/>
      <c r="O40" s="31"/>
      <c r="P40" s="31"/>
      <c r="Q40" s="31"/>
      <c r="R40" s="31"/>
      <c r="S40" s="31"/>
      <c r="T40" s="31"/>
    </row>
    <row r="41" spans="1:20" x14ac:dyDescent="0.2">
      <c r="A41" s="30"/>
      <c r="B41" s="28"/>
      <c r="N41" s="31"/>
      <c r="O41" s="31"/>
      <c r="P41" s="31"/>
      <c r="Q41" s="31"/>
      <c r="R41" s="31"/>
      <c r="S41" s="31"/>
      <c r="T41" s="31"/>
    </row>
    <row r="42" spans="1:20" x14ac:dyDescent="0.2">
      <c r="A42" s="30"/>
      <c r="B42" s="28"/>
      <c r="N42" s="31"/>
      <c r="O42" s="31"/>
      <c r="P42" s="31"/>
      <c r="Q42" s="31"/>
      <c r="R42" s="31"/>
      <c r="S42" s="31"/>
      <c r="T42" s="31"/>
    </row>
    <row r="43" spans="1:20" ht="15" customHeight="1" x14ac:dyDescent="0.2">
      <c r="A43" s="30"/>
      <c r="B43" s="28"/>
      <c r="N43" s="31"/>
      <c r="O43" s="31"/>
      <c r="P43" s="31"/>
      <c r="Q43" s="31"/>
      <c r="R43" s="31"/>
      <c r="S43" s="31"/>
      <c r="T43" s="31"/>
    </row>
    <row r="44" spans="1:20" x14ac:dyDescent="0.2">
      <c r="A44" s="30"/>
      <c r="B44" s="28"/>
      <c r="N44" s="31"/>
      <c r="O44" s="31"/>
      <c r="P44" s="31"/>
      <c r="Q44" s="31"/>
      <c r="R44" s="31"/>
      <c r="S44" s="31"/>
      <c r="T44" s="31"/>
    </row>
    <row r="45" spans="1:20" x14ac:dyDescent="0.2">
      <c r="A45" s="30"/>
      <c r="B45" s="28"/>
      <c r="N45" s="31"/>
      <c r="O45" s="31"/>
      <c r="P45" s="31"/>
      <c r="Q45" s="31"/>
      <c r="R45" s="31"/>
      <c r="S45" s="31"/>
      <c r="T45" s="31"/>
    </row>
    <row r="46" spans="1:20" x14ac:dyDescent="0.2">
      <c r="A46" s="30"/>
      <c r="B46" s="28"/>
      <c r="N46" s="31"/>
      <c r="O46" s="31"/>
      <c r="P46" s="31"/>
      <c r="Q46" s="31"/>
      <c r="R46" s="31"/>
      <c r="S46" s="31"/>
      <c r="T46" s="31"/>
    </row>
    <row r="47" spans="1:20" x14ac:dyDescent="0.2">
      <c r="A47" s="30"/>
      <c r="B47" s="28"/>
      <c r="N47" s="31"/>
      <c r="O47" s="31"/>
      <c r="P47" s="31"/>
      <c r="Q47" s="31"/>
      <c r="R47" s="31"/>
      <c r="S47" s="31"/>
      <c r="T47" s="31"/>
    </row>
    <row r="48" spans="1:20" x14ac:dyDescent="0.2">
      <c r="A48" s="30"/>
      <c r="B48" s="28"/>
      <c r="N48" s="31"/>
      <c r="O48" s="31"/>
      <c r="P48" s="31"/>
      <c r="Q48" s="31"/>
      <c r="R48" s="31"/>
      <c r="S48" s="31"/>
      <c r="T48" s="31"/>
    </row>
    <row r="49" spans="1:20" x14ac:dyDescent="0.2">
      <c r="A49" s="30"/>
      <c r="B49" s="28"/>
      <c r="N49" s="31"/>
      <c r="O49" s="31"/>
      <c r="P49" s="31"/>
      <c r="Q49" s="31"/>
      <c r="R49" s="31"/>
      <c r="S49" s="31"/>
      <c r="T49" s="31"/>
    </row>
    <row r="50" spans="1:20" x14ac:dyDescent="0.2">
      <c r="A50" s="30"/>
      <c r="B50" s="28"/>
      <c r="N50" s="31"/>
      <c r="O50" s="31"/>
      <c r="P50" s="31"/>
      <c r="Q50" s="31"/>
      <c r="R50" s="31"/>
      <c r="S50" s="31"/>
      <c r="T50" s="31"/>
    </row>
    <row r="51" spans="1:20" x14ac:dyDescent="0.2">
      <c r="A51" s="30"/>
      <c r="B51" s="28"/>
      <c r="N51" s="31"/>
      <c r="O51" s="31"/>
      <c r="P51" s="31"/>
      <c r="Q51" s="31"/>
      <c r="R51" s="31"/>
      <c r="S51" s="31"/>
      <c r="T51" s="31"/>
    </row>
    <row r="52" spans="1:20" x14ac:dyDescent="0.2">
      <c r="A52" s="30"/>
      <c r="B52" s="28"/>
      <c r="N52" s="31"/>
      <c r="O52" s="31"/>
      <c r="P52" s="31"/>
      <c r="Q52" s="31"/>
      <c r="R52" s="31"/>
      <c r="S52" s="31"/>
      <c r="T52" s="31"/>
    </row>
    <row r="53" spans="1:20" x14ac:dyDescent="0.2">
      <c r="A53" s="30"/>
      <c r="B53" s="28"/>
      <c r="N53" s="31"/>
      <c r="O53" s="31"/>
      <c r="P53" s="31"/>
      <c r="Q53" s="31"/>
      <c r="R53" s="31"/>
      <c r="S53" s="31"/>
      <c r="T53" s="31"/>
    </row>
    <row r="54" spans="1:20" x14ac:dyDescent="0.2">
      <c r="A54" s="30"/>
      <c r="B54" s="28"/>
      <c r="N54" s="31"/>
      <c r="O54" s="31"/>
      <c r="P54" s="31"/>
      <c r="Q54" s="31"/>
      <c r="R54" s="31"/>
      <c r="S54" s="31"/>
      <c r="T54" s="31"/>
    </row>
    <row r="55" spans="1:20" x14ac:dyDescent="0.2">
      <c r="A55" s="30"/>
      <c r="B55" s="28"/>
      <c r="N55" s="31"/>
      <c r="O55" s="31"/>
      <c r="P55" s="31"/>
      <c r="Q55" s="31"/>
      <c r="R55" s="31"/>
      <c r="S55" s="31"/>
      <c r="T55" s="31"/>
    </row>
    <row r="56" spans="1:20" x14ac:dyDescent="0.2">
      <c r="A56" s="30"/>
      <c r="B56" s="147"/>
      <c r="C56" s="201"/>
      <c r="D56" s="201"/>
      <c r="E56" s="201"/>
      <c r="F56" s="201"/>
      <c r="G56" s="201"/>
      <c r="H56" s="201"/>
      <c r="I56" s="201"/>
      <c r="J56" s="201"/>
      <c r="K56" s="201"/>
      <c r="L56" s="201"/>
      <c r="M56" s="201"/>
      <c r="N56" s="31"/>
      <c r="O56" s="31"/>
      <c r="P56" s="31"/>
      <c r="Q56" s="31"/>
      <c r="R56" s="31"/>
      <c r="S56" s="31"/>
      <c r="T56" s="31"/>
    </row>
    <row r="57" spans="1:20" x14ac:dyDescent="0.2">
      <c r="A57" s="30"/>
      <c r="B57" s="147"/>
      <c r="C57" s="201"/>
      <c r="D57" s="201"/>
      <c r="E57" s="201"/>
      <c r="F57" s="201"/>
      <c r="G57" s="201"/>
      <c r="H57" s="201"/>
      <c r="I57" s="201"/>
      <c r="J57" s="201"/>
      <c r="K57" s="201"/>
      <c r="L57" s="201"/>
      <c r="M57" s="201"/>
      <c r="N57" s="31"/>
      <c r="O57" s="31"/>
      <c r="P57" s="31"/>
      <c r="Q57" s="31"/>
      <c r="R57" s="31"/>
      <c r="S57" s="31"/>
      <c r="T57" s="31"/>
    </row>
    <row r="58" spans="1:20" x14ac:dyDescent="0.2">
      <c r="A58" s="30"/>
      <c r="B58" s="147"/>
      <c r="C58" s="201"/>
      <c r="D58" s="201"/>
      <c r="E58" s="201"/>
      <c r="F58" s="201"/>
      <c r="G58" s="201"/>
      <c r="H58" s="201"/>
      <c r="I58" s="201"/>
      <c r="J58" s="201"/>
      <c r="K58" s="201"/>
      <c r="L58" s="201"/>
      <c r="M58" s="201"/>
      <c r="N58" s="31"/>
      <c r="O58" s="31"/>
      <c r="P58" s="31"/>
      <c r="Q58" s="31"/>
      <c r="R58" s="31"/>
      <c r="S58" s="31"/>
      <c r="T58" s="31"/>
    </row>
    <row r="59" spans="1:20" x14ac:dyDescent="0.2">
      <c r="A59" s="30"/>
      <c r="B59" s="147"/>
      <c r="C59" s="201"/>
      <c r="D59" s="201"/>
      <c r="E59" s="201"/>
      <c r="F59" s="201"/>
      <c r="G59" s="201"/>
      <c r="H59" s="201"/>
      <c r="I59" s="201"/>
      <c r="J59" s="201"/>
      <c r="K59" s="201"/>
      <c r="L59" s="201"/>
      <c r="M59" s="201"/>
      <c r="N59" s="31"/>
      <c r="O59" s="31"/>
      <c r="P59" s="31"/>
      <c r="Q59" s="31"/>
      <c r="R59" s="31"/>
      <c r="S59" s="31"/>
      <c r="T59" s="31"/>
    </row>
    <row r="60" spans="1:20" x14ac:dyDescent="0.2">
      <c r="A60" s="30"/>
      <c r="B60" s="147"/>
      <c r="C60" s="201"/>
      <c r="D60" s="201"/>
      <c r="E60" s="201"/>
      <c r="F60" s="201"/>
      <c r="G60" s="201"/>
      <c r="H60" s="201"/>
      <c r="I60" s="201"/>
      <c r="J60" s="201"/>
      <c r="K60" s="201"/>
      <c r="L60" s="201"/>
      <c r="M60" s="201"/>
      <c r="N60" s="31"/>
      <c r="O60" s="31"/>
      <c r="P60" s="31"/>
      <c r="Q60" s="31"/>
      <c r="R60" s="31"/>
      <c r="S60" s="31"/>
      <c r="T60" s="31"/>
    </row>
    <row r="61" spans="1:20" x14ac:dyDescent="0.2">
      <c r="A61" s="30"/>
      <c r="B61" s="147"/>
      <c r="C61" s="201"/>
      <c r="D61" s="201"/>
      <c r="E61" s="201"/>
      <c r="F61" s="201"/>
      <c r="G61" s="201"/>
      <c r="H61" s="201"/>
      <c r="I61" s="201"/>
      <c r="J61" s="201"/>
      <c r="K61" s="201"/>
      <c r="L61" s="201"/>
      <c r="M61" s="201"/>
      <c r="N61" s="31"/>
      <c r="O61" s="31"/>
      <c r="P61" s="31"/>
      <c r="Q61" s="31"/>
      <c r="R61" s="31"/>
      <c r="S61" s="31"/>
      <c r="T61" s="31"/>
    </row>
    <row r="62" spans="1:20" x14ac:dyDescent="0.2">
      <c r="A62" s="30"/>
      <c r="B62" s="147"/>
      <c r="C62" s="201"/>
      <c r="D62" s="201"/>
      <c r="E62" s="201"/>
      <c r="F62" s="201"/>
      <c r="G62" s="201"/>
      <c r="H62" s="201"/>
      <c r="I62" s="201"/>
      <c r="J62" s="201"/>
      <c r="K62" s="201"/>
      <c r="L62" s="201"/>
      <c r="M62" s="201"/>
      <c r="N62" s="31"/>
      <c r="O62" s="31"/>
      <c r="P62" s="31"/>
      <c r="Q62" s="31"/>
      <c r="R62" s="31"/>
      <c r="S62" s="31"/>
      <c r="T62" s="31"/>
    </row>
    <row r="63" spans="1:20" x14ac:dyDescent="0.2">
      <c r="A63" s="30"/>
      <c r="B63" s="147"/>
      <c r="C63" s="201"/>
      <c r="D63" s="201"/>
      <c r="E63" s="201"/>
      <c r="F63" s="201"/>
      <c r="G63" s="201"/>
      <c r="H63" s="201"/>
      <c r="I63" s="201"/>
      <c r="J63" s="201"/>
      <c r="K63" s="201"/>
      <c r="L63" s="201"/>
      <c r="M63" s="201"/>
      <c r="N63" s="31"/>
      <c r="O63" s="31"/>
      <c r="P63" s="31"/>
      <c r="Q63" s="31"/>
      <c r="R63" s="31"/>
      <c r="S63" s="31"/>
      <c r="T63" s="31"/>
    </row>
    <row r="64" spans="1:20" x14ac:dyDescent="0.2">
      <c r="A64" s="30"/>
      <c r="B64" s="147"/>
      <c r="C64" s="201"/>
      <c r="D64" s="201"/>
      <c r="E64" s="201"/>
      <c r="F64" s="201"/>
      <c r="G64" s="201"/>
      <c r="H64" s="201"/>
      <c r="I64" s="201"/>
      <c r="J64" s="201"/>
      <c r="K64" s="201"/>
      <c r="L64" s="201"/>
      <c r="M64" s="201"/>
      <c r="N64" s="31"/>
      <c r="O64" s="31"/>
      <c r="P64" s="31"/>
      <c r="Q64" s="31"/>
      <c r="R64" s="31"/>
      <c r="S64" s="31"/>
      <c r="T64" s="31"/>
    </row>
    <row r="65" spans="1:20" x14ac:dyDescent="0.2">
      <c r="A65" s="30"/>
      <c r="B65" s="147"/>
      <c r="C65" s="201"/>
      <c r="D65" s="201"/>
      <c r="E65" s="201"/>
      <c r="F65" s="201"/>
      <c r="G65" s="201"/>
      <c r="H65" s="201"/>
      <c r="I65" s="201"/>
      <c r="J65" s="201"/>
      <c r="K65" s="201"/>
      <c r="L65" s="201"/>
      <c r="M65" s="201"/>
      <c r="N65" s="31"/>
      <c r="O65" s="31"/>
      <c r="P65" s="31"/>
      <c r="Q65" s="31"/>
      <c r="R65" s="31"/>
      <c r="S65" s="31"/>
      <c r="T65" s="31"/>
    </row>
    <row r="66" spans="1:20" x14ac:dyDescent="0.2">
      <c r="A66" s="30"/>
      <c r="B66" s="147"/>
      <c r="C66" s="201"/>
      <c r="D66" s="201"/>
      <c r="E66" s="201"/>
      <c r="F66" s="201"/>
      <c r="G66" s="201"/>
      <c r="H66" s="201"/>
      <c r="I66" s="201"/>
      <c r="J66" s="201"/>
      <c r="K66" s="201"/>
      <c r="L66" s="201"/>
      <c r="M66" s="201"/>
      <c r="N66" s="31"/>
      <c r="O66" s="31"/>
      <c r="P66" s="31"/>
      <c r="Q66" s="31"/>
      <c r="R66" s="31"/>
      <c r="S66" s="31"/>
      <c r="T66" s="31"/>
    </row>
    <row r="67" spans="1:20" x14ac:dyDescent="0.2">
      <c r="A67" s="30"/>
      <c r="B67" s="147"/>
      <c r="C67" s="201"/>
      <c r="D67" s="201"/>
      <c r="E67" s="201"/>
      <c r="F67" s="201"/>
      <c r="G67" s="201"/>
      <c r="H67" s="201"/>
      <c r="I67" s="201"/>
      <c r="J67" s="201"/>
      <c r="K67" s="201"/>
      <c r="L67" s="201"/>
      <c r="M67" s="201"/>
      <c r="N67" s="31"/>
      <c r="O67" s="31"/>
      <c r="P67" s="31"/>
      <c r="Q67" s="31"/>
      <c r="R67" s="31"/>
      <c r="S67" s="31"/>
      <c r="T67" s="31"/>
    </row>
    <row r="68" spans="1:20" x14ac:dyDescent="0.2">
      <c r="A68" s="30"/>
      <c r="B68" s="147"/>
      <c r="C68" s="201"/>
      <c r="D68" s="201"/>
      <c r="E68" s="201"/>
      <c r="F68" s="201"/>
      <c r="G68" s="201"/>
      <c r="H68" s="201"/>
      <c r="I68" s="201"/>
      <c r="J68" s="201"/>
      <c r="K68" s="201"/>
      <c r="L68" s="201"/>
      <c r="M68" s="201"/>
      <c r="N68" s="31"/>
      <c r="O68" s="31"/>
      <c r="P68" s="31"/>
      <c r="Q68" s="31"/>
      <c r="R68" s="31"/>
      <c r="S68" s="31"/>
      <c r="T68" s="31"/>
    </row>
    <row r="69" spans="1:20" x14ac:dyDescent="0.2">
      <c r="A69" s="30"/>
      <c r="B69" s="147"/>
      <c r="C69" s="201"/>
      <c r="D69" s="201"/>
      <c r="E69" s="201"/>
      <c r="F69" s="201"/>
      <c r="G69" s="201"/>
      <c r="H69" s="201"/>
      <c r="I69" s="201"/>
      <c r="J69" s="201"/>
      <c r="K69" s="201"/>
      <c r="L69" s="201"/>
      <c r="M69" s="201"/>
      <c r="N69" s="31"/>
      <c r="O69" s="31"/>
      <c r="P69" s="31"/>
      <c r="Q69" s="31"/>
      <c r="R69" s="31"/>
      <c r="S69" s="31"/>
      <c r="T69" s="31"/>
    </row>
    <row r="70" spans="1:20" x14ac:dyDescent="0.2">
      <c r="A70" s="30"/>
      <c r="B70" s="147"/>
      <c r="C70" s="201"/>
      <c r="D70" s="201"/>
      <c r="E70" s="201"/>
      <c r="F70" s="201"/>
      <c r="G70" s="201"/>
      <c r="H70" s="201"/>
      <c r="I70" s="201"/>
      <c r="J70" s="201"/>
      <c r="K70" s="201"/>
      <c r="L70" s="201"/>
      <c r="M70" s="201"/>
      <c r="N70" s="31"/>
      <c r="O70" s="31"/>
      <c r="P70" s="31"/>
      <c r="Q70" s="31"/>
      <c r="R70" s="31"/>
      <c r="S70" s="31"/>
      <c r="T70" s="31"/>
    </row>
    <row r="71" spans="1:20" x14ac:dyDescent="0.2">
      <c r="A71" s="30"/>
      <c r="B71" s="147"/>
      <c r="C71" s="201"/>
      <c r="D71" s="201"/>
      <c r="E71" s="201"/>
      <c r="F71" s="201"/>
      <c r="G71" s="201"/>
      <c r="H71" s="201"/>
      <c r="I71" s="201"/>
      <c r="J71" s="201"/>
      <c r="K71" s="201"/>
      <c r="L71" s="201"/>
      <c r="M71" s="201"/>
      <c r="N71" s="31"/>
      <c r="O71" s="31"/>
      <c r="P71" s="31"/>
      <c r="Q71" s="31"/>
      <c r="R71" s="31"/>
      <c r="S71" s="31"/>
      <c r="T71" s="31"/>
    </row>
    <row r="72" spans="1:20" x14ac:dyDescent="0.2">
      <c r="A72" s="30"/>
      <c r="B72" s="147"/>
      <c r="C72" s="201"/>
      <c r="D72" s="201"/>
      <c r="E72" s="201"/>
      <c r="F72" s="201"/>
      <c r="G72" s="201"/>
      <c r="H72" s="201"/>
      <c r="I72" s="201"/>
      <c r="J72" s="201"/>
      <c r="K72" s="201"/>
      <c r="L72" s="201"/>
      <c r="M72" s="201"/>
      <c r="N72" s="31"/>
      <c r="O72" s="31"/>
      <c r="P72" s="31"/>
      <c r="Q72" s="31"/>
      <c r="R72" s="31"/>
      <c r="S72" s="31"/>
      <c r="T72" s="31"/>
    </row>
    <row r="73" spans="1:20" ht="12.75" customHeight="1" x14ac:dyDescent="0.2">
      <c r="A73" s="30"/>
      <c r="B73" s="147"/>
      <c r="C73" s="201"/>
      <c r="D73" s="201"/>
      <c r="E73" s="201"/>
      <c r="F73" s="201"/>
      <c r="G73" s="201"/>
      <c r="H73" s="201"/>
      <c r="I73" s="201"/>
      <c r="J73" s="201"/>
      <c r="K73" s="201"/>
      <c r="L73" s="201"/>
      <c r="M73" s="201"/>
      <c r="N73" s="31"/>
      <c r="O73" s="31"/>
      <c r="P73" s="31"/>
      <c r="Q73" s="31"/>
      <c r="R73" s="31"/>
      <c r="S73" s="31"/>
      <c r="T73" s="31"/>
    </row>
    <row r="74" spans="1:20" x14ac:dyDescent="0.2">
      <c r="A74" s="30"/>
      <c r="B74" s="147"/>
      <c r="C74" s="201"/>
      <c r="D74" s="201"/>
      <c r="E74" s="201"/>
      <c r="F74" s="201"/>
      <c r="G74" s="201"/>
      <c r="H74" s="201"/>
      <c r="I74" s="201"/>
      <c r="J74" s="201"/>
      <c r="K74" s="201"/>
      <c r="L74" s="201"/>
      <c r="M74" s="201"/>
      <c r="N74" s="31"/>
      <c r="O74" s="31"/>
      <c r="P74" s="31"/>
      <c r="Q74" s="31"/>
      <c r="R74" s="31"/>
      <c r="S74" s="31"/>
      <c r="T74" s="31"/>
    </row>
    <row r="75" spans="1:20" x14ac:dyDescent="0.2">
      <c r="A75" s="30"/>
      <c r="B75" s="147"/>
      <c r="C75" s="201"/>
      <c r="D75" s="201"/>
      <c r="E75" s="201"/>
      <c r="F75" s="201"/>
      <c r="G75" s="201"/>
      <c r="H75" s="201"/>
      <c r="I75" s="201"/>
      <c r="J75" s="201"/>
      <c r="K75" s="201"/>
      <c r="L75" s="201"/>
      <c r="M75" s="201"/>
      <c r="N75" s="31"/>
      <c r="O75" s="31"/>
      <c r="P75" s="31"/>
      <c r="Q75" s="31"/>
      <c r="R75" s="31"/>
      <c r="S75" s="31"/>
      <c r="T75" s="31"/>
    </row>
    <row r="76" spans="1:20" x14ac:dyDescent="0.2">
      <c r="A76" s="30"/>
      <c r="B76" s="147"/>
      <c r="C76" s="201"/>
      <c r="D76" s="201"/>
      <c r="E76" s="201"/>
      <c r="F76" s="201"/>
      <c r="G76" s="201"/>
      <c r="H76" s="201"/>
      <c r="I76" s="201"/>
      <c r="J76" s="201"/>
      <c r="K76" s="201"/>
      <c r="L76" s="201"/>
      <c r="M76" s="201"/>
      <c r="N76" s="31"/>
      <c r="O76" s="31"/>
      <c r="P76" s="31"/>
      <c r="Q76" s="31"/>
      <c r="R76" s="31"/>
      <c r="S76" s="31"/>
      <c r="T76" s="31"/>
    </row>
    <row r="77" spans="1:20" x14ac:dyDescent="0.2">
      <c r="A77" s="30"/>
      <c r="B77" s="147"/>
      <c r="C77" s="201"/>
      <c r="D77" s="201"/>
      <c r="E77" s="201"/>
      <c r="F77" s="201"/>
      <c r="G77" s="201"/>
      <c r="H77" s="201"/>
      <c r="I77" s="201"/>
      <c r="J77" s="201"/>
      <c r="K77" s="201"/>
      <c r="L77" s="201"/>
      <c r="M77" s="201"/>
      <c r="N77" s="31"/>
      <c r="O77" s="31"/>
      <c r="P77" s="31"/>
      <c r="Q77" s="31"/>
      <c r="R77" s="31"/>
      <c r="S77" s="31"/>
      <c r="T77" s="31"/>
    </row>
    <row r="78" spans="1:20" ht="12.75" customHeight="1" x14ac:dyDescent="0.2">
      <c r="A78" s="30"/>
      <c r="B78" s="147"/>
      <c r="C78" s="201"/>
      <c r="D78" s="201"/>
      <c r="E78" s="201"/>
      <c r="F78" s="201"/>
      <c r="G78" s="201"/>
      <c r="H78" s="201"/>
      <c r="I78" s="201"/>
      <c r="J78" s="201"/>
      <c r="K78" s="201"/>
      <c r="L78" s="201"/>
      <c r="M78" s="201"/>
      <c r="N78" s="31"/>
      <c r="O78" s="31"/>
      <c r="P78" s="31"/>
      <c r="Q78" s="31"/>
      <c r="R78" s="31"/>
      <c r="S78" s="31"/>
      <c r="T78" s="31"/>
    </row>
    <row r="79" spans="1:20" x14ac:dyDescent="0.2">
      <c r="A79" s="30"/>
      <c r="B79" s="147"/>
      <c r="C79" s="201"/>
      <c r="D79" s="201"/>
      <c r="E79" s="201"/>
      <c r="F79" s="201"/>
      <c r="G79" s="201"/>
      <c r="H79" s="201"/>
      <c r="I79" s="201"/>
      <c r="J79" s="201"/>
      <c r="K79" s="201"/>
      <c r="L79" s="201"/>
      <c r="M79" s="201"/>
      <c r="N79" s="31"/>
      <c r="O79" s="31"/>
      <c r="P79" s="31"/>
      <c r="Q79" s="31"/>
      <c r="R79" s="31"/>
      <c r="S79" s="31"/>
      <c r="T79" s="31"/>
    </row>
    <row r="80" spans="1:20" x14ac:dyDescent="0.2">
      <c r="A80" s="30"/>
      <c r="B80" s="147"/>
      <c r="C80" s="201"/>
      <c r="D80" s="201"/>
      <c r="E80" s="201"/>
      <c r="F80" s="201"/>
      <c r="G80" s="201"/>
      <c r="H80" s="201"/>
      <c r="I80" s="201"/>
      <c r="J80" s="201"/>
      <c r="K80" s="201"/>
      <c r="L80" s="201"/>
      <c r="M80" s="201"/>
      <c r="N80" s="31"/>
      <c r="O80" s="31"/>
      <c r="P80" s="31"/>
      <c r="Q80" s="31"/>
      <c r="R80" s="31"/>
      <c r="S80" s="31"/>
      <c r="T80" s="31"/>
    </row>
    <row r="81" spans="1:20" x14ac:dyDescent="0.2">
      <c r="A81" s="30"/>
      <c r="B81" s="147"/>
      <c r="C81" s="201"/>
      <c r="D81" s="201"/>
      <c r="E81" s="201"/>
      <c r="F81" s="201"/>
      <c r="G81" s="201"/>
      <c r="H81" s="201"/>
      <c r="I81" s="201"/>
      <c r="J81" s="201"/>
      <c r="K81" s="201"/>
      <c r="L81" s="201"/>
      <c r="M81" s="201"/>
      <c r="N81" s="31"/>
      <c r="O81" s="31"/>
      <c r="P81" s="31"/>
      <c r="Q81" s="31"/>
      <c r="R81" s="31"/>
      <c r="S81" s="31"/>
      <c r="T81" s="31"/>
    </row>
    <row r="82" spans="1:20" x14ac:dyDescent="0.2">
      <c r="A82" s="30"/>
      <c r="B82" s="147"/>
      <c r="C82" s="201"/>
      <c r="D82" s="201"/>
      <c r="E82" s="201"/>
      <c r="F82" s="201"/>
      <c r="G82" s="201"/>
      <c r="H82" s="201"/>
      <c r="I82" s="201"/>
      <c r="J82" s="201"/>
      <c r="K82" s="201"/>
      <c r="L82" s="201"/>
      <c r="M82" s="201"/>
      <c r="N82" s="31"/>
      <c r="O82" s="31"/>
      <c r="P82" s="31"/>
      <c r="Q82" s="31"/>
      <c r="R82" s="31"/>
      <c r="S82" s="31"/>
      <c r="T82" s="31"/>
    </row>
    <row r="83" spans="1:20" x14ac:dyDescent="0.2">
      <c r="A83" s="30"/>
      <c r="B83" s="147"/>
      <c r="C83" s="201"/>
      <c r="D83" s="201"/>
      <c r="E83" s="201"/>
      <c r="F83" s="201"/>
      <c r="G83" s="201"/>
      <c r="H83" s="201"/>
      <c r="I83" s="201"/>
      <c r="J83" s="201"/>
      <c r="K83" s="201"/>
      <c r="L83" s="201"/>
      <c r="M83" s="201"/>
      <c r="N83" s="31"/>
      <c r="O83" s="31"/>
      <c r="P83" s="31"/>
      <c r="Q83" s="31"/>
      <c r="R83" s="31"/>
      <c r="S83" s="31"/>
      <c r="T83" s="31"/>
    </row>
    <row r="84" spans="1:20" x14ac:dyDescent="0.2">
      <c r="A84" s="30"/>
      <c r="B84" s="147"/>
      <c r="C84" s="201"/>
      <c r="D84" s="201"/>
      <c r="E84" s="201"/>
      <c r="F84" s="201"/>
      <c r="G84" s="201"/>
      <c r="H84" s="201"/>
      <c r="I84" s="201"/>
      <c r="J84" s="201"/>
      <c r="K84" s="201"/>
      <c r="L84" s="201"/>
      <c r="M84" s="201"/>
      <c r="N84" s="31"/>
      <c r="O84" s="31"/>
      <c r="P84" s="31"/>
      <c r="Q84" s="31"/>
      <c r="R84" s="31"/>
      <c r="S84" s="31"/>
      <c r="T84" s="31"/>
    </row>
    <row r="85" spans="1:20" x14ac:dyDescent="0.2">
      <c r="A85" s="30"/>
      <c r="B85" s="147"/>
      <c r="C85" s="201"/>
      <c r="D85" s="201"/>
      <c r="E85" s="201"/>
      <c r="F85" s="201"/>
      <c r="G85" s="201"/>
      <c r="H85" s="201"/>
      <c r="I85" s="201"/>
      <c r="J85" s="201"/>
      <c r="K85" s="201"/>
      <c r="L85" s="201"/>
      <c r="M85" s="201"/>
      <c r="N85" s="31"/>
      <c r="O85" s="31"/>
      <c r="P85" s="31"/>
      <c r="Q85" s="31"/>
      <c r="R85" s="31"/>
      <c r="S85" s="31"/>
      <c r="T85" s="31"/>
    </row>
    <row r="86" spans="1:20" x14ac:dyDescent="0.2">
      <c r="A86" s="30"/>
      <c r="B86" s="147"/>
      <c r="C86" s="201"/>
      <c r="D86" s="201"/>
      <c r="E86" s="201"/>
      <c r="F86" s="201"/>
      <c r="G86" s="201"/>
      <c r="H86" s="201"/>
      <c r="I86" s="201"/>
      <c r="J86" s="201"/>
      <c r="K86" s="201"/>
      <c r="L86" s="201"/>
      <c r="M86" s="201"/>
      <c r="N86" s="31"/>
      <c r="O86" s="31"/>
      <c r="P86" s="31"/>
      <c r="Q86" s="31"/>
      <c r="R86" s="31"/>
      <c r="S86" s="31"/>
      <c r="T86" s="31"/>
    </row>
    <row r="87" spans="1:20" x14ac:dyDescent="0.2">
      <c r="A87" s="30"/>
      <c r="B87" s="147"/>
      <c r="C87" s="201"/>
      <c r="D87" s="201"/>
      <c r="E87" s="201"/>
      <c r="F87" s="201"/>
      <c r="G87" s="201"/>
      <c r="H87" s="201"/>
      <c r="I87" s="201"/>
      <c r="J87" s="201"/>
      <c r="K87" s="201"/>
      <c r="L87" s="201"/>
      <c r="M87" s="201"/>
      <c r="N87" s="31"/>
      <c r="O87" s="31"/>
      <c r="P87" s="31"/>
      <c r="Q87" s="31"/>
      <c r="R87" s="31"/>
      <c r="S87" s="31"/>
      <c r="T87" s="31"/>
    </row>
    <row r="88" spans="1:20" x14ac:dyDescent="0.2">
      <c r="A88" s="30"/>
      <c r="B88" s="147"/>
      <c r="C88" s="201"/>
      <c r="D88" s="201"/>
      <c r="E88" s="201"/>
      <c r="F88" s="201"/>
      <c r="G88" s="201"/>
      <c r="H88" s="201"/>
      <c r="I88" s="201"/>
      <c r="J88" s="201"/>
      <c r="K88" s="201"/>
      <c r="L88" s="201"/>
      <c r="M88" s="201"/>
      <c r="N88" s="31"/>
      <c r="O88" s="31"/>
      <c r="P88" s="31"/>
      <c r="Q88" s="31"/>
      <c r="R88" s="31"/>
      <c r="S88" s="31"/>
      <c r="T88" s="31"/>
    </row>
    <row r="89" spans="1:20" x14ac:dyDescent="0.2">
      <c r="A89" s="30"/>
      <c r="B89" s="147"/>
      <c r="C89" s="201"/>
      <c r="D89" s="201"/>
      <c r="E89" s="201"/>
      <c r="F89" s="201"/>
      <c r="G89" s="201"/>
      <c r="H89" s="201"/>
      <c r="I89" s="201"/>
      <c r="J89" s="201"/>
      <c r="K89" s="201"/>
      <c r="L89" s="201"/>
      <c r="M89" s="201"/>
      <c r="N89" s="31"/>
      <c r="O89" s="31"/>
      <c r="P89" s="31"/>
      <c r="Q89" s="31"/>
      <c r="R89" s="31"/>
      <c r="S89" s="31"/>
      <c r="T89" s="31"/>
    </row>
    <row r="90" spans="1:20" x14ac:dyDescent="0.2">
      <c r="A90" s="30"/>
      <c r="B90" s="147"/>
      <c r="C90" s="201"/>
      <c r="D90" s="201"/>
      <c r="E90" s="201"/>
      <c r="F90" s="201"/>
      <c r="G90" s="201"/>
      <c r="H90" s="201"/>
      <c r="I90" s="201"/>
      <c r="J90" s="201"/>
      <c r="K90" s="201"/>
      <c r="L90" s="201"/>
      <c r="M90" s="201"/>
      <c r="N90" s="31"/>
      <c r="O90" s="31"/>
      <c r="P90" s="31"/>
      <c r="Q90" s="31"/>
      <c r="R90" s="31"/>
      <c r="S90" s="31"/>
      <c r="T90" s="31"/>
    </row>
    <row r="91" spans="1:20" x14ac:dyDescent="0.2">
      <c r="A91" s="30"/>
      <c r="B91" s="147"/>
      <c r="C91" s="201"/>
      <c r="D91" s="201"/>
      <c r="E91" s="201"/>
      <c r="F91" s="201"/>
      <c r="G91" s="201"/>
      <c r="H91" s="201"/>
      <c r="I91" s="201"/>
      <c r="J91" s="201"/>
      <c r="K91" s="201"/>
      <c r="L91" s="201"/>
      <c r="M91" s="201"/>
      <c r="N91" s="31"/>
      <c r="O91" s="31"/>
      <c r="P91" s="31"/>
      <c r="Q91" s="31"/>
      <c r="R91" s="31"/>
      <c r="S91" s="31"/>
      <c r="T91" s="31"/>
    </row>
    <row r="92" spans="1:20" x14ac:dyDescent="0.2">
      <c r="A92" s="30"/>
      <c r="B92" s="147"/>
      <c r="C92" s="201"/>
      <c r="D92" s="201"/>
      <c r="E92" s="201"/>
      <c r="F92" s="201"/>
      <c r="G92" s="201"/>
      <c r="H92" s="201"/>
      <c r="I92" s="201"/>
      <c r="J92" s="201"/>
      <c r="K92" s="201"/>
      <c r="L92" s="201"/>
      <c r="M92" s="201"/>
      <c r="N92" s="31"/>
      <c r="O92" s="31"/>
      <c r="P92" s="31"/>
      <c r="Q92" s="31"/>
      <c r="R92" s="31"/>
      <c r="S92" s="31"/>
      <c r="T92" s="31"/>
    </row>
    <row r="93" spans="1:20" x14ac:dyDescent="0.2">
      <c r="A93" s="30"/>
      <c r="B93" s="147"/>
      <c r="C93" s="201"/>
      <c r="D93" s="201"/>
      <c r="E93" s="201"/>
      <c r="F93" s="201"/>
      <c r="G93" s="201"/>
      <c r="H93" s="201"/>
      <c r="I93" s="201"/>
      <c r="J93" s="201"/>
      <c r="K93" s="201"/>
      <c r="L93" s="201"/>
      <c r="M93" s="201"/>
      <c r="N93" s="31"/>
      <c r="O93" s="31"/>
      <c r="P93" s="31"/>
      <c r="Q93" s="31"/>
      <c r="R93" s="31"/>
      <c r="S93" s="31"/>
      <c r="T93" s="31"/>
    </row>
    <row r="94" spans="1:20" x14ac:dyDescent="0.2">
      <c r="A94" s="30"/>
      <c r="B94" s="147"/>
      <c r="C94" s="201"/>
      <c r="D94" s="201"/>
      <c r="E94" s="201"/>
      <c r="F94" s="201"/>
      <c r="G94" s="201"/>
      <c r="H94" s="201"/>
      <c r="I94" s="201"/>
      <c r="J94" s="201"/>
      <c r="K94" s="201"/>
      <c r="L94" s="201"/>
      <c r="M94" s="201"/>
      <c r="N94" s="31"/>
      <c r="O94" s="31"/>
      <c r="P94" s="31"/>
      <c r="Q94" s="31"/>
      <c r="R94" s="31"/>
      <c r="S94" s="31"/>
      <c r="T94" s="31"/>
    </row>
    <row r="95" spans="1:20" x14ac:dyDescent="0.2">
      <c r="A95" s="30"/>
      <c r="B95" s="147"/>
      <c r="C95" s="201"/>
      <c r="D95" s="201"/>
      <c r="E95" s="201"/>
      <c r="F95" s="201"/>
      <c r="G95" s="201"/>
      <c r="H95" s="201"/>
      <c r="I95" s="201"/>
      <c r="J95" s="201"/>
      <c r="K95" s="201"/>
      <c r="L95" s="201"/>
      <c r="M95" s="201"/>
      <c r="N95" s="31"/>
      <c r="O95" s="31"/>
      <c r="P95" s="31"/>
      <c r="Q95" s="31"/>
      <c r="R95" s="31"/>
      <c r="S95" s="31"/>
      <c r="T95" s="31"/>
    </row>
    <row r="96" spans="1:20" x14ac:dyDescent="0.2">
      <c r="A96" s="30"/>
      <c r="B96" s="147"/>
      <c r="C96" s="201"/>
      <c r="D96" s="201"/>
      <c r="E96" s="201"/>
      <c r="F96" s="201"/>
      <c r="G96" s="201"/>
      <c r="H96" s="201"/>
      <c r="I96" s="201"/>
      <c r="J96" s="201"/>
      <c r="K96" s="201"/>
      <c r="L96" s="201"/>
      <c r="M96" s="201"/>
      <c r="N96" s="31"/>
      <c r="O96" s="31"/>
      <c r="P96" s="31"/>
      <c r="Q96" s="31"/>
      <c r="R96" s="31"/>
      <c r="S96" s="31"/>
      <c r="T96" s="31"/>
    </row>
    <row r="97" spans="1:20" x14ac:dyDescent="0.2">
      <c r="A97" s="30"/>
      <c r="B97" s="147"/>
      <c r="C97" s="201"/>
      <c r="D97" s="201"/>
      <c r="E97" s="201"/>
      <c r="F97" s="201"/>
      <c r="G97" s="201"/>
      <c r="H97" s="201"/>
      <c r="I97" s="201"/>
      <c r="J97" s="201"/>
      <c r="K97" s="201"/>
      <c r="L97" s="201"/>
      <c r="M97" s="201"/>
      <c r="N97" s="31"/>
      <c r="O97" s="31"/>
      <c r="P97" s="31"/>
      <c r="Q97" s="31"/>
      <c r="R97" s="31"/>
      <c r="S97" s="31"/>
      <c r="T97" s="31"/>
    </row>
    <row r="98" spans="1:20" x14ac:dyDescent="0.2">
      <c r="A98" s="30"/>
      <c r="B98" s="147"/>
      <c r="C98" s="201"/>
      <c r="D98" s="201"/>
      <c r="E98" s="201"/>
      <c r="F98" s="201"/>
      <c r="G98" s="201"/>
      <c r="H98" s="201"/>
      <c r="I98" s="201"/>
      <c r="J98" s="201"/>
      <c r="K98" s="201"/>
      <c r="L98" s="201"/>
      <c r="M98" s="201"/>
      <c r="N98" s="31"/>
      <c r="O98" s="31"/>
      <c r="P98" s="31"/>
      <c r="Q98" s="31"/>
      <c r="R98" s="31"/>
      <c r="S98" s="31"/>
      <c r="T98" s="31"/>
    </row>
    <row r="99" spans="1:20" x14ac:dyDescent="0.2">
      <c r="A99" s="30"/>
      <c r="B99" s="147"/>
      <c r="C99" s="201"/>
      <c r="D99" s="201"/>
      <c r="E99" s="201"/>
      <c r="F99" s="201"/>
      <c r="G99" s="201"/>
      <c r="H99" s="201"/>
      <c r="I99" s="201"/>
      <c r="J99" s="201"/>
      <c r="K99" s="201"/>
      <c r="L99" s="201"/>
      <c r="M99" s="201"/>
      <c r="N99" s="31"/>
      <c r="O99" s="31"/>
      <c r="P99" s="31"/>
      <c r="Q99" s="31"/>
      <c r="R99" s="31"/>
      <c r="S99" s="31"/>
      <c r="T99" s="31"/>
    </row>
    <row r="100" spans="1:20" x14ac:dyDescent="0.2">
      <c r="A100" s="30"/>
      <c r="B100" s="147"/>
      <c r="C100" s="201"/>
      <c r="D100" s="201"/>
      <c r="E100" s="201"/>
      <c r="F100" s="201"/>
      <c r="G100" s="201"/>
      <c r="H100" s="201"/>
      <c r="I100" s="201"/>
      <c r="J100" s="201"/>
      <c r="K100" s="201"/>
      <c r="L100" s="201"/>
      <c r="M100" s="201"/>
      <c r="N100" s="31"/>
      <c r="O100" s="31"/>
      <c r="P100" s="31"/>
      <c r="Q100" s="31"/>
      <c r="R100" s="31"/>
      <c r="S100" s="31"/>
      <c r="T100" s="31"/>
    </row>
    <row r="101" spans="1:20" x14ac:dyDescent="0.2">
      <c r="A101" s="30"/>
      <c r="B101" s="147"/>
      <c r="C101" s="201"/>
      <c r="D101" s="201"/>
      <c r="E101" s="201"/>
      <c r="F101" s="201"/>
      <c r="G101" s="201"/>
      <c r="H101" s="201"/>
      <c r="I101" s="201"/>
      <c r="J101" s="201"/>
      <c r="K101" s="201"/>
      <c r="L101" s="201"/>
      <c r="M101" s="201"/>
      <c r="N101" s="31"/>
      <c r="O101" s="31"/>
      <c r="P101" s="31"/>
      <c r="Q101" s="31"/>
      <c r="R101" s="31"/>
      <c r="S101" s="31"/>
      <c r="T101" s="31"/>
    </row>
    <row r="102" spans="1:20" x14ac:dyDescent="0.2">
      <c r="A102" s="30"/>
      <c r="B102" s="147"/>
      <c r="C102" s="201"/>
      <c r="D102" s="201"/>
      <c r="E102" s="201"/>
      <c r="F102" s="201"/>
      <c r="G102" s="201"/>
      <c r="H102" s="201"/>
      <c r="I102" s="201"/>
      <c r="J102" s="201"/>
      <c r="K102" s="201"/>
      <c r="L102" s="201"/>
      <c r="M102" s="201"/>
      <c r="N102" s="31"/>
      <c r="O102" s="31"/>
      <c r="P102" s="31"/>
      <c r="Q102" s="31"/>
      <c r="R102" s="31"/>
      <c r="S102" s="31"/>
      <c r="T102" s="31"/>
    </row>
    <row r="103" spans="1:20" x14ac:dyDescent="0.2">
      <c r="A103" s="30"/>
      <c r="B103" s="147"/>
      <c r="C103" s="201"/>
      <c r="D103" s="201"/>
      <c r="E103" s="201"/>
      <c r="F103" s="201"/>
      <c r="G103" s="201"/>
      <c r="H103" s="201"/>
      <c r="I103" s="201"/>
      <c r="J103" s="201"/>
      <c r="K103" s="201"/>
      <c r="L103" s="201"/>
      <c r="M103" s="201"/>
      <c r="N103" s="31"/>
      <c r="O103" s="31"/>
      <c r="P103" s="31"/>
      <c r="Q103" s="31"/>
      <c r="R103" s="31"/>
      <c r="S103" s="31"/>
      <c r="T103" s="31"/>
    </row>
    <row r="104" spans="1:20" x14ac:dyDescent="0.2">
      <c r="A104" s="30"/>
      <c r="B104" s="147"/>
      <c r="C104" s="201"/>
      <c r="D104" s="201"/>
      <c r="E104" s="201"/>
      <c r="F104" s="201"/>
      <c r="G104" s="201"/>
      <c r="H104" s="201"/>
      <c r="I104" s="201"/>
      <c r="J104" s="201"/>
      <c r="K104" s="201"/>
      <c r="L104" s="201"/>
      <c r="M104" s="201"/>
      <c r="N104" s="31"/>
      <c r="O104" s="31"/>
      <c r="P104" s="31"/>
      <c r="Q104" s="31"/>
      <c r="R104" s="31"/>
      <c r="S104" s="31"/>
      <c r="T104" s="31"/>
    </row>
    <row r="105" spans="1:20" x14ac:dyDescent="0.2">
      <c r="A105" s="30"/>
      <c r="B105" s="147"/>
      <c r="C105" s="201"/>
      <c r="D105" s="201"/>
      <c r="E105" s="201"/>
      <c r="F105" s="201"/>
      <c r="G105" s="201"/>
      <c r="H105" s="201"/>
      <c r="I105" s="201"/>
      <c r="J105" s="201"/>
      <c r="K105" s="201"/>
      <c r="L105" s="201"/>
      <c r="M105" s="201"/>
      <c r="N105" s="31"/>
      <c r="O105" s="31"/>
      <c r="P105" s="31"/>
      <c r="Q105" s="31"/>
      <c r="R105" s="31"/>
      <c r="S105" s="31"/>
      <c r="T105" s="31"/>
    </row>
    <row r="106" spans="1:20" x14ac:dyDescent="0.2">
      <c r="A106" s="30"/>
      <c r="B106" s="147"/>
      <c r="C106" s="201"/>
      <c r="D106" s="201"/>
      <c r="E106" s="201"/>
      <c r="F106" s="201"/>
      <c r="G106" s="201"/>
      <c r="H106" s="201"/>
      <c r="I106" s="201"/>
      <c r="J106" s="201"/>
      <c r="K106" s="201"/>
      <c r="L106" s="201"/>
      <c r="M106" s="201"/>
      <c r="N106" s="31"/>
      <c r="O106" s="31"/>
      <c r="P106" s="31"/>
      <c r="Q106" s="31"/>
      <c r="R106" s="31"/>
      <c r="S106" s="31"/>
      <c r="T106" s="31"/>
    </row>
    <row r="107" spans="1:20" x14ac:dyDescent="0.2">
      <c r="A107" s="30"/>
      <c r="B107" s="147"/>
      <c r="C107" s="201"/>
      <c r="D107" s="201"/>
      <c r="E107" s="201"/>
      <c r="F107" s="201"/>
      <c r="G107" s="201"/>
      <c r="H107" s="201"/>
      <c r="I107" s="201"/>
      <c r="J107" s="201"/>
      <c r="K107" s="201"/>
      <c r="L107" s="201"/>
      <c r="M107" s="201"/>
      <c r="N107" s="31"/>
      <c r="O107" s="31"/>
      <c r="P107" s="31"/>
      <c r="Q107" s="31"/>
      <c r="R107" s="31"/>
      <c r="S107" s="31"/>
      <c r="T107" s="31"/>
    </row>
    <row r="108" spans="1:20" x14ac:dyDescent="0.2">
      <c r="A108" s="30"/>
      <c r="B108" s="147"/>
      <c r="C108" s="201"/>
      <c r="D108" s="201"/>
      <c r="E108" s="201"/>
      <c r="F108" s="201"/>
      <c r="G108" s="201"/>
      <c r="H108" s="201"/>
      <c r="I108" s="201"/>
      <c r="J108" s="201"/>
      <c r="K108" s="201"/>
      <c r="L108" s="201"/>
      <c r="M108" s="201"/>
      <c r="N108" s="31"/>
      <c r="O108" s="31"/>
      <c r="P108" s="31"/>
      <c r="Q108" s="31"/>
      <c r="R108" s="31"/>
      <c r="S108" s="31"/>
      <c r="T108" s="31"/>
    </row>
    <row r="109" spans="1:20" x14ac:dyDescent="0.2">
      <c r="A109" s="30"/>
      <c r="B109" s="147"/>
      <c r="C109" s="201"/>
      <c r="D109" s="201"/>
      <c r="E109" s="201"/>
      <c r="F109" s="201"/>
      <c r="G109" s="201"/>
      <c r="H109" s="201"/>
      <c r="I109" s="201"/>
      <c r="J109" s="201"/>
      <c r="K109" s="201"/>
      <c r="L109" s="201"/>
      <c r="M109" s="201"/>
      <c r="N109" s="31"/>
      <c r="O109" s="31"/>
      <c r="P109" s="31"/>
      <c r="Q109" s="31"/>
      <c r="R109" s="31"/>
      <c r="S109" s="31"/>
      <c r="T109" s="31"/>
    </row>
    <row r="110" spans="1:20" x14ac:dyDescent="0.2">
      <c r="A110" s="30"/>
      <c r="B110" s="147"/>
      <c r="C110" s="201"/>
      <c r="D110" s="201"/>
      <c r="E110" s="201"/>
      <c r="F110" s="201"/>
      <c r="G110" s="201"/>
      <c r="H110" s="201"/>
      <c r="I110" s="201"/>
      <c r="J110" s="201"/>
      <c r="K110" s="201"/>
      <c r="L110" s="201"/>
      <c r="M110" s="201"/>
      <c r="N110" s="31"/>
      <c r="O110" s="31"/>
      <c r="P110" s="31"/>
      <c r="Q110" s="31"/>
      <c r="R110" s="31"/>
      <c r="S110" s="31"/>
      <c r="T110" s="31"/>
    </row>
    <row r="111" spans="1:20" x14ac:dyDescent="0.2">
      <c r="A111" s="30"/>
      <c r="B111" s="147"/>
      <c r="C111" s="201"/>
      <c r="D111" s="201"/>
      <c r="E111" s="201"/>
      <c r="F111" s="201"/>
      <c r="G111" s="201"/>
      <c r="H111" s="201"/>
      <c r="I111" s="201"/>
      <c r="J111" s="201"/>
      <c r="K111" s="201"/>
      <c r="L111" s="201"/>
      <c r="M111" s="201"/>
      <c r="N111" s="31"/>
      <c r="O111" s="31"/>
      <c r="P111" s="31"/>
      <c r="Q111" s="31"/>
      <c r="R111" s="31"/>
      <c r="S111" s="31"/>
      <c r="T111" s="31"/>
    </row>
    <row r="112" spans="1:20" x14ac:dyDescent="0.2">
      <c r="A112" s="30"/>
      <c r="B112" s="147"/>
      <c r="C112" s="201"/>
      <c r="D112" s="201"/>
      <c r="E112" s="201"/>
      <c r="F112" s="201"/>
      <c r="G112" s="201"/>
      <c r="H112" s="201"/>
      <c r="I112" s="201"/>
      <c r="J112" s="201"/>
      <c r="K112" s="201"/>
      <c r="L112" s="201"/>
      <c r="M112" s="201"/>
      <c r="N112" s="31"/>
      <c r="O112" s="31"/>
      <c r="P112" s="31"/>
      <c r="Q112" s="31"/>
      <c r="R112" s="31"/>
      <c r="S112" s="31"/>
      <c r="T112" s="31"/>
    </row>
    <row r="113" spans="1:20" x14ac:dyDescent="0.2">
      <c r="A113" s="30"/>
      <c r="B113" s="147"/>
      <c r="C113" s="201"/>
      <c r="D113" s="201"/>
      <c r="E113" s="201"/>
      <c r="F113" s="201"/>
      <c r="G113" s="201"/>
      <c r="H113" s="201"/>
      <c r="I113" s="201"/>
      <c r="J113" s="201"/>
      <c r="K113" s="201"/>
      <c r="L113" s="201"/>
      <c r="M113" s="201"/>
      <c r="N113" s="31"/>
      <c r="O113" s="31"/>
      <c r="P113" s="31"/>
      <c r="Q113" s="31"/>
      <c r="R113" s="31"/>
      <c r="S113" s="31"/>
      <c r="T113" s="31"/>
    </row>
    <row r="114" spans="1:20" x14ac:dyDescent="0.2">
      <c r="A114" s="30"/>
      <c r="B114" s="147"/>
      <c r="C114" s="201"/>
      <c r="D114" s="201"/>
      <c r="E114" s="201"/>
      <c r="F114" s="201"/>
      <c r="G114" s="201"/>
      <c r="H114" s="201"/>
      <c r="I114" s="201"/>
      <c r="J114" s="201"/>
      <c r="K114" s="201"/>
      <c r="L114" s="201"/>
      <c r="M114" s="201"/>
      <c r="N114" s="31"/>
      <c r="O114" s="31"/>
      <c r="P114" s="31"/>
      <c r="Q114" s="31"/>
      <c r="R114" s="31"/>
      <c r="S114" s="31"/>
      <c r="T114" s="31"/>
    </row>
    <row r="115" spans="1:20" x14ac:dyDescent="0.2">
      <c r="A115" s="30"/>
      <c r="B115" s="147"/>
      <c r="C115" s="201"/>
      <c r="D115" s="201"/>
      <c r="E115" s="201"/>
      <c r="F115" s="201"/>
      <c r="G115" s="201"/>
      <c r="H115" s="201"/>
      <c r="I115" s="201"/>
      <c r="J115" s="201"/>
      <c r="K115" s="201"/>
      <c r="L115" s="201"/>
      <c r="M115" s="201"/>
      <c r="N115" s="31"/>
      <c r="O115" s="31"/>
      <c r="P115" s="31"/>
      <c r="Q115" s="31"/>
      <c r="R115" s="31"/>
      <c r="S115" s="31"/>
      <c r="T115" s="31"/>
    </row>
    <row r="116" spans="1:20" x14ac:dyDescent="0.2">
      <c r="A116" s="30"/>
      <c r="B116" s="147"/>
      <c r="C116" s="201"/>
      <c r="D116" s="201"/>
      <c r="E116" s="201"/>
      <c r="F116" s="201"/>
      <c r="G116" s="201"/>
      <c r="H116" s="201"/>
      <c r="I116" s="201"/>
      <c r="J116" s="201"/>
      <c r="K116" s="201"/>
      <c r="L116" s="201"/>
      <c r="M116" s="201"/>
      <c r="N116" s="31"/>
      <c r="O116" s="31"/>
      <c r="P116" s="31"/>
      <c r="Q116" s="31"/>
      <c r="R116" s="31"/>
      <c r="S116" s="31"/>
      <c r="T116" s="31"/>
    </row>
    <row r="117" spans="1:20" x14ac:dyDescent="0.2">
      <c r="A117" s="30"/>
      <c r="B117" s="147"/>
      <c r="C117" s="201"/>
      <c r="D117" s="201"/>
      <c r="E117" s="201"/>
      <c r="F117" s="201"/>
      <c r="G117" s="201"/>
      <c r="H117" s="201"/>
      <c r="I117" s="201"/>
      <c r="J117" s="201"/>
      <c r="K117" s="201"/>
      <c r="L117" s="201"/>
      <c r="M117" s="201"/>
      <c r="N117" s="31"/>
      <c r="O117" s="31"/>
      <c r="P117" s="31"/>
      <c r="Q117" s="31"/>
      <c r="R117" s="31"/>
      <c r="S117" s="31"/>
      <c r="T117" s="31"/>
    </row>
    <row r="118" spans="1:20" x14ac:dyDescent="0.2">
      <c r="A118" s="30"/>
      <c r="B118" s="147"/>
      <c r="C118" s="201"/>
      <c r="D118" s="201"/>
      <c r="E118" s="201"/>
      <c r="F118" s="201"/>
      <c r="G118" s="201"/>
      <c r="H118" s="201"/>
      <c r="I118" s="201"/>
      <c r="J118" s="201"/>
      <c r="K118" s="201"/>
      <c r="L118" s="201"/>
      <c r="M118" s="201"/>
      <c r="N118" s="31"/>
      <c r="O118" s="31"/>
      <c r="P118" s="31"/>
      <c r="Q118" s="31"/>
      <c r="R118" s="31"/>
      <c r="S118" s="31"/>
      <c r="T118" s="31"/>
    </row>
    <row r="119" spans="1:20" x14ac:dyDescent="0.2">
      <c r="A119" s="30"/>
      <c r="B119" s="147"/>
      <c r="C119" s="201"/>
      <c r="D119" s="201"/>
      <c r="E119" s="201"/>
      <c r="F119" s="201"/>
      <c r="G119" s="201"/>
      <c r="H119" s="201"/>
      <c r="I119" s="201"/>
      <c r="J119" s="201"/>
      <c r="K119" s="201"/>
      <c r="L119" s="201"/>
      <c r="M119" s="201"/>
      <c r="N119" s="31"/>
      <c r="O119" s="31"/>
      <c r="P119" s="31"/>
      <c r="Q119" s="31"/>
      <c r="R119" s="31"/>
      <c r="S119" s="31"/>
      <c r="T119" s="31"/>
    </row>
    <row r="120" spans="1:20" x14ac:dyDescent="0.2">
      <c r="A120" s="30"/>
      <c r="B120" s="147"/>
      <c r="C120" s="201"/>
      <c r="D120" s="201"/>
      <c r="E120" s="201"/>
      <c r="F120" s="201"/>
      <c r="G120" s="201"/>
      <c r="H120" s="201"/>
      <c r="I120" s="201"/>
      <c r="J120" s="201"/>
      <c r="K120" s="201"/>
      <c r="L120" s="201"/>
      <c r="M120" s="201"/>
      <c r="N120" s="31"/>
      <c r="O120" s="31"/>
      <c r="P120" s="31"/>
      <c r="Q120" s="31"/>
      <c r="R120" s="31"/>
      <c r="S120" s="31"/>
      <c r="T120" s="31"/>
    </row>
    <row r="121" spans="1:20" x14ac:dyDescent="0.2">
      <c r="A121" s="30"/>
      <c r="B121" s="147"/>
      <c r="C121" s="201"/>
      <c r="D121" s="201"/>
      <c r="E121" s="201"/>
      <c r="F121" s="201"/>
      <c r="G121" s="201"/>
      <c r="H121" s="201"/>
      <c r="I121" s="201"/>
      <c r="J121" s="201"/>
      <c r="K121" s="201"/>
      <c r="L121" s="201"/>
      <c r="M121" s="201"/>
      <c r="N121" s="31"/>
      <c r="O121" s="31"/>
      <c r="P121" s="31"/>
      <c r="Q121" s="31"/>
      <c r="R121" s="31"/>
      <c r="S121" s="31"/>
      <c r="T121" s="31"/>
    </row>
    <row r="122" spans="1:20" x14ac:dyDescent="0.2">
      <c r="A122" s="30"/>
      <c r="B122" s="147"/>
      <c r="C122" s="201"/>
      <c r="D122" s="201"/>
      <c r="E122" s="201"/>
      <c r="F122" s="201"/>
      <c r="G122" s="201"/>
      <c r="H122" s="201"/>
      <c r="I122" s="201"/>
      <c r="J122" s="201"/>
      <c r="K122" s="201"/>
      <c r="L122" s="201"/>
      <c r="M122" s="201"/>
      <c r="N122" s="31"/>
      <c r="O122" s="31"/>
      <c r="P122" s="31"/>
      <c r="Q122" s="31"/>
      <c r="R122" s="31"/>
      <c r="S122" s="31"/>
      <c r="T122" s="31"/>
    </row>
    <row r="123" spans="1:20" x14ac:dyDescent="0.2">
      <c r="A123" s="30"/>
      <c r="B123" s="147"/>
      <c r="C123" s="201"/>
      <c r="D123" s="201"/>
      <c r="E123" s="201"/>
      <c r="F123" s="201"/>
      <c r="G123" s="201"/>
      <c r="H123" s="201"/>
      <c r="I123" s="201"/>
      <c r="J123" s="201"/>
      <c r="K123" s="201"/>
      <c r="L123" s="201"/>
      <c r="M123" s="201"/>
      <c r="N123" s="31"/>
      <c r="O123" s="31"/>
      <c r="P123" s="31"/>
      <c r="Q123" s="31"/>
      <c r="R123" s="31"/>
      <c r="S123" s="31"/>
      <c r="T123" s="31"/>
    </row>
    <row r="124" spans="1:20" x14ac:dyDescent="0.2">
      <c r="A124" s="30"/>
      <c r="B124" s="147"/>
      <c r="C124" s="201"/>
      <c r="D124" s="201"/>
      <c r="E124" s="201"/>
      <c r="F124" s="201"/>
      <c r="G124" s="201"/>
      <c r="H124" s="201"/>
      <c r="I124" s="201"/>
      <c r="J124" s="201"/>
      <c r="K124" s="201"/>
      <c r="L124" s="201"/>
      <c r="M124" s="201"/>
      <c r="N124" s="31"/>
      <c r="O124" s="31"/>
      <c r="P124" s="31"/>
      <c r="Q124" s="31"/>
      <c r="R124" s="31"/>
      <c r="S124" s="31"/>
      <c r="T124" s="31"/>
    </row>
    <row r="125" spans="1:20" x14ac:dyDescent="0.2">
      <c r="A125" s="30"/>
      <c r="B125" s="147"/>
      <c r="C125" s="201"/>
      <c r="D125" s="201"/>
      <c r="E125" s="201"/>
      <c r="F125" s="201"/>
      <c r="G125" s="201"/>
      <c r="H125" s="201"/>
      <c r="I125" s="201"/>
      <c r="J125" s="201"/>
      <c r="K125" s="201"/>
      <c r="L125" s="201"/>
      <c r="M125" s="201"/>
      <c r="N125" s="31"/>
      <c r="O125" s="31"/>
      <c r="P125" s="31"/>
      <c r="Q125" s="31"/>
      <c r="R125" s="31"/>
      <c r="S125" s="31"/>
      <c r="T125" s="31"/>
    </row>
    <row r="126" spans="1:20" x14ac:dyDescent="0.2">
      <c r="A126" s="30"/>
      <c r="B126" s="147"/>
      <c r="C126" s="201"/>
      <c r="D126" s="201"/>
      <c r="E126" s="201"/>
      <c r="F126" s="201"/>
      <c r="G126" s="201"/>
      <c r="H126" s="201"/>
      <c r="I126" s="201"/>
      <c r="J126" s="201"/>
      <c r="K126" s="201"/>
      <c r="L126" s="201"/>
      <c r="M126" s="201"/>
      <c r="N126" s="31"/>
      <c r="O126" s="31"/>
      <c r="P126" s="31"/>
      <c r="Q126" s="31"/>
      <c r="R126" s="31"/>
      <c r="S126" s="31"/>
      <c r="T126" s="31"/>
    </row>
    <row r="127" spans="1:20" x14ac:dyDescent="0.2">
      <c r="A127" s="30"/>
      <c r="B127" s="147"/>
      <c r="C127" s="201"/>
      <c r="D127" s="201"/>
      <c r="E127" s="201"/>
      <c r="F127" s="201"/>
      <c r="G127" s="201"/>
      <c r="H127" s="201"/>
      <c r="I127" s="201"/>
      <c r="J127" s="201"/>
      <c r="K127" s="201"/>
      <c r="L127" s="201"/>
      <c r="M127" s="201"/>
      <c r="N127" s="31"/>
      <c r="O127" s="31"/>
      <c r="P127" s="31"/>
      <c r="Q127" s="31"/>
      <c r="R127" s="31"/>
      <c r="S127" s="31"/>
      <c r="T127" s="31"/>
    </row>
    <row r="128" spans="1:20" x14ac:dyDescent="0.2">
      <c r="A128" s="30"/>
      <c r="B128" s="147"/>
      <c r="C128" s="201"/>
      <c r="D128" s="201"/>
      <c r="E128" s="201"/>
      <c r="F128" s="201"/>
      <c r="G128" s="201"/>
      <c r="H128" s="201"/>
      <c r="I128" s="201"/>
      <c r="J128" s="201"/>
      <c r="K128" s="201"/>
      <c r="L128" s="201"/>
      <c r="M128" s="201"/>
      <c r="N128" s="31"/>
      <c r="O128" s="31"/>
      <c r="P128" s="31"/>
      <c r="Q128" s="31"/>
      <c r="R128" s="31"/>
      <c r="S128" s="31"/>
      <c r="T128" s="31"/>
    </row>
    <row r="129" spans="1:20" x14ac:dyDescent="0.2">
      <c r="A129" s="30"/>
      <c r="B129" s="147"/>
      <c r="C129" s="201"/>
      <c r="D129" s="201"/>
      <c r="E129" s="201"/>
      <c r="F129" s="201"/>
      <c r="G129" s="201"/>
      <c r="H129" s="201"/>
      <c r="I129" s="201"/>
      <c r="J129" s="201"/>
      <c r="K129" s="201"/>
      <c r="L129" s="201"/>
      <c r="M129" s="201"/>
      <c r="N129" s="31"/>
      <c r="O129" s="31"/>
      <c r="P129" s="31"/>
      <c r="Q129" s="31"/>
      <c r="R129" s="31"/>
      <c r="S129" s="31"/>
      <c r="T129" s="31"/>
    </row>
    <row r="130" spans="1:20" x14ac:dyDescent="0.2">
      <c r="A130" s="30"/>
      <c r="B130" s="147"/>
      <c r="C130" s="201"/>
      <c r="D130" s="201"/>
      <c r="E130" s="201"/>
      <c r="F130" s="201"/>
      <c r="G130" s="201"/>
      <c r="H130" s="201"/>
      <c r="I130" s="201"/>
      <c r="J130" s="201"/>
      <c r="K130" s="201"/>
      <c r="L130" s="201"/>
      <c r="M130" s="201"/>
      <c r="N130" s="31"/>
      <c r="O130" s="31"/>
      <c r="P130" s="31"/>
      <c r="Q130" s="31"/>
      <c r="R130" s="31"/>
      <c r="S130" s="31"/>
      <c r="T130" s="31"/>
    </row>
    <row r="131" spans="1:20" x14ac:dyDescent="0.2">
      <c r="A131" s="30"/>
      <c r="B131" s="147"/>
      <c r="C131" s="201"/>
      <c r="D131" s="201"/>
      <c r="E131" s="201"/>
      <c r="F131" s="201"/>
      <c r="G131" s="201"/>
      <c r="H131" s="201"/>
      <c r="I131" s="201"/>
      <c r="J131" s="201"/>
      <c r="K131" s="201"/>
      <c r="L131" s="201"/>
      <c r="M131" s="201"/>
      <c r="N131" s="31"/>
      <c r="O131" s="31"/>
      <c r="P131" s="31"/>
      <c r="Q131" s="31"/>
      <c r="R131" s="31"/>
      <c r="S131" s="31"/>
      <c r="T131" s="31"/>
    </row>
    <row r="132" spans="1:20" x14ac:dyDescent="0.2">
      <c r="A132" s="30"/>
      <c r="B132" s="147"/>
      <c r="C132" s="201"/>
      <c r="D132" s="201"/>
      <c r="E132" s="201"/>
      <c r="F132" s="201"/>
      <c r="G132" s="201"/>
      <c r="H132" s="201"/>
      <c r="I132" s="201"/>
      <c r="J132" s="201"/>
      <c r="K132" s="201"/>
      <c r="L132" s="201"/>
      <c r="M132" s="201"/>
      <c r="N132" s="31"/>
      <c r="O132" s="31"/>
      <c r="P132" s="31"/>
      <c r="Q132" s="31"/>
      <c r="R132" s="31"/>
      <c r="S132" s="31"/>
      <c r="T132" s="31"/>
    </row>
    <row r="133" spans="1:20" x14ac:dyDescent="0.2">
      <c r="A133" s="30"/>
      <c r="B133" s="147"/>
      <c r="C133" s="201"/>
      <c r="D133" s="201"/>
      <c r="E133" s="201"/>
      <c r="F133" s="201"/>
      <c r="G133" s="201"/>
      <c r="H133" s="201"/>
      <c r="I133" s="201"/>
      <c r="J133" s="201"/>
      <c r="K133" s="201"/>
      <c r="L133" s="201"/>
      <c r="M133" s="201"/>
      <c r="N133" s="31"/>
      <c r="O133" s="31"/>
      <c r="P133" s="31"/>
      <c r="Q133" s="31"/>
      <c r="R133" s="31"/>
      <c r="S133" s="31"/>
      <c r="T133" s="31"/>
    </row>
    <row r="134" spans="1:20" x14ac:dyDescent="0.2">
      <c r="A134" s="30"/>
      <c r="B134" s="147"/>
      <c r="C134" s="201"/>
      <c r="D134" s="201"/>
      <c r="E134" s="201"/>
      <c r="F134" s="201"/>
      <c r="G134" s="201"/>
      <c r="H134" s="201"/>
      <c r="I134" s="201"/>
      <c r="J134" s="201"/>
      <c r="K134" s="201"/>
      <c r="L134" s="201"/>
      <c r="M134" s="201"/>
      <c r="N134" s="31"/>
      <c r="O134" s="31"/>
      <c r="P134" s="31"/>
      <c r="Q134" s="31"/>
      <c r="R134" s="31"/>
      <c r="S134" s="31"/>
      <c r="T134" s="31"/>
    </row>
    <row r="135" spans="1:20" x14ac:dyDescent="0.2">
      <c r="A135" s="30"/>
      <c r="B135" s="147"/>
      <c r="C135" s="201"/>
      <c r="D135" s="201"/>
      <c r="E135" s="201"/>
      <c r="F135" s="201"/>
      <c r="G135" s="201"/>
      <c r="H135" s="201"/>
      <c r="I135" s="201"/>
      <c r="J135" s="201"/>
      <c r="K135" s="201"/>
      <c r="L135" s="201"/>
      <c r="M135" s="201"/>
      <c r="N135" s="31"/>
      <c r="O135" s="31"/>
      <c r="P135" s="31"/>
      <c r="Q135" s="31"/>
      <c r="R135" s="31"/>
      <c r="S135" s="31"/>
      <c r="T135" s="31"/>
    </row>
    <row r="136" spans="1:20" x14ac:dyDescent="0.2">
      <c r="A136" s="30"/>
      <c r="B136" s="147"/>
      <c r="C136" s="201"/>
      <c r="D136" s="201"/>
      <c r="E136" s="201"/>
      <c r="F136" s="201"/>
      <c r="G136" s="201"/>
      <c r="H136" s="201"/>
      <c r="I136" s="201"/>
      <c r="J136" s="201"/>
      <c r="K136" s="201"/>
      <c r="L136" s="201"/>
      <c r="M136" s="201"/>
      <c r="N136" s="31"/>
      <c r="O136" s="31"/>
      <c r="P136" s="31"/>
      <c r="Q136" s="31"/>
      <c r="R136" s="31"/>
      <c r="S136" s="31"/>
      <c r="T136" s="31"/>
    </row>
    <row r="137" spans="1:20" x14ac:dyDescent="0.2">
      <c r="A137" s="30"/>
      <c r="B137" s="147"/>
      <c r="C137" s="201"/>
      <c r="D137" s="201"/>
      <c r="E137" s="201"/>
      <c r="F137" s="201"/>
      <c r="G137" s="201"/>
      <c r="H137" s="201"/>
      <c r="I137" s="201"/>
      <c r="J137" s="201"/>
      <c r="K137" s="201"/>
      <c r="L137" s="201"/>
      <c r="M137" s="201"/>
      <c r="N137" s="31"/>
      <c r="O137" s="31"/>
      <c r="P137" s="31"/>
      <c r="Q137" s="31"/>
      <c r="R137" s="31"/>
      <c r="S137" s="31"/>
      <c r="T137" s="31"/>
    </row>
    <row r="138" spans="1:20" x14ac:dyDescent="0.2">
      <c r="A138" s="30"/>
      <c r="B138" s="147"/>
      <c r="C138" s="201"/>
      <c r="D138" s="201"/>
      <c r="E138" s="201"/>
      <c r="F138" s="201"/>
      <c r="G138" s="201"/>
      <c r="H138" s="201"/>
      <c r="I138" s="201"/>
      <c r="J138" s="201"/>
      <c r="K138" s="201"/>
      <c r="L138" s="201"/>
      <c r="M138" s="201"/>
      <c r="N138" s="31"/>
      <c r="O138" s="31"/>
      <c r="P138" s="31"/>
      <c r="Q138" s="31"/>
      <c r="R138" s="31"/>
      <c r="S138" s="31"/>
      <c r="T138" s="31"/>
    </row>
    <row r="139" spans="1:20" x14ac:dyDescent="0.2">
      <c r="A139" s="30"/>
      <c r="B139" s="147"/>
      <c r="C139" s="201"/>
      <c r="D139" s="201"/>
      <c r="E139" s="201"/>
      <c r="F139" s="201"/>
      <c r="G139" s="201"/>
      <c r="H139" s="201"/>
      <c r="I139" s="201"/>
      <c r="J139" s="201"/>
      <c r="K139" s="201"/>
      <c r="L139" s="201"/>
      <c r="M139" s="201"/>
      <c r="N139" s="31"/>
      <c r="O139" s="31"/>
      <c r="P139" s="31"/>
      <c r="Q139" s="31"/>
      <c r="R139" s="31"/>
      <c r="S139" s="31"/>
      <c r="T139" s="31"/>
    </row>
    <row r="140" spans="1:20" x14ac:dyDescent="0.2">
      <c r="A140" s="30"/>
      <c r="B140" s="147"/>
      <c r="C140" s="201"/>
      <c r="D140" s="201"/>
      <c r="E140" s="201"/>
      <c r="F140" s="201"/>
      <c r="G140" s="201"/>
      <c r="H140" s="201"/>
      <c r="I140" s="201"/>
      <c r="J140" s="201"/>
      <c r="K140" s="201"/>
      <c r="L140" s="201"/>
      <c r="M140" s="201"/>
      <c r="N140" s="31"/>
      <c r="O140" s="31"/>
      <c r="P140" s="31"/>
      <c r="Q140" s="31"/>
      <c r="R140" s="31"/>
      <c r="S140" s="31"/>
      <c r="T140" s="31"/>
    </row>
    <row r="141" spans="1:20" x14ac:dyDescent="0.2">
      <c r="A141" s="30"/>
      <c r="B141" s="147"/>
      <c r="C141" s="201"/>
      <c r="D141" s="201"/>
      <c r="E141" s="201"/>
      <c r="F141" s="201"/>
      <c r="G141" s="201"/>
      <c r="H141" s="201"/>
      <c r="I141" s="201"/>
      <c r="J141" s="201"/>
      <c r="K141" s="201"/>
      <c r="L141" s="201"/>
      <c r="M141" s="201"/>
      <c r="N141" s="31"/>
      <c r="O141" s="31"/>
      <c r="P141" s="31"/>
      <c r="Q141" s="31"/>
      <c r="R141" s="31"/>
      <c r="S141" s="31"/>
      <c r="T141" s="31"/>
    </row>
    <row r="142" spans="1:20" x14ac:dyDescent="0.2">
      <c r="A142" s="30"/>
      <c r="B142" s="147"/>
      <c r="C142" s="201"/>
      <c r="D142" s="201"/>
      <c r="E142" s="201"/>
      <c r="F142" s="201"/>
      <c r="G142" s="201"/>
      <c r="H142" s="201"/>
      <c r="I142" s="201"/>
      <c r="J142" s="201"/>
      <c r="K142" s="201"/>
      <c r="L142" s="201"/>
      <c r="M142" s="201"/>
      <c r="N142" s="31"/>
      <c r="O142" s="31"/>
      <c r="P142" s="31"/>
      <c r="Q142" s="31"/>
      <c r="R142" s="31"/>
      <c r="S142" s="31"/>
      <c r="T142" s="31"/>
    </row>
    <row r="143" spans="1:20" x14ac:dyDescent="0.2">
      <c r="A143" s="30"/>
      <c r="B143" s="147"/>
      <c r="C143" s="201"/>
      <c r="D143" s="201"/>
      <c r="E143" s="201"/>
      <c r="F143" s="201"/>
      <c r="G143" s="201"/>
      <c r="H143" s="201"/>
      <c r="I143" s="201"/>
      <c r="J143" s="201"/>
      <c r="K143" s="201"/>
      <c r="L143" s="201"/>
      <c r="M143" s="201"/>
      <c r="N143" s="31"/>
      <c r="O143" s="31"/>
      <c r="P143" s="31"/>
      <c r="Q143" s="31"/>
      <c r="R143" s="31"/>
      <c r="S143" s="31"/>
      <c r="T143" s="31"/>
    </row>
    <row r="144" spans="1:20" x14ac:dyDescent="0.2">
      <c r="A144" s="30"/>
      <c r="B144" s="147"/>
      <c r="C144" s="201"/>
      <c r="D144" s="201"/>
      <c r="E144" s="201"/>
      <c r="F144" s="201"/>
      <c r="G144" s="201"/>
      <c r="H144" s="201"/>
      <c r="I144" s="201"/>
      <c r="J144" s="201"/>
      <c r="K144" s="201"/>
      <c r="L144" s="201"/>
      <c r="M144" s="201"/>
      <c r="N144" s="31"/>
      <c r="O144" s="31"/>
      <c r="P144" s="31"/>
      <c r="Q144" s="31"/>
      <c r="R144" s="31"/>
      <c r="S144" s="31"/>
      <c r="T144" s="31"/>
    </row>
    <row r="145" spans="1:20" x14ac:dyDescent="0.2">
      <c r="A145" s="30"/>
      <c r="B145" s="147"/>
      <c r="C145" s="201"/>
      <c r="D145" s="201"/>
      <c r="E145" s="201"/>
      <c r="F145" s="201"/>
      <c r="G145" s="201"/>
      <c r="H145" s="201"/>
      <c r="I145" s="201"/>
      <c r="J145" s="201"/>
      <c r="K145" s="201"/>
      <c r="L145" s="201"/>
      <c r="M145" s="201"/>
      <c r="N145" s="31"/>
      <c r="O145" s="31"/>
      <c r="P145" s="31"/>
      <c r="Q145" s="31"/>
      <c r="R145" s="31"/>
      <c r="S145" s="31"/>
      <c r="T145" s="31"/>
    </row>
    <row r="146" spans="1:20" x14ac:dyDescent="0.2">
      <c r="A146" s="30"/>
      <c r="B146" s="147"/>
      <c r="C146" s="201"/>
      <c r="D146" s="201"/>
      <c r="E146" s="201"/>
      <c r="F146" s="201"/>
      <c r="G146" s="201"/>
      <c r="H146" s="201"/>
      <c r="I146" s="201"/>
      <c r="J146" s="201"/>
      <c r="K146" s="201"/>
      <c r="L146" s="201"/>
      <c r="M146" s="201"/>
      <c r="N146" s="31"/>
      <c r="O146" s="31"/>
      <c r="P146" s="31"/>
      <c r="Q146" s="31"/>
      <c r="R146" s="31"/>
      <c r="S146" s="31"/>
      <c r="T146" s="31"/>
    </row>
    <row r="147" spans="1:20" x14ac:dyDescent="0.2">
      <c r="A147" s="30"/>
      <c r="B147" s="147"/>
      <c r="C147" s="201"/>
      <c r="D147" s="201"/>
      <c r="E147" s="201"/>
      <c r="F147" s="201"/>
      <c r="G147" s="201"/>
      <c r="H147" s="201"/>
      <c r="I147" s="201"/>
      <c r="J147" s="201"/>
      <c r="K147" s="201"/>
      <c r="L147" s="201"/>
      <c r="M147" s="201"/>
      <c r="N147" s="31"/>
      <c r="O147" s="31"/>
      <c r="P147" s="31"/>
      <c r="Q147" s="31"/>
      <c r="R147" s="31"/>
      <c r="S147" s="31"/>
      <c r="T147" s="31"/>
    </row>
    <row r="148" spans="1:20" x14ac:dyDescent="0.2">
      <c r="A148" s="30"/>
      <c r="B148" s="147"/>
      <c r="C148" s="201"/>
      <c r="D148" s="201"/>
      <c r="E148" s="201"/>
      <c r="F148" s="201"/>
      <c r="G148" s="201"/>
      <c r="H148" s="201"/>
      <c r="I148" s="201"/>
      <c r="J148" s="201"/>
      <c r="K148" s="201"/>
      <c r="L148" s="201"/>
      <c r="M148" s="201"/>
      <c r="N148" s="31"/>
      <c r="O148" s="31"/>
      <c r="P148" s="31"/>
      <c r="Q148" s="31"/>
      <c r="R148" s="31"/>
      <c r="S148" s="31"/>
      <c r="T148" s="31"/>
    </row>
    <row r="149" spans="1:20" x14ac:dyDescent="0.2">
      <c r="A149" s="30"/>
      <c r="B149" s="147"/>
      <c r="C149" s="201"/>
      <c r="D149" s="201"/>
      <c r="E149" s="201"/>
      <c r="F149" s="201"/>
      <c r="G149" s="201"/>
      <c r="H149" s="201"/>
      <c r="I149" s="201"/>
      <c r="J149" s="201"/>
      <c r="K149" s="201"/>
      <c r="L149" s="201"/>
      <c r="M149" s="201"/>
      <c r="N149" s="31"/>
      <c r="O149" s="31"/>
      <c r="P149" s="31"/>
      <c r="Q149" s="31"/>
      <c r="R149" s="31"/>
      <c r="S149" s="31"/>
      <c r="T149" s="31"/>
    </row>
    <row r="150" spans="1:20" x14ac:dyDescent="0.2">
      <c r="A150" s="30"/>
      <c r="B150" s="147"/>
      <c r="C150" s="201"/>
      <c r="D150" s="201"/>
      <c r="E150" s="201"/>
      <c r="F150" s="201"/>
      <c r="G150" s="201"/>
      <c r="H150" s="201"/>
      <c r="I150" s="201"/>
      <c r="J150" s="201"/>
      <c r="K150" s="201"/>
      <c r="L150" s="201"/>
      <c r="M150" s="201"/>
      <c r="N150" s="31"/>
      <c r="O150" s="31"/>
      <c r="P150" s="31"/>
      <c r="Q150" s="31"/>
      <c r="R150" s="31"/>
      <c r="S150" s="31"/>
      <c r="T150" s="31"/>
    </row>
    <row r="151" spans="1:20" x14ac:dyDescent="0.2">
      <c r="A151" s="30"/>
      <c r="B151" s="147"/>
      <c r="C151" s="201"/>
      <c r="D151" s="201"/>
      <c r="E151" s="201"/>
      <c r="F151" s="201"/>
      <c r="G151" s="201"/>
      <c r="H151" s="201"/>
      <c r="I151" s="201"/>
      <c r="J151" s="201"/>
      <c r="K151" s="201"/>
      <c r="L151" s="201"/>
      <c r="M151" s="201"/>
      <c r="N151" s="31"/>
      <c r="O151" s="31"/>
      <c r="P151" s="31"/>
      <c r="Q151" s="31"/>
      <c r="R151" s="31"/>
      <c r="S151" s="31"/>
      <c r="T151" s="31"/>
    </row>
    <row r="152" spans="1:20" x14ac:dyDescent="0.2">
      <c r="A152" s="30"/>
      <c r="B152" s="147"/>
      <c r="C152" s="201"/>
      <c r="D152" s="201"/>
      <c r="E152" s="201"/>
      <c r="F152" s="201"/>
      <c r="G152" s="201"/>
      <c r="H152" s="201"/>
      <c r="I152" s="201"/>
      <c r="J152" s="201"/>
      <c r="K152" s="201"/>
      <c r="L152" s="201"/>
      <c r="M152" s="201"/>
      <c r="N152" s="31"/>
      <c r="O152" s="31"/>
      <c r="P152" s="31"/>
      <c r="Q152" s="31"/>
      <c r="R152" s="31"/>
      <c r="S152" s="31"/>
      <c r="T152" s="31"/>
    </row>
    <row r="153" spans="1:20" x14ac:dyDescent="0.2">
      <c r="A153" s="30"/>
      <c r="B153" s="147"/>
      <c r="C153" s="201"/>
      <c r="D153" s="201"/>
      <c r="E153" s="201"/>
      <c r="F153" s="201"/>
      <c r="G153" s="201"/>
      <c r="H153" s="201"/>
      <c r="I153" s="201"/>
      <c r="J153" s="201"/>
      <c r="K153" s="201"/>
      <c r="L153" s="201"/>
      <c r="M153" s="201"/>
      <c r="N153" s="31"/>
      <c r="O153" s="31"/>
      <c r="P153" s="31"/>
      <c r="Q153" s="31"/>
      <c r="R153" s="31"/>
      <c r="S153" s="31"/>
      <c r="T153" s="31"/>
    </row>
    <row r="154" spans="1:20" x14ac:dyDescent="0.2">
      <c r="A154" s="30"/>
      <c r="B154" s="147"/>
      <c r="C154" s="201"/>
      <c r="D154" s="201"/>
      <c r="E154" s="201"/>
      <c r="F154" s="201"/>
      <c r="G154" s="201"/>
      <c r="H154" s="201"/>
      <c r="I154" s="201"/>
      <c r="J154" s="201"/>
      <c r="K154" s="201"/>
      <c r="L154" s="201"/>
      <c r="M154" s="201"/>
      <c r="N154" s="31"/>
      <c r="O154" s="31"/>
      <c r="P154" s="31"/>
      <c r="Q154" s="31"/>
      <c r="R154" s="31"/>
      <c r="S154" s="31"/>
      <c r="T154" s="31"/>
    </row>
    <row r="155" spans="1:20" x14ac:dyDescent="0.2">
      <c r="A155" s="30"/>
      <c r="B155" s="147"/>
      <c r="C155" s="201"/>
      <c r="D155" s="201"/>
      <c r="E155" s="201"/>
      <c r="F155" s="201"/>
      <c r="G155" s="201"/>
      <c r="H155" s="201"/>
      <c r="I155" s="201"/>
      <c r="J155" s="201"/>
      <c r="K155" s="201"/>
      <c r="L155" s="201"/>
      <c r="M155" s="201"/>
      <c r="N155" s="31"/>
      <c r="O155" s="31"/>
      <c r="P155" s="31"/>
      <c r="Q155" s="31"/>
      <c r="R155" s="31"/>
      <c r="S155" s="31"/>
      <c r="T155" s="31"/>
    </row>
    <row r="156" spans="1:20" x14ac:dyDescent="0.2">
      <c r="A156" s="30"/>
      <c r="B156" s="147"/>
      <c r="C156" s="201"/>
      <c r="D156" s="201"/>
      <c r="E156" s="201"/>
      <c r="F156" s="201"/>
      <c r="G156" s="201"/>
      <c r="H156" s="201"/>
      <c r="I156" s="201"/>
      <c r="J156" s="201"/>
      <c r="K156" s="201"/>
      <c r="L156" s="201"/>
      <c r="M156" s="201"/>
      <c r="N156" s="31"/>
      <c r="O156" s="31"/>
      <c r="P156" s="31"/>
      <c r="Q156" s="31"/>
      <c r="R156" s="31"/>
      <c r="S156" s="31"/>
      <c r="T156" s="31"/>
    </row>
    <row r="157" spans="1:20" x14ac:dyDescent="0.2">
      <c r="A157" s="30"/>
      <c r="B157" s="147"/>
      <c r="C157" s="201"/>
      <c r="D157" s="201"/>
      <c r="E157" s="201"/>
      <c r="F157" s="201"/>
      <c r="G157" s="201"/>
      <c r="H157" s="201"/>
      <c r="I157" s="201"/>
      <c r="J157" s="201"/>
      <c r="K157" s="201"/>
      <c r="L157" s="201"/>
      <c r="M157" s="201"/>
      <c r="N157" s="31"/>
      <c r="O157" s="31"/>
      <c r="P157" s="31"/>
      <c r="Q157" s="31"/>
      <c r="R157" s="31"/>
      <c r="S157" s="31"/>
      <c r="T157" s="31"/>
    </row>
    <row r="158" spans="1:20" x14ac:dyDescent="0.2">
      <c r="A158" s="30"/>
      <c r="B158" s="147"/>
      <c r="C158" s="201"/>
      <c r="D158" s="201"/>
      <c r="E158" s="201"/>
      <c r="F158" s="201"/>
      <c r="G158" s="201"/>
      <c r="H158" s="201"/>
      <c r="I158" s="201"/>
      <c r="J158" s="201"/>
      <c r="K158" s="201"/>
      <c r="L158" s="201"/>
      <c r="M158" s="201"/>
      <c r="N158" s="31"/>
      <c r="O158" s="31"/>
      <c r="P158" s="31"/>
      <c r="Q158" s="31"/>
      <c r="R158" s="31"/>
      <c r="S158" s="31"/>
      <c r="T158" s="31"/>
    </row>
    <row r="159" spans="1:20" x14ac:dyDescent="0.2">
      <c r="A159" s="30"/>
      <c r="B159" s="147"/>
      <c r="C159" s="201"/>
      <c r="D159" s="201"/>
      <c r="E159" s="201"/>
      <c r="F159" s="201"/>
      <c r="G159" s="201"/>
      <c r="H159" s="201"/>
      <c r="I159" s="201"/>
      <c r="J159" s="201"/>
      <c r="K159" s="201"/>
      <c r="L159" s="201"/>
      <c r="M159" s="201"/>
      <c r="N159" s="31"/>
      <c r="O159" s="31"/>
      <c r="P159" s="31"/>
      <c r="Q159" s="31"/>
      <c r="R159" s="31"/>
      <c r="S159" s="31"/>
      <c r="T159" s="31"/>
    </row>
    <row r="160" spans="1:20" x14ac:dyDescent="0.2">
      <c r="A160" s="30"/>
      <c r="B160" s="147"/>
      <c r="C160" s="201"/>
      <c r="D160" s="201"/>
      <c r="E160" s="201"/>
      <c r="F160" s="201"/>
      <c r="G160" s="201"/>
      <c r="H160" s="201"/>
      <c r="I160" s="201"/>
      <c r="J160" s="201"/>
      <c r="K160" s="201"/>
      <c r="L160" s="201"/>
      <c r="M160" s="201"/>
      <c r="N160" s="31"/>
      <c r="O160" s="31"/>
      <c r="P160" s="31"/>
      <c r="Q160" s="31"/>
      <c r="R160" s="31"/>
      <c r="S160" s="31"/>
      <c r="T160" s="31"/>
    </row>
    <row r="161" spans="1:20" x14ac:dyDescent="0.2">
      <c r="A161" s="30"/>
      <c r="B161" s="147"/>
      <c r="C161" s="201"/>
      <c r="D161" s="201"/>
      <c r="E161" s="201"/>
      <c r="F161" s="201"/>
      <c r="G161" s="201"/>
      <c r="H161" s="201"/>
      <c r="I161" s="201"/>
      <c r="J161" s="201"/>
      <c r="K161" s="201"/>
      <c r="L161" s="201"/>
      <c r="M161" s="201"/>
      <c r="N161" s="31"/>
      <c r="O161" s="31"/>
      <c r="P161" s="31"/>
      <c r="Q161" s="31"/>
      <c r="R161" s="31"/>
      <c r="S161" s="31"/>
      <c r="T161" s="31"/>
    </row>
    <row r="162" spans="1:20" x14ac:dyDescent="0.2">
      <c r="A162" s="30"/>
      <c r="B162" s="147"/>
      <c r="C162" s="201"/>
      <c r="D162" s="201"/>
      <c r="E162" s="201"/>
      <c r="F162" s="201"/>
      <c r="G162" s="201"/>
      <c r="H162" s="201"/>
      <c r="I162" s="201"/>
      <c r="J162" s="201"/>
      <c r="K162" s="201"/>
      <c r="L162" s="201"/>
      <c r="M162" s="201"/>
      <c r="N162" s="31"/>
      <c r="O162" s="31"/>
      <c r="P162" s="31"/>
      <c r="Q162" s="31"/>
      <c r="R162" s="31"/>
      <c r="S162" s="31"/>
      <c r="T162" s="31"/>
    </row>
    <row r="163" spans="1:20" x14ac:dyDescent="0.2">
      <c r="A163" s="30"/>
      <c r="B163" s="147"/>
      <c r="C163" s="201"/>
      <c r="D163" s="201"/>
      <c r="E163" s="201"/>
      <c r="F163" s="201"/>
      <c r="G163" s="201"/>
      <c r="H163" s="201"/>
      <c r="I163" s="201"/>
      <c r="J163" s="201"/>
      <c r="K163" s="201"/>
      <c r="L163" s="201"/>
      <c r="M163" s="201"/>
      <c r="N163" s="31"/>
      <c r="O163" s="31"/>
      <c r="P163" s="31"/>
      <c r="Q163" s="31"/>
      <c r="R163" s="31"/>
      <c r="S163" s="31"/>
      <c r="T163" s="31"/>
    </row>
    <row r="164" spans="1:20" x14ac:dyDescent="0.2">
      <c r="A164" s="30"/>
      <c r="B164" s="147"/>
      <c r="C164" s="201"/>
      <c r="D164" s="201"/>
      <c r="E164" s="201"/>
      <c r="F164" s="201"/>
      <c r="G164" s="201"/>
      <c r="H164" s="201"/>
      <c r="I164" s="201"/>
      <c r="J164" s="201"/>
      <c r="K164" s="201"/>
      <c r="L164" s="201"/>
      <c r="M164" s="201"/>
      <c r="N164" s="31"/>
      <c r="O164" s="31"/>
      <c r="P164" s="31"/>
      <c r="Q164" s="31"/>
      <c r="R164" s="31"/>
      <c r="S164" s="31"/>
      <c r="T164" s="31"/>
    </row>
    <row r="165" spans="1:20" x14ac:dyDescent="0.2">
      <c r="A165" s="30"/>
      <c r="B165" s="147"/>
      <c r="C165" s="201"/>
      <c r="D165" s="201"/>
      <c r="E165" s="201"/>
      <c r="F165" s="201"/>
      <c r="G165" s="201"/>
      <c r="H165" s="201"/>
      <c r="I165" s="201"/>
      <c r="J165" s="201"/>
      <c r="K165" s="201"/>
      <c r="L165" s="201"/>
      <c r="M165" s="201"/>
      <c r="N165" s="31"/>
      <c r="O165" s="31"/>
      <c r="P165" s="31"/>
      <c r="Q165" s="31"/>
      <c r="R165" s="31"/>
      <c r="S165" s="31"/>
      <c r="T165" s="31"/>
    </row>
    <row r="166" spans="1:20" x14ac:dyDescent="0.2">
      <c r="A166" s="30"/>
      <c r="B166" s="147"/>
      <c r="C166" s="201"/>
      <c r="D166" s="201"/>
      <c r="E166" s="201"/>
      <c r="F166" s="201"/>
      <c r="G166" s="201"/>
      <c r="H166" s="201"/>
      <c r="I166" s="201"/>
      <c r="J166" s="201"/>
      <c r="K166" s="201"/>
      <c r="L166" s="201"/>
      <c r="M166" s="201"/>
      <c r="N166" s="31"/>
      <c r="O166" s="31"/>
      <c r="P166" s="31"/>
      <c r="Q166" s="31"/>
      <c r="R166" s="31"/>
      <c r="S166" s="31"/>
      <c r="T166" s="31"/>
    </row>
    <row r="167" spans="1:20" x14ac:dyDescent="0.2">
      <c r="A167" s="30"/>
      <c r="B167" s="147"/>
      <c r="C167" s="201"/>
      <c r="D167" s="201"/>
      <c r="E167" s="201"/>
      <c r="F167" s="201"/>
      <c r="G167" s="201"/>
      <c r="H167" s="201"/>
      <c r="I167" s="201"/>
      <c r="J167" s="201"/>
      <c r="K167" s="201"/>
      <c r="L167" s="201"/>
      <c r="M167" s="201"/>
      <c r="N167" s="31"/>
      <c r="O167" s="31"/>
      <c r="P167" s="31"/>
      <c r="Q167" s="31"/>
      <c r="R167" s="31"/>
      <c r="S167" s="31"/>
      <c r="T167" s="31"/>
    </row>
    <row r="168" spans="1:20" x14ac:dyDescent="0.2">
      <c r="A168" s="30"/>
      <c r="B168" s="147"/>
      <c r="C168" s="201"/>
      <c r="D168" s="201"/>
      <c r="E168" s="201"/>
      <c r="F168" s="201"/>
      <c r="G168" s="201"/>
      <c r="H168" s="201"/>
      <c r="I168" s="201"/>
      <c r="J168" s="201"/>
      <c r="K168" s="201"/>
      <c r="L168" s="201"/>
      <c r="M168" s="201"/>
      <c r="N168" s="31"/>
      <c r="O168" s="31"/>
      <c r="P168" s="31"/>
      <c r="Q168" s="31"/>
      <c r="R168" s="31"/>
      <c r="S168" s="31"/>
      <c r="T168" s="31"/>
    </row>
    <row r="169" spans="1:20" x14ac:dyDescent="0.2">
      <c r="A169" s="30"/>
      <c r="B169" s="147"/>
      <c r="C169" s="201"/>
      <c r="D169" s="201"/>
      <c r="E169" s="201"/>
      <c r="F169" s="201"/>
      <c r="G169" s="201"/>
      <c r="H169" s="201"/>
      <c r="I169" s="201"/>
      <c r="J169" s="201"/>
      <c r="K169" s="201"/>
      <c r="L169" s="201"/>
      <c r="M169" s="201"/>
      <c r="N169" s="31"/>
      <c r="O169" s="31"/>
      <c r="P169" s="31"/>
      <c r="Q169" s="31"/>
      <c r="R169" s="31"/>
      <c r="S169" s="31"/>
      <c r="T169" s="31"/>
    </row>
    <row r="170" spans="1:20" x14ac:dyDescent="0.2">
      <c r="A170" s="30"/>
      <c r="B170" s="147"/>
      <c r="C170" s="201"/>
      <c r="D170" s="201"/>
      <c r="E170" s="201"/>
      <c r="F170" s="201"/>
      <c r="G170" s="201"/>
      <c r="H170" s="201"/>
      <c r="I170" s="201"/>
      <c r="J170" s="201"/>
      <c r="K170" s="201"/>
      <c r="L170" s="201"/>
      <c r="M170" s="201"/>
      <c r="N170" s="31"/>
      <c r="O170" s="31"/>
      <c r="P170" s="31"/>
      <c r="Q170" s="31"/>
      <c r="R170" s="31"/>
      <c r="S170" s="31"/>
      <c r="T170" s="31"/>
    </row>
    <row r="171" spans="1:20" x14ac:dyDescent="0.2">
      <c r="A171" s="30"/>
      <c r="B171" s="147"/>
      <c r="C171" s="201"/>
      <c r="D171" s="201"/>
      <c r="E171" s="201"/>
      <c r="F171" s="201"/>
      <c r="G171" s="201"/>
      <c r="H171" s="201"/>
      <c r="I171" s="201"/>
      <c r="J171" s="201"/>
      <c r="K171" s="201"/>
      <c r="L171" s="201"/>
      <c r="M171" s="201"/>
      <c r="N171" s="31"/>
      <c r="O171" s="31"/>
      <c r="P171" s="31"/>
      <c r="Q171" s="31"/>
      <c r="R171" s="31"/>
      <c r="S171" s="31"/>
      <c r="T171" s="31"/>
    </row>
    <row r="172" spans="1:20" x14ac:dyDescent="0.2">
      <c r="A172" s="30"/>
      <c r="B172" s="147"/>
      <c r="C172" s="201"/>
      <c r="D172" s="201"/>
      <c r="E172" s="201"/>
      <c r="F172" s="201"/>
      <c r="G172" s="201"/>
      <c r="H172" s="201"/>
      <c r="I172" s="201"/>
      <c r="J172" s="201"/>
      <c r="K172" s="201"/>
      <c r="L172" s="201"/>
      <c r="M172" s="201"/>
      <c r="N172" s="31"/>
      <c r="O172" s="31"/>
      <c r="P172" s="31"/>
      <c r="Q172" s="31"/>
      <c r="R172" s="31"/>
      <c r="S172" s="31"/>
      <c r="T172" s="31"/>
    </row>
    <row r="173" spans="1:20" x14ac:dyDescent="0.2">
      <c r="A173" s="30"/>
      <c r="B173" s="147"/>
      <c r="C173" s="201"/>
      <c r="D173" s="201"/>
      <c r="E173" s="201"/>
      <c r="F173" s="201"/>
      <c r="G173" s="201"/>
      <c r="H173" s="201"/>
      <c r="I173" s="201"/>
      <c r="J173" s="201"/>
      <c r="K173" s="201"/>
      <c r="L173" s="201"/>
      <c r="M173" s="201"/>
      <c r="N173" s="31"/>
      <c r="O173" s="31"/>
      <c r="P173" s="31"/>
      <c r="Q173" s="31"/>
      <c r="R173" s="31"/>
      <c r="S173" s="31"/>
      <c r="T173" s="31"/>
    </row>
    <row r="174" spans="1:20" x14ac:dyDescent="0.2">
      <c r="A174" s="30"/>
      <c r="B174" s="147"/>
      <c r="C174" s="201"/>
      <c r="D174" s="201"/>
      <c r="E174" s="201"/>
      <c r="F174" s="201"/>
      <c r="G174" s="201"/>
      <c r="H174" s="201"/>
      <c r="I174" s="201"/>
      <c r="J174" s="201"/>
      <c r="K174" s="201"/>
      <c r="L174" s="201"/>
      <c r="M174" s="201"/>
      <c r="N174" s="31"/>
      <c r="O174" s="31"/>
      <c r="P174" s="31"/>
      <c r="Q174" s="31"/>
      <c r="R174" s="31"/>
      <c r="S174" s="31"/>
      <c r="T174" s="31"/>
    </row>
    <row r="175" spans="1:20" x14ac:dyDescent="0.2">
      <c r="A175" s="30"/>
      <c r="B175" s="147"/>
      <c r="C175" s="201"/>
      <c r="D175" s="201"/>
      <c r="E175" s="201"/>
      <c r="F175" s="201"/>
      <c r="G175" s="201"/>
      <c r="H175" s="201"/>
      <c r="I175" s="201"/>
      <c r="J175" s="201"/>
      <c r="K175" s="201"/>
      <c r="L175" s="201"/>
      <c r="M175" s="201"/>
      <c r="N175" s="31"/>
      <c r="O175" s="31"/>
      <c r="P175" s="31"/>
      <c r="Q175" s="31"/>
      <c r="R175" s="31"/>
      <c r="S175" s="31"/>
      <c r="T175" s="31"/>
    </row>
    <row r="176" spans="1:20" x14ac:dyDescent="0.2">
      <c r="A176" s="30"/>
      <c r="B176" s="147"/>
      <c r="C176" s="201"/>
      <c r="D176" s="201"/>
      <c r="E176" s="201"/>
      <c r="F176" s="201"/>
      <c r="G176" s="201"/>
      <c r="H176" s="201"/>
      <c r="I176" s="201"/>
      <c r="J176" s="201"/>
      <c r="K176" s="201"/>
      <c r="L176" s="201"/>
      <c r="M176" s="201"/>
      <c r="N176" s="31"/>
      <c r="O176" s="31"/>
      <c r="P176" s="31"/>
      <c r="Q176" s="31"/>
      <c r="R176" s="31"/>
      <c r="S176" s="31"/>
      <c r="T176" s="31"/>
    </row>
    <row r="177" spans="1:20" x14ac:dyDescent="0.2">
      <c r="A177" s="30"/>
      <c r="B177" s="147"/>
      <c r="C177" s="201"/>
      <c r="D177" s="201"/>
      <c r="E177" s="201"/>
      <c r="F177" s="201"/>
      <c r="G177" s="201"/>
      <c r="H177" s="201"/>
      <c r="I177" s="201"/>
      <c r="J177" s="201"/>
      <c r="K177" s="201"/>
      <c r="L177" s="201"/>
      <c r="M177" s="201"/>
      <c r="N177" s="31"/>
      <c r="O177" s="31"/>
      <c r="P177" s="31"/>
      <c r="Q177" s="31"/>
      <c r="R177" s="31"/>
      <c r="S177" s="31"/>
      <c r="T177" s="31"/>
    </row>
    <row r="178" spans="1:20" x14ac:dyDescent="0.2">
      <c r="A178" s="30"/>
      <c r="B178" s="147"/>
      <c r="C178" s="201"/>
      <c r="D178" s="201"/>
      <c r="E178" s="201"/>
      <c r="F178" s="201"/>
      <c r="G178" s="201"/>
      <c r="H178" s="201"/>
      <c r="I178" s="201"/>
      <c r="J178" s="201"/>
      <c r="K178" s="201"/>
      <c r="L178" s="201"/>
      <c r="M178" s="201"/>
      <c r="N178" s="31"/>
      <c r="O178" s="31"/>
      <c r="P178" s="31"/>
      <c r="Q178" s="31"/>
      <c r="R178" s="31"/>
      <c r="S178" s="31"/>
      <c r="T178" s="31"/>
    </row>
    <row r="179" spans="1:20" x14ac:dyDescent="0.2">
      <c r="A179" s="30"/>
      <c r="B179" s="147"/>
      <c r="C179" s="201"/>
      <c r="D179" s="201"/>
      <c r="E179" s="201"/>
      <c r="F179" s="201"/>
      <c r="G179" s="201"/>
      <c r="H179" s="201"/>
      <c r="I179" s="201"/>
      <c r="J179" s="201"/>
      <c r="K179" s="201"/>
      <c r="L179" s="201"/>
      <c r="M179" s="201"/>
      <c r="N179" s="31"/>
      <c r="O179" s="31"/>
      <c r="P179" s="31"/>
      <c r="Q179" s="31"/>
      <c r="R179" s="31"/>
      <c r="S179" s="31"/>
      <c r="T179" s="31"/>
    </row>
    <row r="180" spans="1:20" x14ac:dyDescent="0.2">
      <c r="A180" s="30"/>
      <c r="B180" s="147"/>
      <c r="C180" s="201"/>
      <c r="D180" s="201"/>
      <c r="E180" s="201"/>
      <c r="F180" s="201"/>
      <c r="G180" s="201"/>
      <c r="H180" s="201"/>
      <c r="I180" s="201"/>
      <c r="J180" s="201"/>
      <c r="K180" s="201"/>
      <c r="L180" s="201"/>
      <c r="M180" s="201"/>
      <c r="N180" s="31"/>
      <c r="O180" s="31"/>
      <c r="P180" s="31"/>
      <c r="Q180" s="31"/>
      <c r="R180" s="31"/>
      <c r="S180" s="31"/>
      <c r="T180" s="31"/>
    </row>
    <row r="181" spans="1:20" x14ac:dyDescent="0.2">
      <c r="A181" s="30"/>
      <c r="B181" s="147"/>
      <c r="C181" s="201"/>
      <c r="D181" s="201"/>
      <c r="E181" s="201"/>
      <c r="F181" s="201"/>
      <c r="G181" s="201"/>
      <c r="H181" s="201"/>
      <c r="I181" s="201"/>
      <c r="J181" s="201"/>
      <c r="K181" s="201"/>
      <c r="L181" s="201"/>
      <c r="M181" s="201"/>
      <c r="N181" s="31"/>
      <c r="O181" s="31"/>
      <c r="P181" s="31"/>
      <c r="Q181" s="31"/>
      <c r="R181" s="31"/>
      <c r="S181" s="31"/>
      <c r="T181" s="31"/>
    </row>
    <row r="182" spans="1:20" x14ac:dyDescent="0.2">
      <c r="A182" s="30"/>
      <c r="B182" s="147"/>
      <c r="C182" s="201"/>
      <c r="D182" s="201"/>
      <c r="E182" s="201"/>
      <c r="F182" s="201"/>
      <c r="G182" s="201"/>
      <c r="H182" s="201"/>
      <c r="I182" s="201"/>
      <c r="J182" s="201"/>
      <c r="K182" s="201"/>
      <c r="L182" s="201"/>
      <c r="M182" s="201"/>
      <c r="N182" s="31"/>
      <c r="O182" s="31"/>
      <c r="P182" s="31"/>
      <c r="Q182" s="31"/>
      <c r="R182" s="31"/>
      <c r="S182" s="31"/>
      <c r="T182" s="31"/>
    </row>
    <row r="183" spans="1:20" x14ac:dyDescent="0.2">
      <c r="A183" s="30"/>
      <c r="B183" s="147"/>
      <c r="C183" s="201"/>
      <c r="D183" s="201"/>
      <c r="E183" s="201"/>
      <c r="F183" s="201"/>
      <c r="G183" s="201"/>
      <c r="H183" s="201"/>
      <c r="I183" s="201"/>
      <c r="J183" s="201"/>
      <c r="K183" s="201"/>
      <c r="L183" s="201"/>
      <c r="M183" s="201"/>
      <c r="N183" s="31"/>
      <c r="O183" s="31"/>
      <c r="P183" s="31"/>
      <c r="Q183" s="31"/>
      <c r="R183" s="31"/>
      <c r="S183" s="31"/>
      <c r="T183" s="31"/>
    </row>
    <row r="184" spans="1:20" x14ac:dyDescent="0.2">
      <c r="A184" s="30"/>
      <c r="B184" s="147"/>
      <c r="C184" s="201"/>
      <c r="D184" s="201"/>
      <c r="E184" s="201"/>
      <c r="F184" s="201"/>
      <c r="G184" s="201"/>
      <c r="H184" s="201"/>
      <c r="I184" s="201"/>
      <c r="J184" s="201"/>
      <c r="K184" s="201"/>
      <c r="L184" s="201"/>
      <c r="M184" s="201"/>
      <c r="N184" s="31"/>
      <c r="O184" s="31"/>
      <c r="P184" s="31"/>
      <c r="Q184" s="31"/>
      <c r="R184" s="31"/>
      <c r="S184" s="31"/>
      <c r="T184" s="31"/>
    </row>
    <row r="185" spans="1:20" x14ac:dyDescent="0.2">
      <c r="A185" s="30"/>
      <c r="B185" s="147"/>
      <c r="C185" s="201"/>
      <c r="D185" s="201"/>
      <c r="E185" s="201"/>
      <c r="F185" s="201"/>
      <c r="G185" s="201"/>
      <c r="H185" s="201"/>
      <c r="I185" s="201"/>
      <c r="J185" s="201"/>
      <c r="K185" s="201"/>
      <c r="L185" s="201"/>
      <c r="M185" s="201"/>
      <c r="N185" s="31"/>
      <c r="O185" s="31"/>
      <c r="P185" s="31"/>
      <c r="Q185" s="31"/>
      <c r="R185" s="31"/>
      <c r="S185" s="31"/>
      <c r="T185" s="31"/>
    </row>
    <row r="186" spans="1:20" x14ac:dyDescent="0.2">
      <c r="A186" s="30"/>
      <c r="B186" s="147"/>
      <c r="C186" s="201"/>
      <c r="D186" s="201"/>
      <c r="E186" s="201"/>
      <c r="F186" s="201"/>
      <c r="G186" s="201"/>
      <c r="H186" s="201"/>
      <c r="I186" s="201"/>
      <c r="J186" s="201"/>
      <c r="K186" s="201"/>
      <c r="L186" s="201"/>
      <c r="M186" s="201"/>
      <c r="N186" s="31"/>
      <c r="O186" s="31"/>
      <c r="P186" s="31"/>
      <c r="Q186" s="31"/>
      <c r="R186" s="31"/>
      <c r="S186" s="31"/>
      <c r="T186" s="31"/>
    </row>
    <row r="187" spans="1:20" x14ac:dyDescent="0.2">
      <c r="A187" s="30"/>
      <c r="B187" s="147"/>
      <c r="C187" s="201"/>
      <c r="D187" s="201"/>
      <c r="E187" s="201"/>
      <c r="F187" s="201"/>
      <c r="G187" s="201"/>
      <c r="H187" s="201"/>
      <c r="I187" s="201"/>
      <c r="J187" s="201"/>
      <c r="K187" s="201"/>
      <c r="L187" s="201"/>
      <c r="M187" s="201"/>
      <c r="N187" s="31"/>
      <c r="O187" s="31"/>
      <c r="P187" s="31"/>
      <c r="Q187" s="31"/>
      <c r="R187" s="31"/>
      <c r="S187" s="31"/>
      <c r="T187" s="31"/>
    </row>
    <row r="188" spans="1:20" x14ac:dyDescent="0.2">
      <c r="A188" s="30"/>
      <c r="B188" s="147"/>
      <c r="C188" s="201"/>
      <c r="D188" s="201"/>
      <c r="E188" s="201"/>
      <c r="F188" s="201"/>
      <c r="G188" s="201"/>
      <c r="H188" s="201"/>
      <c r="I188" s="201"/>
      <c r="J188" s="201"/>
      <c r="K188" s="201"/>
      <c r="L188" s="201"/>
      <c r="M188" s="201"/>
      <c r="N188" s="31"/>
      <c r="O188" s="31"/>
      <c r="P188" s="31"/>
      <c r="Q188" s="31"/>
      <c r="R188" s="31"/>
      <c r="S188" s="31"/>
      <c r="T188" s="31"/>
    </row>
    <row r="189" spans="1:20" x14ac:dyDescent="0.2">
      <c r="A189" s="30"/>
      <c r="B189" s="147"/>
      <c r="C189" s="201"/>
      <c r="D189" s="201"/>
      <c r="E189" s="201"/>
      <c r="F189" s="201"/>
      <c r="G189" s="201"/>
      <c r="H189" s="201"/>
      <c r="I189" s="201"/>
      <c r="J189" s="201"/>
      <c r="K189" s="201"/>
      <c r="L189" s="201"/>
      <c r="M189" s="201"/>
      <c r="N189" s="31"/>
      <c r="O189" s="31"/>
      <c r="P189" s="31"/>
      <c r="Q189" s="31"/>
      <c r="R189" s="31"/>
      <c r="S189" s="31"/>
      <c r="T189" s="31"/>
    </row>
    <row r="190" spans="1:20" x14ac:dyDescent="0.2">
      <c r="A190" s="30"/>
      <c r="B190" s="147"/>
      <c r="C190" s="201"/>
      <c r="D190" s="201"/>
      <c r="E190" s="201"/>
      <c r="F190" s="201"/>
      <c r="G190" s="201"/>
      <c r="H190" s="201"/>
      <c r="I190" s="201"/>
      <c r="J190" s="201"/>
      <c r="K190" s="201"/>
      <c r="L190" s="201"/>
      <c r="M190" s="201"/>
      <c r="N190" s="31"/>
      <c r="O190" s="31"/>
      <c r="P190" s="31"/>
      <c r="Q190" s="31"/>
      <c r="R190" s="31"/>
      <c r="S190" s="31"/>
      <c r="T190" s="31"/>
    </row>
    <row r="191" spans="1:20" x14ac:dyDescent="0.2">
      <c r="A191" s="30"/>
      <c r="B191" s="147"/>
      <c r="C191" s="201"/>
      <c r="D191" s="201"/>
      <c r="E191" s="201"/>
      <c r="F191" s="201"/>
      <c r="G191" s="201"/>
      <c r="H191" s="201"/>
      <c r="I191" s="201"/>
      <c r="J191" s="201"/>
      <c r="K191" s="201"/>
      <c r="L191" s="201"/>
      <c r="M191" s="201"/>
      <c r="N191" s="31"/>
      <c r="O191" s="31"/>
      <c r="P191" s="31"/>
      <c r="Q191" s="31"/>
      <c r="R191" s="31"/>
      <c r="S191" s="31"/>
      <c r="T191" s="31"/>
    </row>
    <row r="192" spans="1:20" x14ac:dyDescent="0.2">
      <c r="A192" s="30"/>
      <c r="B192" s="147"/>
      <c r="C192" s="201"/>
      <c r="D192" s="201"/>
      <c r="E192" s="201"/>
      <c r="F192" s="201"/>
      <c r="G192" s="201"/>
      <c r="H192" s="201"/>
      <c r="I192" s="201"/>
      <c r="J192" s="201"/>
      <c r="K192" s="201"/>
      <c r="L192" s="201"/>
      <c r="M192" s="201"/>
      <c r="N192" s="31"/>
      <c r="O192" s="31"/>
      <c r="P192" s="31"/>
      <c r="Q192" s="31"/>
      <c r="R192" s="31"/>
      <c r="S192" s="31"/>
      <c r="T192" s="31"/>
    </row>
    <row r="193" spans="1:20" x14ac:dyDescent="0.2">
      <c r="A193" s="30"/>
      <c r="B193" s="147"/>
      <c r="C193" s="201"/>
      <c r="D193" s="201"/>
      <c r="E193" s="201"/>
      <c r="F193" s="201"/>
      <c r="G193" s="201"/>
      <c r="H193" s="201"/>
      <c r="I193" s="201"/>
      <c r="J193" s="201"/>
      <c r="K193" s="201"/>
      <c r="L193" s="201"/>
      <c r="M193" s="201"/>
      <c r="N193" s="31"/>
      <c r="O193" s="31"/>
      <c r="P193" s="31"/>
      <c r="Q193" s="31"/>
      <c r="R193" s="31"/>
      <c r="S193" s="31"/>
      <c r="T193" s="31"/>
    </row>
    <row r="194" spans="1:20" x14ac:dyDescent="0.2">
      <c r="A194" s="30"/>
      <c r="B194" s="147"/>
      <c r="C194" s="201"/>
      <c r="D194" s="201"/>
      <c r="E194" s="201"/>
      <c r="F194" s="201"/>
      <c r="G194" s="201"/>
      <c r="H194" s="201"/>
      <c r="I194" s="201"/>
      <c r="J194" s="201"/>
      <c r="K194" s="201"/>
      <c r="L194" s="201"/>
      <c r="M194" s="201"/>
      <c r="N194" s="31"/>
      <c r="O194" s="31"/>
      <c r="P194" s="31"/>
      <c r="Q194" s="31"/>
      <c r="R194" s="31"/>
      <c r="S194" s="31"/>
      <c r="T194" s="31"/>
    </row>
    <row r="195" spans="1:20" x14ac:dyDescent="0.2">
      <c r="A195" s="30"/>
      <c r="B195" s="147"/>
      <c r="C195" s="201"/>
      <c r="D195" s="201"/>
      <c r="E195" s="201"/>
      <c r="F195" s="201"/>
      <c r="G195" s="201"/>
      <c r="H195" s="201"/>
      <c r="I195" s="201"/>
      <c r="J195" s="201"/>
      <c r="K195" s="201"/>
      <c r="L195" s="201"/>
      <c r="M195" s="201"/>
      <c r="N195" s="31"/>
      <c r="O195" s="31"/>
      <c r="P195" s="31"/>
      <c r="Q195" s="31"/>
      <c r="R195" s="31"/>
      <c r="S195" s="31"/>
      <c r="T195" s="31"/>
    </row>
    <row r="196" spans="1:20" x14ac:dyDescent="0.2">
      <c r="A196" s="30"/>
      <c r="B196" s="147"/>
      <c r="C196" s="201"/>
      <c r="D196" s="201"/>
      <c r="E196" s="201"/>
      <c r="F196" s="201"/>
      <c r="G196" s="201"/>
      <c r="H196" s="201"/>
      <c r="I196" s="201"/>
      <c r="J196" s="201"/>
      <c r="K196" s="201"/>
      <c r="L196" s="201"/>
      <c r="M196" s="201"/>
      <c r="N196" s="31"/>
      <c r="O196" s="31"/>
      <c r="P196" s="31"/>
      <c r="Q196" s="31"/>
      <c r="R196" s="31"/>
      <c r="S196" s="31"/>
      <c r="T196" s="31"/>
    </row>
    <row r="197" spans="1:20" x14ac:dyDescent="0.2">
      <c r="A197" s="30"/>
      <c r="B197" s="147"/>
      <c r="C197" s="201"/>
      <c r="D197" s="201"/>
      <c r="E197" s="201"/>
      <c r="F197" s="201"/>
      <c r="G197" s="201"/>
      <c r="H197" s="201"/>
      <c r="I197" s="201"/>
      <c r="J197" s="201"/>
      <c r="K197" s="201"/>
      <c r="L197" s="201"/>
      <c r="M197" s="201"/>
      <c r="N197" s="31"/>
      <c r="O197" s="31"/>
      <c r="P197" s="31"/>
      <c r="Q197" s="31"/>
      <c r="R197" s="31"/>
      <c r="S197" s="31"/>
      <c r="T197" s="31"/>
    </row>
    <row r="198" spans="1:20" x14ac:dyDescent="0.2">
      <c r="A198" s="30"/>
      <c r="B198" s="147"/>
      <c r="C198" s="201"/>
      <c r="D198" s="201"/>
      <c r="E198" s="201"/>
      <c r="F198" s="201"/>
      <c r="G198" s="201"/>
      <c r="H198" s="201"/>
      <c r="I198" s="201"/>
      <c r="J198" s="201"/>
      <c r="K198" s="201"/>
      <c r="L198" s="201"/>
      <c r="M198" s="201"/>
      <c r="N198" s="31"/>
      <c r="O198" s="31"/>
      <c r="P198" s="31"/>
      <c r="Q198" s="31"/>
      <c r="R198" s="31"/>
      <c r="S198" s="31"/>
      <c r="T198" s="31"/>
    </row>
    <row r="199" spans="1:20" x14ac:dyDescent="0.2">
      <c r="A199" s="30"/>
      <c r="B199" s="147"/>
      <c r="C199" s="201"/>
      <c r="D199" s="201"/>
      <c r="E199" s="201"/>
      <c r="F199" s="201"/>
      <c r="G199" s="201"/>
      <c r="H199" s="201"/>
      <c r="I199" s="201"/>
      <c r="J199" s="201"/>
      <c r="K199" s="201"/>
      <c r="L199" s="201"/>
      <c r="M199" s="201"/>
      <c r="N199" s="31"/>
      <c r="O199" s="31"/>
      <c r="P199" s="31"/>
      <c r="Q199" s="31"/>
      <c r="R199" s="31"/>
      <c r="S199" s="31"/>
      <c r="T199" s="31"/>
    </row>
    <row r="200" spans="1:20" x14ac:dyDescent="0.2">
      <c r="A200" s="30"/>
      <c r="B200" s="147"/>
      <c r="C200" s="201"/>
      <c r="D200" s="201"/>
      <c r="E200" s="201"/>
      <c r="F200" s="201"/>
      <c r="G200" s="201"/>
      <c r="H200" s="201"/>
      <c r="I200" s="201"/>
      <c r="J200" s="201"/>
      <c r="K200" s="201"/>
      <c r="L200" s="201"/>
      <c r="M200" s="201"/>
      <c r="N200" s="31"/>
      <c r="O200" s="31"/>
      <c r="P200" s="31"/>
      <c r="Q200" s="31"/>
      <c r="R200" s="31"/>
      <c r="S200" s="31"/>
      <c r="T200" s="31"/>
    </row>
    <row r="201" spans="1:20" x14ac:dyDescent="0.2">
      <c r="A201" s="30"/>
      <c r="B201" s="147"/>
      <c r="C201" s="201"/>
      <c r="D201" s="201"/>
      <c r="E201" s="201"/>
      <c r="F201" s="201"/>
      <c r="G201" s="201"/>
      <c r="H201" s="201"/>
      <c r="I201" s="201"/>
      <c r="J201" s="201"/>
      <c r="K201" s="201"/>
      <c r="L201" s="201"/>
      <c r="M201" s="201"/>
      <c r="N201" s="31"/>
      <c r="O201" s="31"/>
      <c r="P201" s="31"/>
      <c r="Q201" s="31"/>
      <c r="R201" s="31"/>
      <c r="S201" s="31"/>
      <c r="T201" s="31"/>
    </row>
    <row r="202" spans="1:20" x14ac:dyDescent="0.2">
      <c r="A202" s="30"/>
      <c r="B202" s="147"/>
      <c r="C202" s="201"/>
      <c r="D202" s="201"/>
      <c r="E202" s="201"/>
      <c r="F202" s="201"/>
      <c r="G202" s="201"/>
      <c r="H202" s="201"/>
      <c r="I202" s="201"/>
      <c r="J202" s="201"/>
      <c r="K202" s="201"/>
      <c r="L202" s="201"/>
      <c r="M202" s="201"/>
      <c r="N202" s="31"/>
      <c r="O202" s="31"/>
      <c r="P202" s="31"/>
      <c r="Q202" s="31"/>
      <c r="R202" s="31"/>
      <c r="S202" s="31"/>
      <c r="T202" s="31"/>
    </row>
    <row r="203" spans="1:20" x14ac:dyDescent="0.2">
      <c r="A203" s="30"/>
      <c r="B203" s="147"/>
      <c r="C203" s="201"/>
      <c r="D203" s="201"/>
      <c r="E203" s="201"/>
      <c r="F203" s="201"/>
      <c r="G203" s="201"/>
      <c r="H203" s="201"/>
      <c r="I203" s="201"/>
      <c r="J203" s="201"/>
      <c r="K203" s="201"/>
      <c r="L203" s="201"/>
      <c r="M203" s="201"/>
      <c r="N203" s="31"/>
      <c r="O203" s="31"/>
      <c r="P203" s="31"/>
      <c r="Q203" s="31"/>
      <c r="R203" s="31"/>
      <c r="S203" s="31"/>
      <c r="T203" s="31"/>
    </row>
    <row r="204" spans="1:20" x14ac:dyDescent="0.2">
      <c r="A204" s="30"/>
      <c r="B204" s="147"/>
      <c r="C204" s="201"/>
      <c r="D204" s="201"/>
      <c r="E204" s="201"/>
      <c r="F204" s="201"/>
      <c r="G204" s="201"/>
      <c r="H204" s="201"/>
      <c r="I204" s="201"/>
      <c r="J204" s="201"/>
      <c r="K204" s="201"/>
      <c r="L204" s="201"/>
      <c r="M204" s="201"/>
      <c r="N204" s="31"/>
      <c r="O204" s="31"/>
      <c r="P204" s="31"/>
      <c r="Q204" s="31"/>
      <c r="R204" s="31"/>
      <c r="S204" s="31"/>
      <c r="T204" s="31"/>
    </row>
    <row r="205" spans="1:20" ht="12.75" customHeight="1" x14ac:dyDescent="0.2">
      <c r="A205" s="30"/>
      <c r="B205" s="147"/>
      <c r="C205" s="201"/>
      <c r="D205" s="201"/>
      <c r="E205" s="201"/>
      <c r="F205" s="201"/>
      <c r="G205" s="201"/>
      <c r="H205" s="201"/>
      <c r="I205" s="201"/>
      <c r="J205" s="201"/>
      <c r="K205" s="201"/>
      <c r="L205" s="201"/>
      <c r="M205" s="201"/>
      <c r="N205" s="31"/>
      <c r="O205" s="31"/>
      <c r="P205" s="31"/>
      <c r="Q205" s="31"/>
      <c r="R205" s="31"/>
      <c r="S205" s="31"/>
      <c r="T205" s="31"/>
    </row>
    <row r="206" spans="1:20" x14ac:dyDescent="0.2">
      <c r="A206" s="30"/>
      <c r="B206" s="147"/>
      <c r="C206" s="201"/>
      <c r="D206" s="201"/>
      <c r="E206" s="201"/>
      <c r="F206" s="201"/>
      <c r="G206" s="201"/>
      <c r="H206" s="201"/>
      <c r="I206" s="201"/>
      <c r="J206" s="201"/>
      <c r="K206" s="201"/>
      <c r="L206" s="201"/>
      <c r="M206" s="201"/>
      <c r="N206" s="31"/>
      <c r="O206" s="31"/>
      <c r="P206" s="31"/>
      <c r="Q206" s="31"/>
      <c r="R206" s="31"/>
      <c r="S206" s="31"/>
      <c r="T206" s="31"/>
    </row>
    <row r="207" spans="1:20" x14ac:dyDescent="0.2">
      <c r="A207" s="30"/>
      <c r="B207" s="147"/>
      <c r="C207" s="201"/>
      <c r="D207" s="201"/>
      <c r="E207" s="201"/>
      <c r="F207" s="201"/>
      <c r="G207" s="201"/>
      <c r="H207" s="201"/>
      <c r="I207" s="201"/>
      <c r="J207" s="201"/>
      <c r="K207" s="201"/>
      <c r="L207" s="201"/>
      <c r="M207" s="201"/>
      <c r="N207" s="31"/>
      <c r="O207" s="31"/>
      <c r="P207" s="31"/>
      <c r="Q207" s="31"/>
      <c r="R207" s="31"/>
      <c r="S207" s="31"/>
      <c r="T207" s="31"/>
    </row>
    <row r="208" spans="1:20" x14ac:dyDescent="0.2">
      <c r="A208" s="30"/>
      <c r="B208" s="147"/>
      <c r="C208" s="201"/>
      <c r="D208" s="201"/>
      <c r="E208" s="201"/>
      <c r="F208" s="201"/>
      <c r="G208" s="201"/>
      <c r="H208" s="201"/>
      <c r="I208" s="201"/>
      <c r="J208" s="201"/>
      <c r="K208" s="201"/>
      <c r="L208" s="201"/>
      <c r="M208" s="201"/>
      <c r="N208" s="31"/>
      <c r="O208" s="31"/>
      <c r="P208" s="31"/>
      <c r="Q208" s="31"/>
      <c r="R208" s="31"/>
      <c r="S208" s="31"/>
      <c r="T208" s="31"/>
    </row>
    <row r="209" spans="1:20" x14ac:dyDescent="0.2">
      <c r="A209" s="30"/>
      <c r="B209" s="147"/>
      <c r="C209" s="201"/>
      <c r="D209" s="201"/>
      <c r="E209" s="201"/>
      <c r="F209" s="201"/>
      <c r="G209" s="201"/>
      <c r="H209" s="201"/>
      <c r="I209" s="201"/>
      <c r="J209" s="201"/>
      <c r="K209" s="201"/>
      <c r="L209" s="201"/>
      <c r="M209" s="201"/>
      <c r="N209" s="31"/>
      <c r="O209" s="31"/>
      <c r="P209" s="31"/>
      <c r="Q209" s="31"/>
      <c r="R209" s="31"/>
      <c r="S209" s="31"/>
      <c r="T209" s="31"/>
    </row>
    <row r="210" spans="1:20" ht="12.75" customHeight="1" x14ac:dyDescent="0.2">
      <c r="A210" s="30"/>
      <c r="B210" s="147"/>
      <c r="C210" s="201"/>
      <c r="D210" s="201"/>
      <c r="E210" s="201"/>
      <c r="F210" s="201"/>
      <c r="G210" s="201"/>
      <c r="H210" s="201"/>
      <c r="I210" s="201"/>
      <c r="J210" s="201"/>
      <c r="K210" s="201"/>
      <c r="L210" s="201"/>
      <c r="M210" s="201"/>
      <c r="N210" s="31"/>
      <c r="O210" s="31"/>
      <c r="P210" s="31"/>
      <c r="Q210" s="31"/>
      <c r="R210" s="31"/>
      <c r="S210" s="31"/>
      <c r="T210" s="31"/>
    </row>
    <row r="211" spans="1:20" x14ac:dyDescent="0.2">
      <c r="A211" s="30"/>
      <c r="B211" s="147"/>
      <c r="C211" s="201"/>
      <c r="D211" s="201"/>
      <c r="E211" s="201"/>
      <c r="F211" s="201"/>
      <c r="G211" s="201"/>
      <c r="H211" s="201"/>
      <c r="I211" s="201"/>
      <c r="J211" s="201"/>
      <c r="K211" s="201"/>
      <c r="L211" s="201"/>
      <c r="M211" s="201"/>
      <c r="N211" s="31"/>
      <c r="O211" s="31"/>
      <c r="P211" s="31"/>
      <c r="Q211" s="31"/>
      <c r="R211" s="31"/>
      <c r="S211" s="31"/>
      <c r="T211" s="31"/>
    </row>
    <row r="212" spans="1:20" x14ac:dyDescent="0.2">
      <c r="A212" s="30"/>
      <c r="B212" s="147"/>
      <c r="C212" s="201"/>
      <c r="D212" s="201"/>
      <c r="E212" s="201"/>
      <c r="F212" s="201"/>
      <c r="G212" s="201"/>
      <c r="H212" s="201"/>
      <c r="I212" s="201"/>
      <c r="J212" s="201"/>
      <c r="K212" s="201"/>
      <c r="L212" s="201"/>
      <c r="M212" s="201"/>
      <c r="N212" s="31"/>
      <c r="O212" s="31"/>
      <c r="P212" s="31"/>
      <c r="Q212" s="31"/>
      <c r="R212" s="31"/>
      <c r="S212" s="31"/>
      <c r="T212" s="31"/>
    </row>
    <row r="213" spans="1:20" x14ac:dyDescent="0.2">
      <c r="A213" s="30"/>
      <c r="B213" s="147"/>
      <c r="C213" s="201"/>
      <c r="D213" s="201"/>
      <c r="E213" s="201"/>
      <c r="F213" s="201"/>
      <c r="G213" s="201"/>
      <c r="H213" s="201"/>
      <c r="I213" s="201"/>
      <c r="J213" s="201"/>
      <c r="K213" s="201"/>
      <c r="L213" s="201"/>
      <c r="M213" s="201"/>
      <c r="N213" s="31"/>
      <c r="O213" s="31"/>
      <c r="P213" s="31"/>
      <c r="Q213" s="31"/>
      <c r="R213" s="31"/>
      <c r="S213" s="31"/>
      <c r="T213" s="31"/>
    </row>
    <row r="214" spans="1:20" x14ac:dyDescent="0.2">
      <c r="A214" s="30"/>
      <c r="B214" s="147"/>
      <c r="C214" s="201"/>
      <c r="D214" s="201"/>
      <c r="E214" s="201"/>
      <c r="F214" s="201"/>
      <c r="G214" s="201"/>
      <c r="H214" s="201"/>
      <c r="I214" s="201"/>
      <c r="J214" s="201"/>
      <c r="K214" s="201"/>
      <c r="L214" s="201"/>
      <c r="M214" s="201"/>
      <c r="N214" s="31"/>
      <c r="O214" s="31"/>
      <c r="P214" s="31"/>
      <c r="Q214" s="31"/>
      <c r="R214" s="31"/>
      <c r="S214" s="31"/>
      <c r="T214" s="31"/>
    </row>
    <row r="215" spans="1:20" x14ac:dyDescent="0.2">
      <c r="A215" s="30"/>
      <c r="B215" s="147"/>
      <c r="C215" s="201"/>
      <c r="D215" s="201"/>
      <c r="E215" s="201"/>
      <c r="F215" s="201"/>
      <c r="G215" s="201"/>
      <c r="H215" s="201"/>
      <c r="I215" s="201"/>
      <c r="J215" s="201"/>
      <c r="K215" s="201"/>
      <c r="L215" s="201"/>
      <c r="M215" s="201"/>
      <c r="N215" s="31"/>
      <c r="O215" s="31"/>
      <c r="P215" s="31"/>
      <c r="Q215" s="31"/>
      <c r="R215" s="31"/>
      <c r="S215" s="31"/>
      <c r="T215" s="31"/>
    </row>
    <row r="216" spans="1:20" x14ac:dyDescent="0.2">
      <c r="A216" s="30"/>
      <c r="B216" s="147"/>
      <c r="C216" s="201"/>
      <c r="D216" s="201"/>
      <c r="E216" s="201"/>
      <c r="F216" s="201"/>
      <c r="G216" s="201"/>
      <c r="H216" s="201"/>
      <c r="I216" s="201"/>
      <c r="J216" s="201"/>
      <c r="K216" s="201"/>
      <c r="L216" s="201"/>
      <c r="M216" s="201"/>
      <c r="N216" s="31"/>
      <c r="O216" s="31"/>
      <c r="P216" s="31"/>
      <c r="Q216" s="31"/>
      <c r="R216" s="31"/>
      <c r="S216" s="31"/>
      <c r="T216" s="31"/>
    </row>
    <row r="217" spans="1:20" x14ac:dyDescent="0.2">
      <c r="A217" s="30"/>
      <c r="B217" s="147"/>
      <c r="C217" s="201"/>
      <c r="D217" s="201"/>
      <c r="E217" s="201"/>
      <c r="F217" s="201"/>
      <c r="G217" s="201"/>
      <c r="H217" s="201"/>
      <c r="I217" s="201"/>
      <c r="J217" s="201"/>
      <c r="K217" s="201"/>
      <c r="L217" s="201"/>
      <c r="M217" s="201"/>
      <c r="N217" s="31"/>
      <c r="O217" s="31"/>
      <c r="P217" s="31"/>
      <c r="Q217" s="31"/>
      <c r="R217" s="31"/>
      <c r="S217" s="31"/>
      <c r="T217" s="31"/>
    </row>
    <row r="218" spans="1:20" x14ac:dyDescent="0.2">
      <c r="A218" s="30"/>
      <c r="B218" s="147"/>
      <c r="C218" s="201"/>
      <c r="D218" s="201"/>
      <c r="E218" s="201"/>
      <c r="F218" s="201"/>
      <c r="G218" s="201"/>
      <c r="H218" s="201"/>
      <c r="I218" s="201"/>
      <c r="J218" s="201"/>
      <c r="K218" s="201"/>
      <c r="L218" s="201"/>
      <c r="M218" s="201"/>
      <c r="N218" s="31"/>
      <c r="O218" s="31"/>
      <c r="P218" s="31"/>
      <c r="Q218" s="31"/>
      <c r="R218" s="31"/>
      <c r="S218" s="31"/>
      <c r="T218" s="31"/>
    </row>
    <row r="219" spans="1:20" x14ac:dyDescent="0.2">
      <c r="A219" s="30"/>
      <c r="B219" s="147"/>
      <c r="C219" s="201"/>
      <c r="D219" s="201"/>
      <c r="E219" s="201"/>
      <c r="F219" s="201"/>
      <c r="G219" s="201"/>
      <c r="H219" s="201"/>
      <c r="I219" s="201"/>
      <c r="J219" s="201"/>
      <c r="K219" s="201"/>
      <c r="L219" s="201"/>
      <c r="M219" s="201"/>
      <c r="N219" s="31"/>
      <c r="O219" s="31"/>
      <c r="P219" s="31"/>
      <c r="Q219" s="31"/>
      <c r="R219" s="31"/>
      <c r="S219" s="31"/>
      <c r="T219" s="31"/>
    </row>
    <row r="220" spans="1:20" x14ac:dyDescent="0.2">
      <c r="A220" s="30"/>
      <c r="B220" s="147"/>
      <c r="C220" s="201"/>
      <c r="D220" s="201"/>
      <c r="E220" s="201"/>
      <c r="F220" s="201"/>
      <c r="G220" s="201"/>
      <c r="H220" s="201"/>
      <c r="I220" s="201"/>
      <c r="J220" s="201"/>
      <c r="K220" s="201"/>
      <c r="L220" s="201"/>
      <c r="M220" s="201"/>
      <c r="N220" s="31"/>
      <c r="O220" s="31"/>
      <c r="P220" s="31"/>
      <c r="Q220" s="31"/>
      <c r="R220" s="31"/>
      <c r="S220" s="31"/>
      <c r="T220" s="31"/>
    </row>
    <row r="221" spans="1:20" x14ac:dyDescent="0.2">
      <c r="A221" s="30"/>
      <c r="B221" s="147"/>
      <c r="C221" s="201"/>
      <c r="D221" s="201"/>
      <c r="E221" s="201"/>
      <c r="F221" s="201"/>
      <c r="G221" s="201"/>
      <c r="H221" s="201"/>
      <c r="I221" s="201"/>
      <c r="J221" s="201"/>
      <c r="K221" s="201"/>
      <c r="L221" s="201"/>
      <c r="M221" s="201"/>
      <c r="N221" s="31"/>
      <c r="O221" s="31"/>
      <c r="P221" s="31"/>
      <c r="Q221" s="31"/>
      <c r="R221" s="31"/>
      <c r="S221" s="31"/>
      <c r="T221" s="31"/>
    </row>
    <row r="222" spans="1:20" x14ac:dyDescent="0.2">
      <c r="A222" s="30"/>
      <c r="B222" s="147"/>
      <c r="C222" s="201"/>
      <c r="D222" s="201"/>
      <c r="E222" s="201"/>
      <c r="F222" s="201"/>
      <c r="G222" s="201"/>
      <c r="H222" s="201"/>
      <c r="I222" s="201"/>
      <c r="J222" s="201"/>
      <c r="K222" s="201"/>
      <c r="L222" s="201"/>
      <c r="M222" s="201"/>
      <c r="N222" s="31"/>
      <c r="O222" s="31"/>
      <c r="P222" s="31"/>
      <c r="Q222" s="31"/>
      <c r="R222" s="31"/>
      <c r="S222" s="31"/>
      <c r="T222" s="31"/>
    </row>
    <row r="223" spans="1:20" x14ac:dyDescent="0.2">
      <c r="A223" s="30"/>
      <c r="B223" s="147"/>
      <c r="C223" s="201"/>
      <c r="D223" s="201"/>
      <c r="E223" s="201"/>
      <c r="F223" s="201"/>
      <c r="G223" s="201"/>
      <c r="H223" s="201"/>
      <c r="I223" s="201"/>
      <c r="J223" s="201"/>
      <c r="K223" s="201"/>
      <c r="L223" s="201"/>
      <c r="M223" s="201"/>
      <c r="N223" s="31"/>
      <c r="O223" s="31"/>
      <c r="P223" s="31"/>
      <c r="Q223" s="31"/>
      <c r="R223" s="31"/>
      <c r="S223" s="31"/>
      <c r="T223" s="31"/>
    </row>
    <row r="224" spans="1:20" x14ac:dyDescent="0.2">
      <c r="A224" s="30"/>
      <c r="B224" s="147"/>
      <c r="C224" s="201"/>
      <c r="D224" s="201"/>
      <c r="E224" s="201"/>
      <c r="F224" s="201"/>
      <c r="G224" s="201"/>
      <c r="H224" s="201"/>
      <c r="I224" s="201"/>
      <c r="J224" s="201"/>
      <c r="K224" s="201"/>
      <c r="L224" s="201"/>
      <c r="M224" s="201"/>
      <c r="N224" s="31"/>
      <c r="O224" s="31"/>
      <c r="P224" s="31"/>
      <c r="Q224" s="31"/>
      <c r="R224" s="31"/>
      <c r="S224" s="31"/>
      <c r="T224" s="31"/>
    </row>
    <row r="225" spans="1:20" ht="12.75" customHeight="1" x14ac:dyDescent="0.2">
      <c r="A225" s="30"/>
      <c r="B225" s="147"/>
      <c r="C225" s="201"/>
      <c r="D225" s="201"/>
      <c r="E225" s="201"/>
      <c r="F225" s="201"/>
      <c r="G225" s="201"/>
      <c r="H225" s="201"/>
      <c r="I225" s="201"/>
      <c r="J225" s="201"/>
      <c r="K225" s="201"/>
      <c r="L225" s="201"/>
      <c r="M225" s="201"/>
      <c r="N225" s="31"/>
      <c r="O225" s="31"/>
      <c r="P225" s="31"/>
      <c r="Q225" s="31"/>
      <c r="R225" s="31"/>
      <c r="S225" s="31"/>
      <c r="T225" s="31"/>
    </row>
    <row r="226" spans="1:20" x14ac:dyDescent="0.2">
      <c r="A226" s="30"/>
      <c r="B226" s="147"/>
      <c r="C226" s="201"/>
      <c r="D226" s="201"/>
      <c r="E226" s="201"/>
      <c r="F226" s="201"/>
      <c r="G226" s="201"/>
      <c r="H226" s="201"/>
      <c r="I226" s="201"/>
      <c r="J226" s="201"/>
      <c r="K226" s="201"/>
      <c r="L226" s="201"/>
      <c r="M226" s="201"/>
      <c r="N226" s="31"/>
      <c r="O226" s="31"/>
      <c r="P226" s="31"/>
      <c r="Q226" s="31"/>
      <c r="R226" s="31"/>
      <c r="S226" s="31"/>
      <c r="T226" s="31"/>
    </row>
    <row r="227" spans="1:20" x14ac:dyDescent="0.2">
      <c r="A227" s="30"/>
      <c r="B227" s="147"/>
      <c r="C227" s="201"/>
      <c r="D227" s="201"/>
      <c r="E227" s="201"/>
      <c r="F227" s="201"/>
      <c r="G227" s="201"/>
      <c r="H227" s="201"/>
      <c r="I227" s="201"/>
      <c r="J227" s="201"/>
      <c r="K227" s="201"/>
      <c r="L227" s="201"/>
      <c r="M227" s="201"/>
      <c r="N227" s="31"/>
      <c r="O227" s="31"/>
      <c r="P227" s="31"/>
      <c r="Q227" s="31"/>
      <c r="R227" s="31"/>
      <c r="S227" s="31"/>
      <c r="T227" s="31"/>
    </row>
    <row r="228" spans="1:20" x14ac:dyDescent="0.2">
      <c r="A228" s="30"/>
      <c r="B228" s="147"/>
      <c r="C228" s="201"/>
      <c r="D228" s="201"/>
      <c r="E228" s="201"/>
      <c r="F228" s="201"/>
      <c r="G228" s="201"/>
      <c r="H228" s="201"/>
      <c r="I228" s="201"/>
      <c r="J228" s="201"/>
      <c r="K228" s="201"/>
      <c r="L228" s="201"/>
      <c r="M228" s="201"/>
      <c r="N228" s="31"/>
      <c r="O228" s="31"/>
      <c r="P228" s="31"/>
      <c r="Q228" s="31"/>
      <c r="R228" s="31"/>
      <c r="S228" s="31"/>
      <c r="T228" s="31"/>
    </row>
    <row r="229" spans="1:20" x14ac:dyDescent="0.2">
      <c r="A229" s="30"/>
      <c r="B229" s="30"/>
      <c r="D229" s="31"/>
      <c r="E229" s="31"/>
      <c r="F229" s="31"/>
      <c r="G229" s="31"/>
      <c r="H229" s="31"/>
      <c r="I229" s="31"/>
      <c r="J229" s="31"/>
      <c r="K229" s="31"/>
      <c r="L229" s="31"/>
      <c r="M229" s="31"/>
      <c r="N229" s="31"/>
      <c r="O229" s="31"/>
      <c r="P229" s="31"/>
      <c r="Q229" s="31"/>
      <c r="R229" s="31"/>
      <c r="S229" s="31"/>
      <c r="T229" s="31"/>
    </row>
    <row r="230" spans="1:20" x14ac:dyDescent="0.2">
      <c r="A230" s="30"/>
      <c r="B230" s="30"/>
      <c r="D230" s="31"/>
      <c r="E230" s="31"/>
      <c r="F230" s="31"/>
      <c r="G230" s="31"/>
      <c r="H230" s="31"/>
      <c r="I230" s="31"/>
      <c r="J230" s="31"/>
      <c r="K230" s="31"/>
      <c r="L230" s="31"/>
      <c r="M230" s="31"/>
      <c r="N230" s="31"/>
      <c r="O230" s="31"/>
      <c r="P230" s="31"/>
      <c r="Q230" s="31"/>
      <c r="R230" s="31"/>
      <c r="S230" s="31"/>
      <c r="T230" s="31"/>
    </row>
    <row r="231" spans="1:20" x14ac:dyDescent="0.2">
      <c r="D231" s="31"/>
      <c r="E231" s="31"/>
      <c r="F231" s="31"/>
      <c r="G231" s="31"/>
      <c r="H231" s="31"/>
      <c r="I231" s="31"/>
      <c r="J231" s="31"/>
      <c r="K231" s="31"/>
      <c r="L231" s="31"/>
      <c r="M231" s="31"/>
      <c r="N231" s="31"/>
      <c r="O231" s="31"/>
      <c r="P231" s="31"/>
      <c r="Q231" s="31"/>
      <c r="R231" s="31"/>
      <c r="S231" s="31"/>
    </row>
  </sheetData>
  <mergeCells count="13">
    <mergeCell ref="B1:P1"/>
    <mergeCell ref="B20:M20"/>
    <mergeCell ref="B34:M34"/>
    <mergeCell ref="M5:M7"/>
    <mergeCell ref="C6:C7"/>
    <mergeCell ref="D6:H6"/>
    <mergeCell ref="B8:M8"/>
    <mergeCell ref="B5:B7"/>
    <mergeCell ref="C5:H5"/>
    <mergeCell ref="I5:I7"/>
    <mergeCell ref="J5:J7"/>
    <mergeCell ref="K5:K7"/>
    <mergeCell ref="L5:L7"/>
  </mergeCells>
  <pageMargins left="0.78740157499999996" right="0.78740157499999996" top="0.984251969" bottom="0.984251969" header="0.4921259845" footer="0.4921259845"/>
  <pageSetup paperSize="9" scale="73" orientation="landscape" r:id="rId1"/>
  <headerFooter alignWithMargin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tabColor rgb="FFCC4918"/>
    <pageSetUpPr fitToPage="1"/>
  </sheetPr>
  <dimension ref="B1:W21"/>
  <sheetViews>
    <sheetView showGridLines="0" zoomScaleNormal="100" zoomScaleSheetLayoutView="100" workbookViewId="0">
      <selection activeCell="E5" sqref="E5"/>
    </sheetView>
  </sheetViews>
  <sheetFormatPr baseColWidth="10" defaultColWidth="11.42578125" defaultRowHeight="12.75" x14ac:dyDescent="0.2"/>
  <cols>
    <col min="1" max="1" width="2.7109375" style="28" customWidth="1"/>
    <col min="2" max="2" width="14.28515625" style="28" customWidth="1"/>
    <col min="3" max="3" width="10.7109375" style="28" customWidth="1"/>
    <col min="4" max="4" width="11.7109375" style="28" customWidth="1"/>
    <col min="5" max="5" width="12.85546875" style="28" bestFit="1" customWidth="1"/>
    <col min="6" max="8" width="10.7109375" style="28" customWidth="1"/>
    <col min="9" max="9" width="2.85546875" style="28" customWidth="1"/>
    <col min="10" max="16384" width="11.42578125" style="28"/>
  </cols>
  <sheetData>
    <row r="1" spans="2:23" s="84" customFormat="1" ht="15.75" x14ac:dyDescent="0.2">
      <c r="B1" s="308" t="str">
        <f>Inhaltsverzeichnis!B45&amp;" "&amp;Inhaltsverzeichnis!C45&amp;" "&amp;Inhaltsverzeichnis!D45</f>
        <v>Tabelle 15:  Holdinggesellschaften, Steuerfaktoren und Steuern nach Bezirken, 2017</v>
      </c>
      <c r="C1" s="308"/>
      <c r="D1" s="308"/>
      <c r="E1" s="308"/>
      <c r="F1" s="308"/>
      <c r="G1" s="308"/>
      <c r="H1" s="308"/>
      <c r="I1" s="308"/>
      <c r="J1" s="308"/>
      <c r="K1" s="79"/>
      <c r="L1" s="79"/>
      <c r="M1" s="79"/>
      <c r="N1" s="79"/>
      <c r="O1" s="79"/>
      <c r="P1" s="79"/>
      <c r="Q1" s="79"/>
      <c r="R1" s="79"/>
      <c r="S1" s="79"/>
      <c r="T1" s="79"/>
      <c r="U1" s="79"/>
      <c r="V1" s="79"/>
      <c r="W1" s="79"/>
    </row>
    <row r="2" spans="2:23" x14ac:dyDescent="0.2">
      <c r="B2" s="34"/>
    </row>
    <row r="4" spans="2:23" s="34" customFormat="1" ht="37.5" customHeight="1" x14ac:dyDescent="0.2">
      <c r="B4" s="27" t="s">
        <v>0</v>
      </c>
      <c r="C4" s="289" t="s">
        <v>213</v>
      </c>
      <c r="D4" s="290" t="s">
        <v>252</v>
      </c>
      <c r="E4" s="290" t="s">
        <v>253</v>
      </c>
      <c r="F4" s="290" t="s">
        <v>561</v>
      </c>
      <c r="G4" s="290" t="s">
        <v>562</v>
      </c>
      <c r="H4" s="290" t="s">
        <v>563</v>
      </c>
    </row>
    <row r="5" spans="2:23" x14ac:dyDescent="0.2">
      <c r="B5" s="28" t="s">
        <v>1</v>
      </c>
      <c r="C5" s="85">
        <v>80</v>
      </c>
      <c r="D5" s="85">
        <v>13.055</v>
      </c>
      <c r="E5" s="85">
        <v>3813314.1</v>
      </c>
      <c r="F5" s="85">
        <v>746.4</v>
      </c>
      <c r="G5" s="85">
        <v>381404.09</v>
      </c>
      <c r="H5" s="85">
        <v>382150.49</v>
      </c>
      <c r="J5" s="35"/>
      <c r="K5" s="35"/>
      <c r="L5" s="35"/>
    </row>
    <row r="6" spans="2:23" x14ac:dyDescent="0.2">
      <c r="B6" s="28" t="s">
        <v>2</v>
      </c>
      <c r="C6" s="85">
        <v>170</v>
      </c>
      <c r="D6" s="85">
        <v>599.15</v>
      </c>
      <c r="E6" s="85">
        <v>4669223.8</v>
      </c>
      <c r="F6" s="85">
        <v>48573.75</v>
      </c>
      <c r="G6" s="85">
        <v>466889.08</v>
      </c>
      <c r="H6" s="85">
        <v>515462.83</v>
      </c>
      <c r="J6" s="35"/>
      <c r="K6" s="35"/>
      <c r="L6" s="35"/>
    </row>
    <row r="7" spans="2:23" x14ac:dyDescent="0.2">
      <c r="B7" s="28" t="s">
        <v>3</v>
      </c>
      <c r="C7" s="85">
        <v>55</v>
      </c>
      <c r="D7" s="85">
        <v>9272.6309999999994</v>
      </c>
      <c r="E7" s="85">
        <v>812834</v>
      </c>
      <c r="F7" s="85">
        <v>784919.25</v>
      </c>
      <c r="G7" s="85">
        <v>81281.289999999994</v>
      </c>
      <c r="H7" s="85">
        <v>866200.54</v>
      </c>
      <c r="J7" s="35"/>
      <c r="K7" s="35"/>
      <c r="L7" s="35"/>
    </row>
    <row r="8" spans="2:23" x14ac:dyDescent="0.2">
      <c r="B8" s="28" t="s">
        <v>4</v>
      </c>
      <c r="C8" s="85">
        <v>40</v>
      </c>
      <c r="D8" s="85">
        <v>582.99900000000002</v>
      </c>
      <c r="E8" s="85">
        <v>674085.1</v>
      </c>
      <c r="F8" s="85">
        <v>48326.95</v>
      </c>
      <c r="G8" s="85">
        <v>67372.58</v>
      </c>
      <c r="H8" s="85">
        <v>115699.53</v>
      </c>
      <c r="J8" s="35"/>
      <c r="K8" s="35"/>
      <c r="L8" s="35"/>
    </row>
    <row r="9" spans="2:23" x14ac:dyDescent="0.2">
      <c r="B9" s="28" t="s">
        <v>5</v>
      </c>
      <c r="C9" s="85">
        <v>22</v>
      </c>
      <c r="D9" s="114">
        <v>0</v>
      </c>
      <c r="E9" s="85">
        <v>1078487.7</v>
      </c>
      <c r="F9" s="114">
        <v>0</v>
      </c>
      <c r="G9" s="85">
        <v>107845.43</v>
      </c>
      <c r="H9" s="85">
        <v>107845.43</v>
      </c>
      <c r="J9" s="35"/>
      <c r="K9" s="35"/>
      <c r="L9" s="35"/>
    </row>
    <row r="10" spans="2:23" x14ac:dyDescent="0.2">
      <c r="B10" s="28" t="s">
        <v>6</v>
      </c>
      <c r="C10" s="85">
        <v>24</v>
      </c>
      <c r="D10" s="85">
        <v>92.959000000000003</v>
      </c>
      <c r="E10" s="85">
        <v>654172</v>
      </c>
      <c r="F10" s="85">
        <v>6389.7</v>
      </c>
      <c r="G10" s="85">
        <v>65415.55</v>
      </c>
      <c r="H10" s="85">
        <v>71805.25</v>
      </c>
      <c r="J10" s="35"/>
      <c r="K10" s="35"/>
      <c r="L10" s="35"/>
    </row>
    <row r="11" spans="2:23" x14ac:dyDescent="0.2">
      <c r="B11" s="28" t="s">
        <v>7</v>
      </c>
      <c r="C11" s="85">
        <v>73</v>
      </c>
      <c r="D11" s="85">
        <v>991.24</v>
      </c>
      <c r="E11" s="85">
        <v>1772405.7</v>
      </c>
      <c r="F11" s="85">
        <v>82745.75</v>
      </c>
      <c r="G11" s="85">
        <v>177244.87</v>
      </c>
      <c r="H11" s="85">
        <v>259990.62</v>
      </c>
      <c r="J11" s="35"/>
      <c r="K11" s="35"/>
      <c r="L11" s="35"/>
    </row>
    <row r="12" spans="2:23" x14ac:dyDescent="0.2">
      <c r="B12" s="28" t="s">
        <v>8</v>
      </c>
      <c r="C12" s="85">
        <v>25</v>
      </c>
      <c r="D12" s="85">
        <v>112.42700000000001</v>
      </c>
      <c r="E12" s="85">
        <v>123155.8</v>
      </c>
      <c r="F12" s="85">
        <v>7838.1</v>
      </c>
      <c r="G12" s="85">
        <v>12322.2</v>
      </c>
      <c r="H12" s="85">
        <v>20160.3</v>
      </c>
      <c r="J12" s="35"/>
      <c r="K12" s="35"/>
      <c r="L12" s="35"/>
    </row>
    <row r="13" spans="2:23" x14ac:dyDescent="0.2">
      <c r="B13" s="28" t="s">
        <v>9</v>
      </c>
      <c r="C13" s="85">
        <v>46</v>
      </c>
      <c r="D13" s="85">
        <v>21.716999999999999</v>
      </c>
      <c r="E13" s="85">
        <v>633547.19999999995</v>
      </c>
      <c r="F13" s="85">
        <v>1194.45</v>
      </c>
      <c r="G13" s="85">
        <v>63836.3</v>
      </c>
      <c r="H13" s="85">
        <v>65030.75</v>
      </c>
      <c r="J13" s="35"/>
      <c r="K13" s="35"/>
      <c r="L13" s="35"/>
    </row>
    <row r="14" spans="2:23" x14ac:dyDescent="0.2">
      <c r="B14" s="28" t="s">
        <v>10</v>
      </c>
      <c r="C14" s="85">
        <v>68</v>
      </c>
      <c r="D14" s="114">
        <v>0</v>
      </c>
      <c r="E14" s="85">
        <v>4743855</v>
      </c>
      <c r="F14" s="114">
        <v>0</v>
      </c>
      <c r="G14" s="85">
        <v>474381.77</v>
      </c>
      <c r="H14" s="85">
        <v>474381.77</v>
      </c>
      <c r="J14" s="35"/>
      <c r="K14" s="35"/>
      <c r="L14" s="35"/>
    </row>
    <row r="15" spans="2:23" x14ac:dyDescent="0.2">
      <c r="B15" s="28" t="s">
        <v>11</v>
      </c>
      <c r="C15" s="85">
        <v>31</v>
      </c>
      <c r="D15" s="114">
        <v>0</v>
      </c>
      <c r="E15" s="85">
        <v>687409.8</v>
      </c>
      <c r="F15" s="114">
        <v>0</v>
      </c>
      <c r="G15" s="85">
        <v>68740.28</v>
      </c>
      <c r="H15" s="85">
        <v>68740.28</v>
      </c>
      <c r="J15" s="35"/>
      <c r="K15" s="35"/>
      <c r="L15" s="35"/>
    </row>
    <row r="16" spans="2:23" ht="13.5" thickBot="1" x14ac:dyDescent="0.25">
      <c r="B16" s="168" t="s">
        <v>12</v>
      </c>
      <c r="C16" s="179">
        <v>628</v>
      </c>
      <c r="D16" s="179">
        <v>11686.18</v>
      </c>
      <c r="E16" s="179">
        <v>19662490</v>
      </c>
      <c r="F16" s="179">
        <v>980734.29999999993</v>
      </c>
      <c r="G16" s="179">
        <v>1966733</v>
      </c>
      <c r="H16" s="179">
        <v>2947468</v>
      </c>
      <c r="J16" s="35"/>
      <c r="K16" s="35"/>
      <c r="L16" s="35"/>
    </row>
    <row r="17" spans="2:9" s="188" customFormat="1" ht="8.1" customHeight="1" x14ac:dyDescent="0.2"/>
    <row r="18" spans="2:9" s="188" customFormat="1" ht="12" x14ac:dyDescent="0.2">
      <c r="B18" s="188" t="s">
        <v>544</v>
      </c>
      <c r="C18" s="194"/>
      <c r="D18" s="194"/>
      <c r="E18" s="194"/>
      <c r="F18" s="194"/>
      <c r="G18" s="194"/>
      <c r="H18" s="194"/>
    </row>
    <row r="19" spans="2:9" s="188" customFormat="1" ht="12" x14ac:dyDescent="0.2">
      <c r="B19" s="188" t="s">
        <v>579</v>
      </c>
    </row>
    <row r="20" spans="2:9" s="188" customFormat="1" ht="12" x14ac:dyDescent="0.2">
      <c r="H20" s="194"/>
    </row>
    <row r="21" spans="2:9" s="188" customFormat="1" ht="12" x14ac:dyDescent="0.2">
      <c r="C21" s="194"/>
      <c r="D21" s="194"/>
      <c r="E21" s="194"/>
      <c r="F21" s="194"/>
      <c r="G21" s="194"/>
      <c r="H21" s="194"/>
      <c r="I21" s="194"/>
    </row>
  </sheetData>
  <mergeCells count="1">
    <mergeCell ref="B1:J1"/>
  </mergeCells>
  <phoneticPr fontId="9" type="noConversion"/>
  <pageMargins left="0.78740157499999996" right="0.78740157499999996" top="0.984251969" bottom="0.984251969" header="0.4921259845" footer="0.4921259845"/>
  <pageSetup paperSize="9" scale="90" fitToHeight="0" orientation="portrait"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tabColor rgb="FF993712"/>
  </sheetPr>
  <dimension ref="B1:W31"/>
  <sheetViews>
    <sheetView showGridLines="0" zoomScaleNormal="100" zoomScaleSheetLayoutView="100" workbookViewId="0">
      <selection activeCell="O36" sqref="O36"/>
    </sheetView>
  </sheetViews>
  <sheetFormatPr baseColWidth="10" defaultColWidth="11.42578125" defaultRowHeight="12.75" x14ac:dyDescent="0.2"/>
  <cols>
    <col min="1" max="1" width="2.7109375" style="28" customWidth="1"/>
    <col min="2" max="2" width="14.28515625" style="118" customWidth="1"/>
    <col min="3" max="14" width="10.7109375" style="28" customWidth="1"/>
    <col min="15" max="16384" width="11.42578125" style="28"/>
  </cols>
  <sheetData>
    <row r="1" spans="2:23" s="84" customFormat="1" ht="15.75" x14ac:dyDescent="0.2">
      <c r="B1" s="308" t="str">
        <f>Inhaltsverzeichnis!B48&amp;" "&amp;Inhaltsverzeichnis!C48&amp;" "&amp;Inhaltsverzeichnis!D48</f>
        <v>Tabelle 16:  Vereine und Stiftungen, Steuerfaktoren und Steuern nach Steuerklassen, 2017</v>
      </c>
      <c r="C1" s="308"/>
      <c r="D1" s="308"/>
      <c r="E1" s="308"/>
      <c r="F1" s="308"/>
      <c r="G1" s="308"/>
      <c r="H1" s="308"/>
      <c r="I1" s="308"/>
      <c r="J1" s="308"/>
      <c r="K1" s="308"/>
      <c r="L1" s="308"/>
      <c r="M1" s="308"/>
      <c r="N1" s="308"/>
      <c r="O1" s="79"/>
      <c r="P1" s="79"/>
      <c r="Q1" s="79"/>
      <c r="R1" s="79"/>
      <c r="S1" s="79"/>
      <c r="T1" s="79"/>
      <c r="U1" s="79"/>
      <c r="V1" s="79"/>
      <c r="W1" s="79"/>
    </row>
    <row r="2" spans="2:23" x14ac:dyDescent="0.2">
      <c r="B2" s="111"/>
    </row>
    <row r="3" spans="2:23" x14ac:dyDescent="0.2">
      <c r="B3" s="28"/>
    </row>
    <row r="4" spans="2:23" s="34" customFormat="1" x14ac:dyDescent="0.2">
      <c r="B4" s="322" t="s">
        <v>329</v>
      </c>
      <c r="C4" s="313" t="s">
        <v>213</v>
      </c>
      <c r="D4" s="313"/>
      <c r="E4" s="314" t="s">
        <v>270</v>
      </c>
      <c r="F4" s="313"/>
      <c r="G4" s="314" t="s">
        <v>339</v>
      </c>
      <c r="H4" s="313"/>
      <c r="I4" s="314" t="s">
        <v>280</v>
      </c>
      <c r="J4" s="313"/>
      <c r="K4" s="314" t="s">
        <v>333</v>
      </c>
      <c r="L4" s="313"/>
      <c r="M4" s="314" t="s">
        <v>404</v>
      </c>
      <c r="N4" s="313"/>
    </row>
    <row r="5" spans="2:23" s="34" customFormat="1" ht="12.75" customHeight="1" x14ac:dyDescent="0.2">
      <c r="B5" s="318"/>
      <c r="C5" s="313"/>
      <c r="D5" s="313"/>
      <c r="E5" s="313"/>
      <c r="F5" s="313"/>
      <c r="G5" s="313"/>
      <c r="H5" s="313"/>
      <c r="I5" s="313"/>
      <c r="J5" s="313"/>
      <c r="K5" s="313"/>
      <c r="L5" s="313"/>
      <c r="M5" s="313"/>
      <c r="N5" s="313"/>
    </row>
    <row r="6" spans="2:23" s="34" customFormat="1" x14ac:dyDescent="0.2">
      <c r="B6" s="318"/>
      <c r="C6" s="230" t="s">
        <v>14</v>
      </c>
      <c r="D6" s="230" t="s">
        <v>15</v>
      </c>
      <c r="E6" s="230" t="s">
        <v>14</v>
      </c>
      <c r="F6" s="230" t="s">
        <v>15</v>
      </c>
      <c r="G6" s="230" t="s">
        <v>14</v>
      </c>
      <c r="H6" s="230" t="s">
        <v>15</v>
      </c>
      <c r="I6" s="230" t="s">
        <v>14</v>
      </c>
      <c r="J6" s="230" t="s">
        <v>15</v>
      </c>
      <c r="K6" s="230" t="s">
        <v>14</v>
      </c>
      <c r="L6" s="230" t="s">
        <v>15</v>
      </c>
      <c r="M6" s="230" t="s">
        <v>14</v>
      </c>
      <c r="N6" s="230" t="s">
        <v>15</v>
      </c>
    </row>
    <row r="7" spans="2:23" x14ac:dyDescent="0.2">
      <c r="B7" s="112">
        <v>0</v>
      </c>
      <c r="C7" s="85">
        <v>3502</v>
      </c>
      <c r="D7" s="113">
        <f>C7/$C$16*100</f>
        <v>73.278928646160281</v>
      </c>
      <c r="E7" s="85">
        <v>1810.6137000000001</v>
      </c>
      <c r="F7" s="113">
        <f>E7/$E$16*100</f>
        <v>3.5684494122821495</v>
      </c>
      <c r="G7" s="85">
        <v>57172.21</v>
      </c>
      <c r="H7" s="113">
        <f>G7/$G$16*100</f>
        <v>3.6519930420755866</v>
      </c>
      <c r="I7" s="114">
        <v>0</v>
      </c>
      <c r="J7" s="113">
        <f>I7/$I$16*100</f>
        <v>0</v>
      </c>
      <c r="K7" s="114">
        <v>0</v>
      </c>
      <c r="L7" s="113">
        <f>K7/$K$16*100</f>
        <v>0</v>
      </c>
      <c r="M7" s="114">
        <v>0</v>
      </c>
      <c r="N7" s="115">
        <f>M7/$M$16*100</f>
        <v>0</v>
      </c>
    </row>
    <row r="8" spans="2:23" x14ac:dyDescent="0.2">
      <c r="B8" s="112" t="s">
        <v>429</v>
      </c>
      <c r="C8" s="85">
        <v>304</v>
      </c>
      <c r="D8" s="113">
        <f t="shared" ref="D8:D15" si="0">C8/$C$16*100</f>
        <v>6.361163423310316</v>
      </c>
      <c r="E8" s="85">
        <v>440.24740000000003</v>
      </c>
      <c r="F8" s="113">
        <f t="shared" ref="F8:F15" si="1">E8/$E$16*100</f>
        <v>0.86766192909550188</v>
      </c>
      <c r="G8" s="85">
        <v>17263.490000000002</v>
      </c>
      <c r="H8" s="113">
        <f t="shared" ref="H8:H15" si="2">G8/$G$16*100</f>
        <v>1.1027410933028736</v>
      </c>
      <c r="I8" s="114">
        <v>0</v>
      </c>
      <c r="J8" s="113">
        <f t="shared" ref="J8:J15" si="3">I8/$I$16*100</f>
        <v>0</v>
      </c>
      <c r="K8" s="85">
        <v>2865.15</v>
      </c>
      <c r="L8" s="113">
        <f t="shared" ref="L8:L15" si="4">K8/$K$16*100</f>
        <v>0.15843519565584038</v>
      </c>
      <c r="M8" s="85">
        <v>2865.15</v>
      </c>
      <c r="N8" s="115">
        <f t="shared" ref="N8:N15" si="5">M8/$M$16*100</f>
        <v>6.4193526741029433E-2</v>
      </c>
    </row>
    <row r="9" spans="2:23" x14ac:dyDescent="0.2">
      <c r="B9" s="112" t="s">
        <v>428</v>
      </c>
      <c r="C9" s="85">
        <v>214</v>
      </c>
      <c r="D9" s="113">
        <f t="shared" si="0"/>
        <v>4.4779242519355513</v>
      </c>
      <c r="E9" s="85">
        <v>415.75099999999998</v>
      </c>
      <c r="F9" s="113">
        <f t="shared" si="1"/>
        <v>0.81938318019228273</v>
      </c>
      <c r="G9" s="85">
        <v>16330.89</v>
      </c>
      <c r="H9" s="113">
        <f t="shared" si="2"/>
        <v>1.0431693413793481</v>
      </c>
      <c r="I9" s="114">
        <v>39.299999999999997</v>
      </c>
      <c r="J9" s="113">
        <f t="shared" si="3"/>
        <v>1.4802842522426965E-3</v>
      </c>
      <c r="K9" s="85">
        <v>7356.75</v>
      </c>
      <c r="L9" s="113">
        <f t="shared" si="4"/>
        <v>0.40680876241771063</v>
      </c>
      <c r="M9" s="85">
        <v>7396.05</v>
      </c>
      <c r="N9" s="115">
        <f t="shared" si="5"/>
        <v>0.16570808978691889</v>
      </c>
    </row>
    <row r="10" spans="2:23" x14ac:dyDescent="0.2">
      <c r="B10" s="112" t="s">
        <v>427</v>
      </c>
      <c r="C10" s="85">
        <v>218</v>
      </c>
      <c r="D10" s="113">
        <f t="shared" si="0"/>
        <v>4.5616237706633189</v>
      </c>
      <c r="E10" s="85">
        <v>640.57539999999995</v>
      </c>
      <c r="F10" s="113">
        <f t="shared" si="1"/>
        <v>1.2624785229739521</v>
      </c>
      <c r="G10" s="85">
        <v>22869.69</v>
      </c>
      <c r="H10" s="113">
        <f t="shared" si="2"/>
        <v>1.4608487017455793</v>
      </c>
      <c r="I10" s="85">
        <v>283.64999999999998</v>
      </c>
      <c r="J10" s="113">
        <f t="shared" si="3"/>
        <v>1.0684036339660072E-2</v>
      </c>
      <c r="K10" s="85">
        <v>15247.95</v>
      </c>
      <c r="L10" s="113">
        <f t="shared" si="4"/>
        <v>0.8431711922937617</v>
      </c>
      <c r="M10" s="85">
        <v>15531.6</v>
      </c>
      <c r="N10" s="115">
        <f t="shared" si="5"/>
        <v>0.34798463603335694</v>
      </c>
    </row>
    <row r="11" spans="2:23" x14ac:dyDescent="0.2">
      <c r="B11" s="112" t="s">
        <v>426</v>
      </c>
      <c r="C11" s="85">
        <v>355</v>
      </c>
      <c r="D11" s="113">
        <f t="shared" si="0"/>
        <v>7.4283322870893498</v>
      </c>
      <c r="E11" s="85">
        <v>1320.0675000000001</v>
      </c>
      <c r="F11" s="113">
        <f t="shared" si="1"/>
        <v>2.6016560542692053</v>
      </c>
      <c r="G11" s="85">
        <v>77125.27</v>
      </c>
      <c r="H11" s="113">
        <f t="shared" si="2"/>
        <v>4.9265359762759049</v>
      </c>
      <c r="I11" s="85">
        <v>4846.1499999999996</v>
      </c>
      <c r="J11" s="113">
        <f t="shared" si="3"/>
        <v>0.18253637478386625</v>
      </c>
      <c r="K11" s="85">
        <v>74909.3</v>
      </c>
      <c r="L11" s="113">
        <f t="shared" si="4"/>
        <v>4.1422856052709438</v>
      </c>
      <c r="M11" s="85">
        <v>79755.45</v>
      </c>
      <c r="N11" s="115">
        <f t="shared" si="5"/>
        <v>1.7869164310133274</v>
      </c>
    </row>
    <row r="12" spans="2:23" x14ac:dyDescent="0.2">
      <c r="B12" s="112" t="s">
        <v>425</v>
      </c>
      <c r="C12" s="85">
        <v>69</v>
      </c>
      <c r="D12" s="113">
        <f t="shared" si="0"/>
        <v>1.4438166980539862</v>
      </c>
      <c r="E12" s="85">
        <v>585.80039999999997</v>
      </c>
      <c r="F12" s="113">
        <f t="shared" si="1"/>
        <v>1.1545251718213818</v>
      </c>
      <c r="G12" s="85">
        <v>35027.839999999997</v>
      </c>
      <c r="H12" s="113">
        <f t="shared" si="2"/>
        <v>2.2374756539748404</v>
      </c>
      <c r="I12" s="85">
        <v>8022.2</v>
      </c>
      <c r="J12" s="113">
        <f t="shared" si="3"/>
        <v>0.30216631878731198</v>
      </c>
      <c r="K12" s="85">
        <v>39949.550000000003</v>
      </c>
      <c r="L12" s="113">
        <f t="shared" si="4"/>
        <v>2.2091041553191904</v>
      </c>
      <c r="M12" s="85">
        <v>47971.75</v>
      </c>
      <c r="N12" s="115">
        <f t="shared" si="5"/>
        <v>1.0748043964326399</v>
      </c>
    </row>
    <row r="13" spans="2:23" x14ac:dyDescent="0.2">
      <c r="B13" s="112" t="s">
        <v>424</v>
      </c>
      <c r="C13" s="85">
        <v>80</v>
      </c>
      <c r="D13" s="113">
        <f t="shared" si="0"/>
        <v>1.6739903745553464</v>
      </c>
      <c r="E13" s="85">
        <v>1980.5243</v>
      </c>
      <c r="F13" s="113">
        <f t="shared" si="1"/>
        <v>3.9033178498238001</v>
      </c>
      <c r="G13" s="85">
        <v>86217.94</v>
      </c>
      <c r="H13" s="113">
        <f t="shared" si="2"/>
        <v>5.5073490596583623</v>
      </c>
      <c r="I13" s="85">
        <v>67348.45</v>
      </c>
      <c r="J13" s="113">
        <f t="shared" si="3"/>
        <v>2.5367646297189475</v>
      </c>
      <c r="K13" s="85">
        <v>103459.65</v>
      </c>
      <c r="L13" s="113">
        <f t="shared" si="4"/>
        <v>5.7210442351132622</v>
      </c>
      <c r="M13" s="85">
        <v>170808.1</v>
      </c>
      <c r="N13" s="115">
        <f t="shared" si="5"/>
        <v>3.8269460010590817</v>
      </c>
    </row>
    <row r="14" spans="2:23" x14ac:dyDescent="0.2">
      <c r="B14" s="112" t="s">
        <v>423</v>
      </c>
      <c r="C14" s="85">
        <v>4</v>
      </c>
      <c r="D14" s="113">
        <f t="shared" si="0"/>
        <v>8.3699518727767319E-2</v>
      </c>
      <c r="E14" s="85">
        <v>364.34199999999998</v>
      </c>
      <c r="F14" s="113">
        <f t="shared" si="1"/>
        <v>0.71806371274540937</v>
      </c>
      <c r="G14" s="85">
        <v>7920.95</v>
      </c>
      <c r="H14" s="113">
        <f t="shared" si="2"/>
        <v>0.5059670473929313</v>
      </c>
      <c r="I14" s="85">
        <v>18260.5</v>
      </c>
      <c r="J14" s="113">
        <f t="shared" si="3"/>
        <v>0.68780484956940868</v>
      </c>
      <c r="K14" s="85">
        <v>9705.5</v>
      </c>
      <c r="L14" s="113">
        <f t="shared" si="4"/>
        <v>0.53668840774052273</v>
      </c>
      <c r="M14" s="85">
        <v>27966</v>
      </c>
      <c r="N14" s="115">
        <f t="shared" si="5"/>
        <v>0.62657667795390426</v>
      </c>
    </row>
    <row r="15" spans="2:23" x14ac:dyDescent="0.2">
      <c r="B15" s="116" t="s">
        <v>422</v>
      </c>
      <c r="C15" s="85">
        <v>33</v>
      </c>
      <c r="D15" s="113">
        <f t="shared" si="0"/>
        <v>0.69052102950408034</v>
      </c>
      <c r="E15" s="85">
        <v>43181.587</v>
      </c>
      <c r="F15" s="113">
        <f t="shared" si="1"/>
        <v>85.104464166796319</v>
      </c>
      <c r="G15" s="85">
        <v>1245578.81</v>
      </c>
      <c r="H15" s="113">
        <f t="shared" si="2"/>
        <v>79.563920084194578</v>
      </c>
      <c r="I15" s="85">
        <v>2556095.25</v>
      </c>
      <c r="J15" s="113">
        <f t="shared" si="3"/>
        <v>96.278563506548565</v>
      </c>
      <c r="K15" s="85">
        <v>1554911.15</v>
      </c>
      <c r="L15" s="113">
        <f t="shared" si="4"/>
        <v>85.982462446188762</v>
      </c>
      <c r="M15" s="85">
        <v>4111006.4</v>
      </c>
      <c r="N15" s="115">
        <f t="shared" si="5"/>
        <v>92.106870240979745</v>
      </c>
    </row>
    <row r="16" spans="2:23" s="29" customFormat="1" ht="13.5" thickBot="1" x14ac:dyDescent="0.25">
      <c r="B16" s="168" t="s">
        <v>13</v>
      </c>
      <c r="C16" s="179">
        <f>SUM(C7:C15)</f>
        <v>4779</v>
      </c>
      <c r="D16" s="174">
        <f>SUM(D7:D15)</f>
        <v>99.999999999999986</v>
      </c>
      <c r="E16" s="179">
        <f t="shared" ref="E16:M16" si="6">SUM(E7:E15)</f>
        <v>50739.508699999998</v>
      </c>
      <c r="F16" s="174">
        <f>SUM(F7:F15)</f>
        <v>100</v>
      </c>
      <c r="G16" s="179">
        <f t="shared" si="6"/>
        <v>1565507.09</v>
      </c>
      <c r="H16" s="174">
        <f>SUM(H7:H15)</f>
        <v>100</v>
      </c>
      <c r="I16" s="179">
        <f t="shared" si="6"/>
        <v>2654895.5</v>
      </c>
      <c r="J16" s="174">
        <f>SUM(J7:J15)</f>
        <v>100</v>
      </c>
      <c r="K16" s="179">
        <f t="shared" si="6"/>
        <v>1808405</v>
      </c>
      <c r="L16" s="174">
        <f>SUM(L7:L15)</f>
        <v>100</v>
      </c>
      <c r="M16" s="179">
        <f t="shared" si="6"/>
        <v>4463300.5</v>
      </c>
      <c r="N16" s="174">
        <f>SUM(N7:N15)</f>
        <v>100</v>
      </c>
    </row>
    <row r="17" spans="2:2" x14ac:dyDescent="0.2">
      <c r="B17" s="28"/>
    </row>
    <row r="18" spans="2:2" s="29" customFormat="1" x14ac:dyDescent="0.2"/>
    <row r="22" spans="2:2" x14ac:dyDescent="0.2">
      <c r="B22" s="112"/>
    </row>
    <row r="23" spans="2:2" x14ac:dyDescent="0.2">
      <c r="B23" s="112"/>
    </row>
    <row r="24" spans="2:2" x14ac:dyDescent="0.2">
      <c r="B24" s="112"/>
    </row>
    <row r="25" spans="2:2" x14ac:dyDescent="0.2">
      <c r="B25" s="112"/>
    </row>
    <row r="26" spans="2:2" x14ac:dyDescent="0.2">
      <c r="B26" s="112"/>
    </row>
    <row r="27" spans="2:2" x14ac:dyDescent="0.2">
      <c r="B27" s="112"/>
    </row>
    <row r="28" spans="2:2" x14ac:dyDescent="0.2">
      <c r="B28" s="112"/>
    </row>
    <row r="29" spans="2:2" x14ac:dyDescent="0.2">
      <c r="B29" s="112"/>
    </row>
    <row r="30" spans="2:2" x14ac:dyDescent="0.2">
      <c r="B30" s="116"/>
    </row>
    <row r="31" spans="2:2" x14ac:dyDescent="0.2">
      <c r="B31" s="112"/>
    </row>
  </sheetData>
  <mergeCells count="8">
    <mergeCell ref="B1:N1"/>
    <mergeCell ref="K4:L5"/>
    <mergeCell ref="M4:N5"/>
    <mergeCell ref="B4:B6"/>
    <mergeCell ref="C4:D5"/>
    <mergeCell ref="E4:F5"/>
    <mergeCell ref="G4:H5"/>
    <mergeCell ref="I4:J5"/>
  </mergeCells>
  <phoneticPr fontId="9" type="noConversion"/>
  <pageMargins left="0.78740157499999996" right="0.78740157499999996" top="0.984251969" bottom="0.984251969" header="0.4921259845" footer="0.4921259845"/>
  <pageSetup paperSize="9" scale="8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5">
    <tabColor rgb="FF63CC00"/>
    <pageSetUpPr fitToPage="1"/>
  </sheetPr>
  <dimension ref="B1:V10"/>
  <sheetViews>
    <sheetView showGridLines="0" zoomScaleNormal="100" zoomScaleSheetLayoutView="100" workbookViewId="0">
      <selection activeCell="V18" sqref="V18"/>
    </sheetView>
  </sheetViews>
  <sheetFormatPr baseColWidth="10" defaultColWidth="11.42578125" defaultRowHeight="12.75" x14ac:dyDescent="0.2"/>
  <cols>
    <col min="1" max="1" width="2.7109375" style="12" customWidth="1"/>
    <col min="2" max="2" width="29" style="12" customWidth="1"/>
    <col min="3" max="18" width="6.7109375" style="12" customWidth="1"/>
    <col min="19" max="26" width="10.85546875" style="12" customWidth="1"/>
    <col min="27" max="16384" width="11.42578125" style="12"/>
  </cols>
  <sheetData>
    <row r="1" spans="2:22" s="108" customFormat="1" ht="15.75" x14ac:dyDescent="0.2">
      <c r="B1" s="308" t="str">
        <f>Inhaltsverzeichnis!B51&amp;" "&amp;Inhaltsverzeichnis!C51&amp;" "&amp;Inhaltsverzeichnis!D51</f>
        <v>Tabelle 17:  Steuerfuss der juristischen Personen, in Prozent, 2001 – 2017</v>
      </c>
      <c r="C1" s="308"/>
      <c r="D1" s="308"/>
      <c r="E1" s="308"/>
      <c r="F1" s="308"/>
      <c r="G1" s="308"/>
      <c r="H1" s="308"/>
      <c r="I1" s="308"/>
      <c r="J1" s="308"/>
      <c r="K1" s="308"/>
      <c r="L1" s="308"/>
      <c r="M1" s="308"/>
      <c r="N1" s="308"/>
      <c r="O1" s="308"/>
      <c r="P1" s="308"/>
      <c r="Q1" s="308"/>
      <c r="R1" s="98"/>
      <c r="S1" s="98"/>
      <c r="T1" s="98"/>
      <c r="U1" s="98"/>
      <c r="V1" s="98"/>
    </row>
    <row r="4" spans="2:22" s="23" customFormat="1" x14ac:dyDescent="0.2">
      <c r="B4" s="236" t="s">
        <v>281</v>
      </c>
      <c r="C4" s="292">
        <v>2001</v>
      </c>
      <c r="D4" s="292">
        <v>2003</v>
      </c>
      <c r="E4" s="292">
        <v>2004</v>
      </c>
      <c r="F4" s="292">
        <v>2005</v>
      </c>
      <c r="G4" s="292">
        <v>2006</v>
      </c>
      <c r="H4" s="292">
        <v>2007</v>
      </c>
      <c r="I4" s="292">
        <v>2008</v>
      </c>
      <c r="J4" s="292">
        <v>2009</v>
      </c>
      <c r="K4" s="292">
        <v>2010</v>
      </c>
      <c r="L4" s="292">
        <v>2011</v>
      </c>
      <c r="M4" s="292">
        <v>2012</v>
      </c>
      <c r="N4" s="292">
        <v>2013</v>
      </c>
      <c r="O4" s="292">
        <v>2014</v>
      </c>
      <c r="P4" s="292">
        <v>2015</v>
      </c>
      <c r="Q4" s="292">
        <v>2016</v>
      </c>
      <c r="R4" s="292">
        <v>2017</v>
      </c>
    </row>
    <row r="5" spans="2:22" x14ac:dyDescent="0.2">
      <c r="B5" s="23" t="s">
        <v>283</v>
      </c>
      <c r="C5" s="295">
        <v>98</v>
      </c>
      <c r="D5" s="295">
        <v>98.9</v>
      </c>
      <c r="E5" s="295">
        <v>98.9</v>
      </c>
      <c r="F5" s="295">
        <v>99</v>
      </c>
      <c r="G5" s="295">
        <v>99</v>
      </c>
      <c r="H5" s="295">
        <v>99</v>
      </c>
      <c r="I5" s="295">
        <v>94</v>
      </c>
      <c r="J5" s="295">
        <v>94</v>
      </c>
      <c r="K5" s="297">
        <v>94</v>
      </c>
      <c r="L5" s="297">
        <v>94</v>
      </c>
      <c r="M5" s="297">
        <v>94</v>
      </c>
      <c r="N5" s="297">
        <v>94</v>
      </c>
      <c r="O5" s="297">
        <v>94</v>
      </c>
      <c r="P5" s="295">
        <v>94</v>
      </c>
      <c r="Q5" s="295">
        <v>94</v>
      </c>
      <c r="R5" s="295">
        <v>94</v>
      </c>
    </row>
    <row r="6" spans="2:22" x14ac:dyDescent="0.2">
      <c r="B6" s="23" t="s">
        <v>284</v>
      </c>
      <c r="C6" s="295">
        <v>5</v>
      </c>
      <c r="D6" s="295">
        <v>5</v>
      </c>
      <c r="E6" s="295">
        <v>5</v>
      </c>
      <c r="F6" s="295">
        <v>5</v>
      </c>
      <c r="G6" s="295">
        <v>5</v>
      </c>
      <c r="H6" s="295">
        <v>5</v>
      </c>
      <c r="I6" s="295">
        <v>5</v>
      </c>
      <c r="J6" s="295">
        <v>5</v>
      </c>
      <c r="K6" s="295">
        <v>5</v>
      </c>
      <c r="L6" s="295">
        <v>5</v>
      </c>
      <c r="M6" s="295">
        <v>5</v>
      </c>
      <c r="N6" s="295">
        <v>5</v>
      </c>
      <c r="O6" s="295">
        <v>5</v>
      </c>
      <c r="P6" s="295">
        <v>5</v>
      </c>
      <c r="Q6" s="295">
        <v>5</v>
      </c>
      <c r="R6" s="295">
        <v>5</v>
      </c>
    </row>
    <row r="7" spans="2:22" x14ac:dyDescent="0.2">
      <c r="B7" s="23" t="s">
        <v>285</v>
      </c>
      <c r="C7" s="295">
        <v>15</v>
      </c>
      <c r="D7" s="295">
        <v>15</v>
      </c>
      <c r="E7" s="295">
        <v>15</v>
      </c>
      <c r="F7" s="295">
        <v>15</v>
      </c>
      <c r="G7" s="295">
        <v>15</v>
      </c>
      <c r="H7" s="295">
        <v>15</v>
      </c>
      <c r="I7" s="295">
        <v>15</v>
      </c>
      <c r="J7" s="295">
        <v>15</v>
      </c>
      <c r="K7" s="295">
        <v>15</v>
      </c>
      <c r="L7" s="295">
        <v>15</v>
      </c>
      <c r="M7" s="115">
        <v>15</v>
      </c>
      <c r="N7" s="295">
        <v>15</v>
      </c>
      <c r="O7" s="295">
        <v>15</v>
      </c>
      <c r="P7" s="295">
        <v>15</v>
      </c>
      <c r="Q7" s="295">
        <v>15</v>
      </c>
      <c r="R7" s="295">
        <v>15</v>
      </c>
    </row>
    <row r="8" spans="2:22" x14ac:dyDescent="0.2">
      <c r="B8" s="23" t="s">
        <v>282</v>
      </c>
      <c r="C8" s="295">
        <v>16</v>
      </c>
      <c r="D8" s="295">
        <v>15.1</v>
      </c>
      <c r="E8" s="295">
        <v>15.1</v>
      </c>
      <c r="F8" s="295">
        <v>15</v>
      </c>
      <c r="G8" s="295">
        <v>15</v>
      </c>
      <c r="H8" s="295">
        <v>15</v>
      </c>
      <c r="I8" s="295">
        <v>15</v>
      </c>
      <c r="J8" s="295">
        <v>15</v>
      </c>
      <c r="K8" s="297">
        <v>0</v>
      </c>
      <c r="L8" s="297">
        <v>0</v>
      </c>
      <c r="M8" s="297">
        <v>0</v>
      </c>
      <c r="N8" s="297">
        <v>0</v>
      </c>
      <c r="O8" s="297">
        <v>0</v>
      </c>
      <c r="P8" s="295">
        <v>5</v>
      </c>
      <c r="Q8" s="295">
        <v>5</v>
      </c>
      <c r="R8" s="295">
        <v>5</v>
      </c>
    </row>
    <row r="9" spans="2:22" x14ac:dyDescent="0.2">
      <c r="B9" s="23" t="s">
        <v>16</v>
      </c>
      <c r="C9" s="295">
        <v>50</v>
      </c>
      <c r="D9" s="295">
        <v>50</v>
      </c>
      <c r="E9" s="295">
        <v>50</v>
      </c>
      <c r="F9" s="295">
        <v>50</v>
      </c>
      <c r="G9" s="295">
        <v>50</v>
      </c>
      <c r="H9" s="295">
        <v>50</v>
      </c>
      <c r="I9" s="295">
        <v>50</v>
      </c>
      <c r="J9" s="295">
        <v>50</v>
      </c>
      <c r="K9" s="295">
        <v>50</v>
      </c>
      <c r="L9" s="295">
        <v>50</v>
      </c>
      <c r="M9" s="295">
        <v>50</v>
      </c>
      <c r="N9" s="295">
        <v>50</v>
      </c>
      <c r="O9" s="295">
        <v>50</v>
      </c>
      <c r="P9" s="295">
        <v>50</v>
      </c>
      <c r="Q9" s="295">
        <v>50</v>
      </c>
      <c r="R9" s="295">
        <v>50</v>
      </c>
    </row>
    <row r="10" spans="2:22" ht="13.5" thickBot="1" x14ac:dyDescent="0.25">
      <c r="B10" s="178" t="s">
        <v>13</v>
      </c>
      <c r="C10" s="298">
        <v>184</v>
      </c>
      <c r="D10" s="298">
        <v>184</v>
      </c>
      <c r="E10" s="298">
        <v>184</v>
      </c>
      <c r="F10" s="298">
        <v>184</v>
      </c>
      <c r="G10" s="298">
        <v>184</v>
      </c>
      <c r="H10" s="298">
        <v>184</v>
      </c>
      <c r="I10" s="298">
        <v>179</v>
      </c>
      <c r="J10" s="298">
        <v>179</v>
      </c>
      <c r="K10" s="299">
        <v>164</v>
      </c>
      <c r="L10" s="298">
        <v>164</v>
      </c>
      <c r="M10" s="298">
        <v>164</v>
      </c>
      <c r="N10" s="298">
        <v>164</v>
      </c>
      <c r="O10" s="298">
        <v>164</v>
      </c>
      <c r="P10" s="298">
        <v>169</v>
      </c>
      <c r="Q10" s="298">
        <v>169</v>
      </c>
      <c r="R10" s="298">
        <v>169</v>
      </c>
    </row>
  </sheetData>
  <mergeCells count="1">
    <mergeCell ref="B1:Q1"/>
  </mergeCells>
  <phoneticPr fontId="9" type="noConversion"/>
  <pageMargins left="0.78740157480314965" right="0.78740157480314965" top="0.98425196850393704" bottom="0.98425196850393704" header="0.51181102362204722" footer="0.51181102362204722"/>
  <pageSetup paperSize="9" scale="94" fitToHeight="0" orientation="landscape" r:id="rId1"/>
  <headerFooter alignWithMargins="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6">
    <tabColor rgb="FF4D9900"/>
    <pageSetUpPr fitToPage="1"/>
  </sheetPr>
  <dimension ref="A1:W234"/>
  <sheetViews>
    <sheetView showGridLines="0" zoomScaleNormal="100" zoomScaleSheetLayoutView="100" workbookViewId="0">
      <pane ySplit="6" topLeftCell="A7" activePane="bottomLeft" state="frozen"/>
      <selection activeCell="N32" sqref="N32"/>
      <selection pane="bottomLeft" activeCell="O155" sqref="O155"/>
    </sheetView>
  </sheetViews>
  <sheetFormatPr baseColWidth="10" defaultColWidth="11.42578125" defaultRowHeight="12.75" x14ac:dyDescent="0.2"/>
  <cols>
    <col min="1" max="1" width="2.7109375" style="28" customWidth="1"/>
    <col min="2" max="2" width="19" style="107" bestFit="1" customWidth="1"/>
    <col min="3" max="4" width="10.7109375" style="50" customWidth="1"/>
    <col min="5" max="13" width="10.7109375" style="34" customWidth="1"/>
    <col min="14" max="14" width="9.5703125" style="34" customWidth="1"/>
    <col min="15" max="19" width="14.28515625" style="28" customWidth="1"/>
    <col min="20" max="16384" width="11.42578125" style="28"/>
  </cols>
  <sheetData>
    <row r="1" spans="1:23" s="84" customFormat="1" ht="15.75" x14ac:dyDescent="0.2">
      <c r="B1" s="98" t="str">
        <f>Inhaltsverzeichnis!B54&amp;" "&amp;Inhaltsverzeichnis!C54&amp;" "&amp;Inhaltsverzeichnis!D54</f>
        <v>Tabelle 18a:  Juristische Personen (ohne Vereine und Stiftungen), Steuerfaktoren und einfache Kantonssteuer nach Gemeinden, 2017</v>
      </c>
      <c r="C1" s="98"/>
      <c r="D1" s="98"/>
      <c r="E1" s="98"/>
      <c r="F1" s="98"/>
      <c r="G1" s="98"/>
      <c r="H1" s="98"/>
      <c r="I1" s="98"/>
      <c r="J1" s="98"/>
      <c r="K1" s="98"/>
      <c r="L1" s="98"/>
      <c r="M1" s="98"/>
      <c r="N1" s="98"/>
      <c r="O1" s="98"/>
      <c r="P1" s="98"/>
      <c r="Q1" s="98"/>
      <c r="R1" s="98"/>
      <c r="S1" s="98"/>
      <c r="T1" s="98"/>
      <c r="U1" s="98"/>
      <c r="V1" s="98"/>
      <c r="W1" s="98"/>
    </row>
    <row r="2" spans="1:23" x14ac:dyDescent="0.2">
      <c r="A2" s="30"/>
      <c r="B2" s="32"/>
      <c r="E2" s="33"/>
      <c r="F2" s="33"/>
      <c r="G2" s="33"/>
      <c r="H2" s="33"/>
      <c r="I2" s="33"/>
      <c r="J2" s="33"/>
      <c r="K2" s="33"/>
      <c r="L2" s="33"/>
      <c r="M2" s="33"/>
      <c r="N2" s="33"/>
      <c r="O2" s="31"/>
      <c r="P2" s="31"/>
      <c r="Q2" s="31"/>
      <c r="R2" s="31"/>
      <c r="S2" s="31"/>
      <c r="T2" s="31"/>
    </row>
    <row r="3" spans="1:23" x14ac:dyDescent="0.2">
      <c r="A3" s="30"/>
      <c r="B3" s="30"/>
      <c r="E3" s="33"/>
      <c r="F3" s="33"/>
      <c r="G3" s="33"/>
      <c r="H3" s="33"/>
      <c r="I3" s="33"/>
      <c r="J3" s="33"/>
      <c r="K3" s="33"/>
      <c r="L3" s="33"/>
      <c r="M3" s="33"/>
      <c r="N3" s="33"/>
      <c r="O3" s="31"/>
      <c r="P3" s="31"/>
      <c r="Q3" s="31"/>
      <c r="R3" s="31"/>
      <c r="S3" s="31"/>
      <c r="T3" s="31"/>
    </row>
    <row r="4" spans="1:23" s="29" customFormat="1" ht="12.75" customHeight="1" x14ac:dyDescent="0.2">
      <c r="A4" s="226"/>
      <c r="B4" s="350" t="s">
        <v>19</v>
      </c>
      <c r="C4" s="313" t="s">
        <v>286</v>
      </c>
      <c r="D4" s="313"/>
      <c r="E4" s="313"/>
      <c r="F4" s="313"/>
      <c r="G4" s="313"/>
      <c r="H4" s="318"/>
      <c r="I4" s="314" t="s">
        <v>566</v>
      </c>
      <c r="J4" s="314" t="s">
        <v>557</v>
      </c>
      <c r="K4" s="314" t="s">
        <v>555</v>
      </c>
      <c r="L4" s="314" t="s">
        <v>559</v>
      </c>
      <c r="M4" s="314" t="s">
        <v>547</v>
      </c>
      <c r="N4" s="237"/>
      <c r="O4" s="237"/>
      <c r="P4" s="237"/>
      <c r="Q4" s="237"/>
      <c r="R4" s="237"/>
      <c r="S4" s="237"/>
      <c r="T4" s="237"/>
    </row>
    <row r="5" spans="1:23" s="29" customFormat="1" x14ac:dyDescent="0.2">
      <c r="A5" s="226"/>
      <c r="B5" s="350"/>
      <c r="C5" s="351" t="s">
        <v>13</v>
      </c>
      <c r="D5" s="313" t="s">
        <v>434</v>
      </c>
      <c r="E5" s="313"/>
      <c r="F5" s="313"/>
      <c r="G5" s="313"/>
      <c r="H5" s="313"/>
      <c r="I5" s="314"/>
      <c r="J5" s="314"/>
      <c r="K5" s="314"/>
      <c r="L5" s="314"/>
      <c r="M5" s="314"/>
      <c r="N5" s="237"/>
      <c r="O5" s="237"/>
      <c r="P5" s="237"/>
      <c r="Q5" s="237"/>
      <c r="R5" s="237"/>
      <c r="S5" s="237"/>
      <c r="T5" s="237"/>
    </row>
    <row r="6" spans="1:23" s="29" customFormat="1" x14ac:dyDescent="0.2">
      <c r="A6" s="226"/>
      <c r="B6" s="350"/>
      <c r="C6" s="351"/>
      <c r="D6" s="238">
        <v>1</v>
      </c>
      <c r="E6" s="27">
        <v>2</v>
      </c>
      <c r="F6" s="239" t="s">
        <v>340</v>
      </c>
      <c r="G6" s="240" t="s">
        <v>341</v>
      </c>
      <c r="H6" s="230" t="s">
        <v>287</v>
      </c>
      <c r="I6" s="314"/>
      <c r="J6" s="314"/>
      <c r="K6" s="314"/>
      <c r="L6" s="314"/>
      <c r="M6" s="314"/>
      <c r="N6" s="237"/>
      <c r="O6" s="237"/>
      <c r="P6" s="237"/>
      <c r="Q6" s="237"/>
      <c r="R6" s="237"/>
      <c r="S6" s="237"/>
      <c r="T6" s="237"/>
    </row>
    <row r="7" spans="1:23" s="29" customFormat="1" x14ac:dyDescent="0.2">
      <c r="A7" s="226"/>
      <c r="B7" s="228" t="s">
        <v>12</v>
      </c>
      <c r="C7" s="301">
        <v>25543</v>
      </c>
      <c r="D7" s="302">
        <v>22651</v>
      </c>
      <c r="E7" s="302">
        <v>1764</v>
      </c>
      <c r="F7" s="304">
        <v>706</v>
      </c>
      <c r="G7" s="304">
        <v>316</v>
      </c>
      <c r="H7" s="301">
        <v>106</v>
      </c>
      <c r="I7" s="303">
        <v>3772176.5419999999</v>
      </c>
      <c r="J7" s="303">
        <v>67570527.313999996</v>
      </c>
      <c r="K7" s="303">
        <v>293125.52334999997</v>
      </c>
      <c r="L7" s="303">
        <v>21409.6935993611</v>
      </c>
      <c r="M7" s="303">
        <v>314535.21694936103</v>
      </c>
      <c r="N7" s="237"/>
      <c r="O7" s="237"/>
      <c r="P7" s="237"/>
      <c r="Q7" s="237"/>
      <c r="R7" s="237"/>
      <c r="S7" s="237"/>
      <c r="T7" s="237"/>
    </row>
    <row r="8" spans="1:23" s="34" customFormat="1" x14ac:dyDescent="0.2">
      <c r="A8" s="32"/>
      <c r="B8" s="228" t="s">
        <v>293</v>
      </c>
      <c r="C8" s="301">
        <v>3517</v>
      </c>
      <c r="D8" s="302">
        <v>2804</v>
      </c>
      <c r="E8" s="302">
        <v>372</v>
      </c>
      <c r="F8" s="304">
        <v>210</v>
      </c>
      <c r="G8" s="304">
        <v>108</v>
      </c>
      <c r="H8" s="301">
        <v>23</v>
      </c>
      <c r="I8" s="303">
        <v>608907.65182976995</v>
      </c>
      <c r="J8" s="303">
        <v>8942271.9598195199</v>
      </c>
      <c r="K8" s="303">
        <v>48279.326364779998</v>
      </c>
      <c r="L8" s="303">
        <v>2185.9016255104402</v>
      </c>
      <c r="M8" s="303">
        <v>50465.227990290397</v>
      </c>
      <c r="N8" s="33"/>
      <c r="O8" s="33"/>
      <c r="P8" s="33"/>
      <c r="Q8" s="33"/>
      <c r="R8" s="33"/>
      <c r="S8" s="33"/>
      <c r="T8" s="33"/>
    </row>
    <row r="9" spans="1:23" x14ac:dyDescent="0.2">
      <c r="A9" s="30"/>
      <c r="B9" s="101" t="s">
        <v>1</v>
      </c>
      <c r="C9" s="102">
        <v>1796</v>
      </c>
      <c r="D9" s="103">
        <v>1319</v>
      </c>
      <c r="E9" s="102">
        <v>203</v>
      </c>
      <c r="F9" s="102">
        <v>123</v>
      </c>
      <c r="G9" s="102">
        <v>95</v>
      </c>
      <c r="H9" s="102">
        <v>56</v>
      </c>
      <c r="I9" s="104">
        <v>305818.86652405001</v>
      </c>
      <c r="J9" s="104">
        <v>5338619.8188287197</v>
      </c>
      <c r="K9" s="104">
        <v>24360.1353924625</v>
      </c>
      <c r="L9" s="104">
        <v>1205.6020930465099</v>
      </c>
      <c r="M9" s="104">
        <v>25565.737485508998</v>
      </c>
      <c r="N9" s="33"/>
      <c r="O9" s="35"/>
      <c r="P9" s="35"/>
      <c r="Q9" s="35"/>
      <c r="R9" s="31"/>
      <c r="S9" s="31"/>
      <c r="T9" s="31"/>
    </row>
    <row r="10" spans="1:23" x14ac:dyDescent="0.2">
      <c r="A10" s="30"/>
      <c r="B10" s="101" t="s">
        <v>21</v>
      </c>
      <c r="C10" s="102">
        <v>61</v>
      </c>
      <c r="D10" s="103">
        <v>34</v>
      </c>
      <c r="E10" s="102">
        <v>3</v>
      </c>
      <c r="F10" s="102">
        <v>4</v>
      </c>
      <c r="G10" s="102">
        <v>8</v>
      </c>
      <c r="H10" s="102">
        <v>12</v>
      </c>
      <c r="I10" s="104">
        <v>1097.5163808</v>
      </c>
      <c r="J10" s="104">
        <v>20713.483483600001</v>
      </c>
      <c r="K10" s="104">
        <v>69.516825342000004</v>
      </c>
      <c r="L10" s="104">
        <v>18.2158139086666</v>
      </c>
      <c r="M10" s="104">
        <v>87.732639250666594</v>
      </c>
      <c r="N10" s="33"/>
      <c r="O10" s="35"/>
      <c r="P10" s="35"/>
      <c r="Q10" s="35"/>
      <c r="R10" s="31"/>
      <c r="S10" s="31"/>
      <c r="T10" s="31"/>
    </row>
    <row r="11" spans="1:23" x14ac:dyDescent="0.2">
      <c r="A11" s="30"/>
      <c r="B11" s="105" t="s">
        <v>359</v>
      </c>
      <c r="C11" s="102">
        <v>347</v>
      </c>
      <c r="D11" s="103">
        <v>209</v>
      </c>
      <c r="E11" s="102">
        <v>36</v>
      </c>
      <c r="F11" s="102">
        <v>36</v>
      </c>
      <c r="G11" s="102">
        <v>32</v>
      </c>
      <c r="H11" s="102">
        <v>34</v>
      </c>
      <c r="I11" s="104">
        <v>62235.406678970001</v>
      </c>
      <c r="J11" s="104">
        <v>722648.56851768005</v>
      </c>
      <c r="K11" s="104">
        <v>5011.4861328229999</v>
      </c>
      <c r="L11" s="104">
        <v>144.23961485155499</v>
      </c>
      <c r="M11" s="104">
        <v>5155.7257476745499</v>
      </c>
      <c r="N11" s="33"/>
      <c r="O11" s="35"/>
      <c r="P11" s="35"/>
      <c r="Q11" s="35"/>
      <c r="R11" s="31"/>
      <c r="S11" s="31"/>
      <c r="T11" s="31"/>
    </row>
    <row r="12" spans="1:23" x14ac:dyDescent="0.2">
      <c r="A12" s="30"/>
      <c r="B12" s="101" t="s">
        <v>22</v>
      </c>
      <c r="C12" s="102">
        <v>54</v>
      </c>
      <c r="D12" s="103">
        <v>31</v>
      </c>
      <c r="E12" s="102">
        <v>7</v>
      </c>
      <c r="F12" s="102">
        <v>5</v>
      </c>
      <c r="G12" s="102">
        <v>0</v>
      </c>
      <c r="H12" s="102">
        <v>11</v>
      </c>
      <c r="I12" s="104">
        <v>6201.8955435999997</v>
      </c>
      <c r="J12" s="104">
        <v>33507.548008400001</v>
      </c>
      <c r="K12" s="104">
        <v>489.00931684300002</v>
      </c>
      <c r="L12" s="104">
        <v>13.0196840752222</v>
      </c>
      <c r="M12" s="104">
        <v>502.02900091822198</v>
      </c>
      <c r="N12" s="33"/>
      <c r="O12" s="35"/>
      <c r="P12" s="35"/>
      <c r="Q12" s="35"/>
      <c r="R12" s="31"/>
      <c r="S12" s="31"/>
      <c r="T12" s="31"/>
    </row>
    <row r="13" spans="1:23" x14ac:dyDescent="0.2">
      <c r="A13" s="30"/>
      <c r="B13" s="105" t="s">
        <v>360</v>
      </c>
      <c r="C13" s="102">
        <v>133</v>
      </c>
      <c r="D13" s="103">
        <v>77</v>
      </c>
      <c r="E13" s="102">
        <v>15</v>
      </c>
      <c r="F13" s="102">
        <v>16</v>
      </c>
      <c r="G13" s="102">
        <v>12</v>
      </c>
      <c r="H13" s="102">
        <v>13</v>
      </c>
      <c r="I13" s="104">
        <v>5229.1380519200002</v>
      </c>
      <c r="J13" s="104">
        <v>48683.508139600002</v>
      </c>
      <c r="K13" s="104">
        <v>332.56544841599998</v>
      </c>
      <c r="L13" s="104">
        <v>26.903589175277698</v>
      </c>
      <c r="M13" s="104">
        <v>359.46903759127702</v>
      </c>
      <c r="N13" s="33"/>
      <c r="O13" s="35"/>
      <c r="P13" s="35"/>
      <c r="Q13" s="35"/>
      <c r="R13" s="31"/>
      <c r="S13" s="31"/>
      <c r="T13" s="31"/>
    </row>
    <row r="14" spans="1:23" x14ac:dyDescent="0.2">
      <c r="A14" s="30"/>
      <c r="B14" s="101" t="s">
        <v>23</v>
      </c>
      <c r="C14" s="102">
        <v>234</v>
      </c>
      <c r="D14" s="103">
        <v>145</v>
      </c>
      <c r="E14" s="102">
        <v>21</v>
      </c>
      <c r="F14" s="102">
        <v>18</v>
      </c>
      <c r="G14" s="102">
        <v>16</v>
      </c>
      <c r="H14" s="102">
        <v>34</v>
      </c>
      <c r="I14" s="104">
        <v>16964.184027399999</v>
      </c>
      <c r="J14" s="104">
        <v>689336.05103500001</v>
      </c>
      <c r="K14" s="104">
        <v>1272.898328068</v>
      </c>
      <c r="L14" s="104">
        <v>136.32605238696601</v>
      </c>
      <c r="M14" s="104">
        <v>1409.2243804549601</v>
      </c>
      <c r="N14" s="33"/>
      <c r="O14" s="35"/>
      <c r="P14" s="35"/>
      <c r="Q14" s="35"/>
      <c r="R14" s="31"/>
      <c r="S14" s="31"/>
      <c r="T14" s="31"/>
    </row>
    <row r="15" spans="1:23" x14ac:dyDescent="0.2">
      <c r="A15" s="30"/>
      <c r="B15" s="101" t="s">
        <v>24</v>
      </c>
      <c r="C15" s="102">
        <v>74</v>
      </c>
      <c r="D15" s="103">
        <v>49</v>
      </c>
      <c r="E15" s="102">
        <v>9</v>
      </c>
      <c r="F15" s="102">
        <v>6</v>
      </c>
      <c r="G15" s="106">
        <v>2</v>
      </c>
      <c r="H15" s="102">
        <v>8</v>
      </c>
      <c r="I15" s="104">
        <v>11366.73175135</v>
      </c>
      <c r="J15" s="104">
        <v>126876.1887364</v>
      </c>
      <c r="K15" s="104">
        <v>886.36985697149998</v>
      </c>
      <c r="L15" s="104">
        <v>20.8648359170333</v>
      </c>
      <c r="M15" s="104">
        <v>907.234692888533</v>
      </c>
      <c r="N15" s="33"/>
      <c r="O15" s="35"/>
      <c r="P15" s="35"/>
      <c r="Q15" s="35"/>
      <c r="R15" s="31"/>
      <c r="S15" s="31"/>
      <c r="T15" s="31"/>
    </row>
    <row r="16" spans="1:23" x14ac:dyDescent="0.2">
      <c r="A16" s="30"/>
      <c r="B16" s="101" t="s">
        <v>25</v>
      </c>
      <c r="C16" s="102">
        <v>234</v>
      </c>
      <c r="D16" s="103">
        <v>149</v>
      </c>
      <c r="E16" s="102">
        <v>29</v>
      </c>
      <c r="F16" s="102">
        <v>20</v>
      </c>
      <c r="G16" s="102">
        <v>12</v>
      </c>
      <c r="H16" s="102">
        <v>24</v>
      </c>
      <c r="I16" s="104">
        <v>12727.45562054</v>
      </c>
      <c r="J16" s="104">
        <v>164826.6271218</v>
      </c>
      <c r="K16" s="104">
        <v>936.79737496350003</v>
      </c>
      <c r="L16" s="104">
        <v>76.213231205388894</v>
      </c>
      <c r="M16" s="104">
        <v>1013.01060616888</v>
      </c>
      <c r="N16" s="33"/>
      <c r="O16" s="35"/>
      <c r="P16" s="35"/>
      <c r="Q16" s="35"/>
      <c r="R16" s="31"/>
      <c r="S16" s="31"/>
      <c r="T16" s="31"/>
    </row>
    <row r="17" spans="1:20" x14ac:dyDescent="0.2">
      <c r="A17" s="30"/>
      <c r="B17" s="101" t="s">
        <v>26</v>
      </c>
      <c r="C17" s="102">
        <v>160</v>
      </c>
      <c r="D17" s="103">
        <v>105</v>
      </c>
      <c r="E17" s="102">
        <v>18</v>
      </c>
      <c r="F17" s="102">
        <v>14</v>
      </c>
      <c r="G17" s="102">
        <v>10</v>
      </c>
      <c r="H17" s="102">
        <v>13</v>
      </c>
      <c r="I17" s="104">
        <v>8863.3111731299996</v>
      </c>
      <c r="J17" s="104">
        <v>84984.727262400003</v>
      </c>
      <c r="K17" s="104">
        <v>614.29975445950004</v>
      </c>
      <c r="L17" s="104">
        <v>49.049402884011101</v>
      </c>
      <c r="M17" s="104">
        <v>663.34915734351102</v>
      </c>
      <c r="N17" s="33"/>
      <c r="O17" s="35"/>
      <c r="P17" s="35"/>
      <c r="Q17" s="35"/>
      <c r="R17" s="31"/>
      <c r="S17" s="31"/>
      <c r="T17" s="31"/>
    </row>
    <row r="18" spans="1:20" x14ac:dyDescent="0.2">
      <c r="A18" s="30"/>
      <c r="B18" s="101" t="s">
        <v>27</v>
      </c>
      <c r="C18" s="102">
        <v>382</v>
      </c>
      <c r="D18" s="103">
        <v>263</v>
      </c>
      <c r="E18" s="102">
        <v>36</v>
      </c>
      <c r="F18" s="102">
        <v>31</v>
      </c>
      <c r="G18" s="102">
        <v>22</v>
      </c>
      <c r="H18" s="102">
        <v>30</v>
      </c>
      <c r="I18" s="104">
        <v>44584.732864969999</v>
      </c>
      <c r="J18" s="104">
        <v>488503.71114289999</v>
      </c>
      <c r="K18" s="104">
        <v>3441.1094085704999</v>
      </c>
      <c r="L18" s="104">
        <v>165.90430715434999</v>
      </c>
      <c r="M18" s="104">
        <v>3607.01371572485</v>
      </c>
      <c r="N18" s="33"/>
      <c r="O18" s="35"/>
      <c r="P18" s="35"/>
      <c r="Q18" s="35"/>
      <c r="R18" s="31"/>
      <c r="S18" s="31"/>
      <c r="T18" s="31"/>
    </row>
    <row r="19" spans="1:20" x14ac:dyDescent="0.2">
      <c r="A19" s="30"/>
      <c r="B19" s="101" t="s">
        <v>28</v>
      </c>
      <c r="C19" s="102">
        <v>344</v>
      </c>
      <c r="D19" s="103">
        <v>211</v>
      </c>
      <c r="E19" s="102">
        <v>46</v>
      </c>
      <c r="F19" s="102">
        <v>33</v>
      </c>
      <c r="G19" s="102">
        <v>20</v>
      </c>
      <c r="H19" s="102">
        <v>34</v>
      </c>
      <c r="I19" s="104">
        <v>113468.88729632999</v>
      </c>
      <c r="J19" s="104">
        <v>1025258.97550142</v>
      </c>
      <c r="K19" s="104">
        <v>9300.5568115054994</v>
      </c>
      <c r="L19" s="104">
        <v>270.61724496396602</v>
      </c>
      <c r="M19" s="104">
        <v>9571.1740564694592</v>
      </c>
      <c r="N19" s="33"/>
      <c r="O19" s="35"/>
      <c r="P19" s="35"/>
      <c r="Q19" s="35"/>
      <c r="R19" s="31"/>
      <c r="S19" s="31"/>
      <c r="T19" s="31"/>
    </row>
    <row r="20" spans="1:20" x14ac:dyDescent="0.2">
      <c r="A20" s="30"/>
      <c r="B20" s="101" t="s">
        <v>29</v>
      </c>
      <c r="C20" s="102">
        <v>186</v>
      </c>
      <c r="D20" s="103">
        <v>105</v>
      </c>
      <c r="E20" s="102">
        <v>34</v>
      </c>
      <c r="F20" s="102">
        <v>14</v>
      </c>
      <c r="G20" s="102">
        <v>9</v>
      </c>
      <c r="H20" s="102">
        <v>24</v>
      </c>
      <c r="I20" s="104">
        <v>20349.525916710001</v>
      </c>
      <c r="J20" s="104">
        <v>198312.7520416</v>
      </c>
      <c r="K20" s="104">
        <v>1564.581714355</v>
      </c>
      <c r="L20" s="104">
        <v>58.945755941494397</v>
      </c>
      <c r="M20" s="104">
        <v>1623.52747029649</v>
      </c>
      <c r="N20" s="33"/>
      <c r="O20" s="35"/>
      <c r="P20" s="35"/>
      <c r="Q20" s="35"/>
      <c r="R20" s="31"/>
      <c r="S20" s="31"/>
      <c r="T20" s="31"/>
    </row>
    <row r="21" spans="1:20" x14ac:dyDescent="0.2">
      <c r="A21" s="30"/>
      <c r="B21" s="226" t="s">
        <v>294</v>
      </c>
      <c r="C21" s="301">
        <v>6476</v>
      </c>
      <c r="D21" s="302">
        <v>5641</v>
      </c>
      <c r="E21" s="302">
        <v>469</v>
      </c>
      <c r="F21" s="304">
        <v>228</v>
      </c>
      <c r="G21" s="304">
        <v>115</v>
      </c>
      <c r="H21" s="301">
        <v>23</v>
      </c>
      <c r="I21" s="303">
        <v>976595.39375772001</v>
      </c>
      <c r="J21" s="303">
        <v>25722590.3120884</v>
      </c>
      <c r="K21" s="303">
        <v>76713.743282149997</v>
      </c>
      <c r="L21" s="303">
        <v>8323.0964011420092</v>
      </c>
      <c r="M21" s="303">
        <v>85036.839683291997</v>
      </c>
      <c r="N21" s="33"/>
      <c r="O21" s="35"/>
      <c r="P21" s="35"/>
      <c r="Q21" s="35"/>
      <c r="R21" s="31"/>
      <c r="S21" s="31"/>
      <c r="T21" s="31"/>
    </row>
    <row r="22" spans="1:20" x14ac:dyDescent="0.2">
      <c r="A22" s="30"/>
      <c r="B22" s="93" t="s">
        <v>2</v>
      </c>
      <c r="C22" s="102">
        <v>1899</v>
      </c>
      <c r="D22" s="103">
        <v>1480</v>
      </c>
      <c r="E22" s="102">
        <v>174</v>
      </c>
      <c r="F22" s="102">
        <v>112</v>
      </c>
      <c r="G22" s="102">
        <v>83</v>
      </c>
      <c r="H22" s="102">
        <v>50</v>
      </c>
      <c r="I22" s="104">
        <v>399669.76791369001</v>
      </c>
      <c r="J22" s="104">
        <v>20534895.439465601</v>
      </c>
      <c r="K22" s="104">
        <v>32113.8070012565</v>
      </c>
      <c r="L22" s="104">
        <v>5970.34324927327</v>
      </c>
      <c r="M22" s="104">
        <v>38084.150250529703</v>
      </c>
      <c r="N22" s="33"/>
      <c r="O22" s="35"/>
      <c r="P22" s="35"/>
      <c r="Q22" s="35"/>
      <c r="R22" s="31"/>
      <c r="S22" s="31"/>
      <c r="T22" s="31"/>
    </row>
    <row r="23" spans="1:20" x14ac:dyDescent="0.2">
      <c r="A23" s="30"/>
      <c r="B23" s="93" t="s">
        <v>30</v>
      </c>
      <c r="C23" s="102">
        <v>71</v>
      </c>
      <c r="D23" s="103">
        <v>41</v>
      </c>
      <c r="E23" s="102">
        <v>9</v>
      </c>
      <c r="F23" s="102">
        <v>7</v>
      </c>
      <c r="G23" s="102">
        <v>2</v>
      </c>
      <c r="H23" s="102">
        <v>12</v>
      </c>
      <c r="I23" s="104">
        <v>1436.7183293200001</v>
      </c>
      <c r="J23" s="104">
        <v>16985.486119599998</v>
      </c>
      <c r="K23" s="104">
        <v>92.245336579499906</v>
      </c>
      <c r="L23" s="104">
        <v>14.611267347722199</v>
      </c>
      <c r="M23" s="104">
        <v>106.856603927222</v>
      </c>
      <c r="N23" s="33"/>
      <c r="O23" s="35"/>
      <c r="P23" s="35"/>
      <c r="Q23" s="35"/>
      <c r="R23" s="31"/>
      <c r="S23" s="31"/>
      <c r="T23" s="31"/>
    </row>
    <row r="24" spans="1:20" x14ac:dyDescent="0.2">
      <c r="A24" s="30"/>
      <c r="B24" s="93" t="s">
        <v>31</v>
      </c>
      <c r="C24" s="102">
        <v>141</v>
      </c>
      <c r="D24" s="103">
        <v>118</v>
      </c>
      <c r="E24" s="102">
        <v>9</v>
      </c>
      <c r="F24" s="102">
        <v>1</v>
      </c>
      <c r="G24" s="102">
        <v>3</v>
      </c>
      <c r="H24" s="102">
        <v>10</v>
      </c>
      <c r="I24" s="104">
        <v>39989.3401381</v>
      </c>
      <c r="J24" s="104">
        <v>297835.5424872</v>
      </c>
      <c r="K24" s="104">
        <v>3317.1968233345001</v>
      </c>
      <c r="L24" s="104">
        <v>77.043378204000007</v>
      </c>
      <c r="M24" s="104">
        <v>3394.2402015385001</v>
      </c>
      <c r="N24" s="33"/>
      <c r="O24" s="35"/>
      <c r="P24" s="35"/>
      <c r="Q24" s="35"/>
      <c r="R24" s="31"/>
      <c r="S24" s="31"/>
      <c r="T24" s="31"/>
    </row>
    <row r="25" spans="1:20" x14ac:dyDescent="0.2">
      <c r="A25" s="30"/>
      <c r="B25" s="93" t="s">
        <v>361</v>
      </c>
      <c r="C25" s="102">
        <v>147</v>
      </c>
      <c r="D25" s="103">
        <v>105</v>
      </c>
      <c r="E25" s="102">
        <v>11</v>
      </c>
      <c r="F25" s="102">
        <v>10</v>
      </c>
      <c r="G25" s="102">
        <v>7</v>
      </c>
      <c r="H25" s="102">
        <v>14</v>
      </c>
      <c r="I25" s="104">
        <v>8352.4327974700009</v>
      </c>
      <c r="J25" s="104">
        <v>96334.444048620004</v>
      </c>
      <c r="K25" s="104">
        <v>604.27124079149996</v>
      </c>
      <c r="L25" s="104">
        <v>60.046149131722203</v>
      </c>
      <c r="M25" s="104">
        <v>664.31738992322198</v>
      </c>
      <c r="N25" s="33"/>
      <c r="O25" s="35"/>
      <c r="P25" s="35"/>
      <c r="Q25" s="35"/>
      <c r="R25" s="31"/>
      <c r="S25" s="31"/>
      <c r="T25" s="31"/>
    </row>
    <row r="26" spans="1:20" x14ac:dyDescent="0.2">
      <c r="A26" s="30"/>
      <c r="B26" s="93" t="s">
        <v>32</v>
      </c>
      <c r="C26" s="102">
        <v>160</v>
      </c>
      <c r="D26" s="103">
        <v>100</v>
      </c>
      <c r="E26" s="102">
        <v>22</v>
      </c>
      <c r="F26" s="102">
        <v>12</v>
      </c>
      <c r="G26" s="102">
        <v>9</v>
      </c>
      <c r="H26" s="102">
        <v>17</v>
      </c>
      <c r="I26" s="104">
        <v>6352.50620015</v>
      </c>
      <c r="J26" s="104">
        <v>64982.190019200003</v>
      </c>
      <c r="K26" s="104">
        <v>430.78028095550002</v>
      </c>
      <c r="L26" s="104">
        <v>42.724499692000002</v>
      </c>
      <c r="M26" s="104">
        <v>473.50478064750001</v>
      </c>
      <c r="N26" s="33"/>
      <c r="O26" s="35"/>
      <c r="P26" s="35"/>
      <c r="Q26" s="35"/>
      <c r="R26" s="31"/>
      <c r="S26" s="31"/>
      <c r="T26" s="31"/>
    </row>
    <row r="27" spans="1:20" x14ac:dyDescent="0.2">
      <c r="A27" s="30"/>
      <c r="B27" s="93" t="s">
        <v>33</v>
      </c>
      <c r="C27" s="102">
        <v>143</v>
      </c>
      <c r="D27" s="103">
        <v>94</v>
      </c>
      <c r="E27" s="102">
        <v>19</v>
      </c>
      <c r="F27" s="102">
        <v>14</v>
      </c>
      <c r="G27" s="102">
        <v>7</v>
      </c>
      <c r="H27" s="102">
        <v>9</v>
      </c>
      <c r="I27" s="104">
        <v>5668.2316401199996</v>
      </c>
      <c r="J27" s="104">
        <v>96824.589131479996</v>
      </c>
      <c r="K27" s="104">
        <v>391.10419754949999</v>
      </c>
      <c r="L27" s="104">
        <v>52.689121706916602</v>
      </c>
      <c r="M27" s="104">
        <v>443.793319256416</v>
      </c>
      <c r="N27" s="33"/>
      <c r="O27" s="35"/>
      <c r="P27" s="35"/>
      <c r="Q27" s="35"/>
      <c r="R27" s="31"/>
      <c r="S27" s="31"/>
      <c r="T27" s="31"/>
    </row>
    <row r="28" spans="1:20" x14ac:dyDescent="0.2">
      <c r="A28" s="30"/>
      <c r="B28" s="93" t="s">
        <v>34</v>
      </c>
      <c r="C28" s="102">
        <v>201</v>
      </c>
      <c r="D28" s="103">
        <v>117</v>
      </c>
      <c r="E28" s="102">
        <v>22</v>
      </c>
      <c r="F28" s="102">
        <v>25</v>
      </c>
      <c r="G28" s="102">
        <v>16</v>
      </c>
      <c r="H28" s="102">
        <v>21</v>
      </c>
      <c r="I28" s="104">
        <v>9024.7792825399993</v>
      </c>
      <c r="J28" s="104">
        <v>130420.57915953999</v>
      </c>
      <c r="K28" s="104">
        <v>673.74837682949999</v>
      </c>
      <c r="L28" s="104">
        <v>58.820552008522199</v>
      </c>
      <c r="M28" s="104">
        <v>732.56892883802198</v>
      </c>
      <c r="N28" s="33"/>
      <c r="O28" s="35"/>
      <c r="P28" s="35"/>
      <c r="Q28" s="35"/>
      <c r="R28" s="31"/>
      <c r="S28" s="31"/>
      <c r="T28" s="31"/>
    </row>
    <row r="29" spans="1:20" x14ac:dyDescent="0.2">
      <c r="A29" s="30"/>
      <c r="B29" s="93" t="s">
        <v>35</v>
      </c>
      <c r="C29" s="102">
        <v>47</v>
      </c>
      <c r="D29" s="103">
        <v>29</v>
      </c>
      <c r="E29" s="102">
        <v>2</v>
      </c>
      <c r="F29" s="102">
        <v>3</v>
      </c>
      <c r="G29" s="102">
        <v>1</v>
      </c>
      <c r="H29" s="102">
        <v>12</v>
      </c>
      <c r="I29" s="104">
        <v>926.66630603999999</v>
      </c>
      <c r="J29" s="104">
        <v>18085.0169127999</v>
      </c>
      <c r="K29" s="104">
        <v>62.065784686999997</v>
      </c>
      <c r="L29" s="104">
        <v>9.4275394364444391</v>
      </c>
      <c r="M29" s="104">
        <v>71.493324123444395</v>
      </c>
      <c r="N29" s="33"/>
      <c r="O29" s="35"/>
      <c r="P29" s="35"/>
      <c r="Q29" s="35"/>
      <c r="R29" s="31"/>
      <c r="S29" s="31"/>
      <c r="T29" s="31"/>
    </row>
    <row r="30" spans="1:20" x14ac:dyDescent="0.2">
      <c r="A30" s="30"/>
      <c r="B30" s="93" t="s">
        <v>36</v>
      </c>
      <c r="C30" s="102">
        <v>244</v>
      </c>
      <c r="D30" s="103">
        <v>151</v>
      </c>
      <c r="E30" s="102">
        <v>33</v>
      </c>
      <c r="F30" s="102">
        <v>22</v>
      </c>
      <c r="G30" s="102">
        <v>15</v>
      </c>
      <c r="H30" s="102">
        <v>23</v>
      </c>
      <c r="I30" s="104">
        <v>18046.404275829998</v>
      </c>
      <c r="J30" s="104">
        <v>173520.71873843999</v>
      </c>
      <c r="K30" s="104">
        <v>1320.2902368685</v>
      </c>
      <c r="L30" s="104">
        <v>73.946414885666599</v>
      </c>
      <c r="M30" s="104">
        <v>1394.23665175416</v>
      </c>
      <c r="N30" s="33"/>
      <c r="O30" s="35"/>
      <c r="P30" s="35"/>
      <c r="Q30" s="35"/>
      <c r="R30" s="31"/>
      <c r="S30" s="31"/>
      <c r="T30" s="31"/>
    </row>
    <row r="31" spans="1:20" x14ac:dyDescent="0.2">
      <c r="A31" s="30"/>
      <c r="B31" s="93" t="s">
        <v>37</v>
      </c>
      <c r="C31" s="102">
        <v>115</v>
      </c>
      <c r="D31" s="103">
        <v>72</v>
      </c>
      <c r="E31" s="102">
        <v>13</v>
      </c>
      <c r="F31" s="102">
        <v>6</v>
      </c>
      <c r="G31" s="102">
        <v>5</v>
      </c>
      <c r="H31" s="102">
        <v>19</v>
      </c>
      <c r="I31" s="104">
        <v>3522.9232534899902</v>
      </c>
      <c r="J31" s="104">
        <v>55414.955046000003</v>
      </c>
      <c r="K31" s="104">
        <v>241.61140096749901</v>
      </c>
      <c r="L31" s="104">
        <v>61.662474529811099</v>
      </c>
      <c r="M31" s="104">
        <v>303.273875497311</v>
      </c>
      <c r="N31" s="33"/>
      <c r="O31" s="35"/>
      <c r="P31" s="35"/>
      <c r="Q31" s="35"/>
      <c r="R31" s="31"/>
      <c r="S31" s="31"/>
      <c r="T31" s="31"/>
    </row>
    <row r="32" spans="1:20" x14ac:dyDescent="0.2">
      <c r="A32" s="30"/>
      <c r="B32" s="93" t="s">
        <v>38</v>
      </c>
      <c r="C32" s="102">
        <v>64</v>
      </c>
      <c r="D32" s="103">
        <v>41</v>
      </c>
      <c r="E32" s="102">
        <v>7</v>
      </c>
      <c r="F32" s="106">
        <v>1</v>
      </c>
      <c r="G32" s="102">
        <v>10</v>
      </c>
      <c r="H32" s="102">
        <v>5</v>
      </c>
      <c r="I32" s="104">
        <v>1571.01049186</v>
      </c>
      <c r="J32" s="104">
        <v>27893.459258800001</v>
      </c>
      <c r="K32" s="104">
        <v>94.723952248499998</v>
      </c>
      <c r="L32" s="104">
        <v>21.308489874944399</v>
      </c>
      <c r="M32" s="104">
        <v>116.032442123444</v>
      </c>
      <c r="N32" s="33"/>
      <c r="O32" s="35"/>
      <c r="P32" s="35"/>
      <c r="Q32" s="35"/>
      <c r="R32" s="31"/>
      <c r="S32" s="31"/>
      <c r="T32" s="31"/>
    </row>
    <row r="33" spans="1:20" x14ac:dyDescent="0.2">
      <c r="A33" s="30"/>
      <c r="B33" s="93" t="s">
        <v>39</v>
      </c>
      <c r="C33" s="102">
        <v>231</v>
      </c>
      <c r="D33" s="103">
        <v>157</v>
      </c>
      <c r="E33" s="102">
        <v>24</v>
      </c>
      <c r="F33" s="102">
        <v>13</v>
      </c>
      <c r="G33" s="102">
        <v>11</v>
      </c>
      <c r="H33" s="102">
        <v>26</v>
      </c>
      <c r="I33" s="104">
        <v>27177.409760099999</v>
      </c>
      <c r="J33" s="104">
        <v>270025.48282593</v>
      </c>
      <c r="K33" s="104">
        <v>2086.4018976534999</v>
      </c>
      <c r="L33" s="104">
        <v>108.018428444666</v>
      </c>
      <c r="M33" s="104">
        <v>2194.4203260981599</v>
      </c>
      <c r="N33" s="33"/>
      <c r="O33" s="35"/>
      <c r="P33" s="35"/>
      <c r="Q33" s="35"/>
      <c r="R33" s="31"/>
      <c r="S33" s="31"/>
      <c r="T33" s="31"/>
    </row>
    <row r="34" spans="1:20" x14ac:dyDescent="0.2">
      <c r="A34" s="30"/>
      <c r="B34" s="93" t="s">
        <v>40</v>
      </c>
      <c r="C34" s="102">
        <v>339</v>
      </c>
      <c r="D34" s="103">
        <v>245</v>
      </c>
      <c r="E34" s="102">
        <v>26</v>
      </c>
      <c r="F34" s="102">
        <v>24</v>
      </c>
      <c r="G34" s="102">
        <v>16</v>
      </c>
      <c r="H34" s="102">
        <v>28</v>
      </c>
      <c r="I34" s="104">
        <v>19205.434840530001</v>
      </c>
      <c r="J34" s="104">
        <v>194766.3792</v>
      </c>
      <c r="K34" s="104">
        <v>1388.138908739</v>
      </c>
      <c r="L34" s="104">
        <v>106.23487187001599</v>
      </c>
      <c r="M34" s="104">
        <v>1494.3737806090101</v>
      </c>
      <c r="N34" s="33"/>
      <c r="O34" s="35"/>
      <c r="P34" s="35"/>
      <c r="Q34" s="35"/>
      <c r="R34" s="31"/>
      <c r="S34" s="31"/>
      <c r="T34" s="31"/>
    </row>
    <row r="35" spans="1:20" x14ac:dyDescent="0.2">
      <c r="A35" s="30"/>
      <c r="B35" s="93" t="s">
        <v>41</v>
      </c>
      <c r="C35" s="102">
        <v>328</v>
      </c>
      <c r="D35" s="103">
        <v>250</v>
      </c>
      <c r="E35" s="102">
        <v>22</v>
      </c>
      <c r="F35" s="102">
        <v>19</v>
      </c>
      <c r="G35" s="102">
        <v>10</v>
      </c>
      <c r="H35" s="102">
        <v>27</v>
      </c>
      <c r="I35" s="104">
        <v>31153.973745439998</v>
      </c>
      <c r="J35" s="104">
        <v>259076.74188250001</v>
      </c>
      <c r="K35" s="104">
        <v>2299.8740623365002</v>
      </c>
      <c r="L35" s="104">
        <v>137.33640720062701</v>
      </c>
      <c r="M35" s="104">
        <v>2437.2104695371199</v>
      </c>
      <c r="N35" s="33"/>
      <c r="O35" s="35"/>
      <c r="P35" s="35"/>
      <c r="Q35" s="35"/>
      <c r="R35" s="31"/>
      <c r="S35" s="31"/>
      <c r="T35" s="31"/>
    </row>
    <row r="36" spans="1:20" x14ac:dyDescent="0.2">
      <c r="A36" s="30"/>
      <c r="B36" s="93" t="s">
        <v>42</v>
      </c>
      <c r="C36" s="102">
        <v>171</v>
      </c>
      <c r="D36" s="103">
        <v>114</v>
      </c>
      <c r="E36" s="102">
        <v>17</v>
      </c>
      <c r="F36" s="102">
        <v>10</v>
      </c>
      <c r="G36" s="102">
        <v>17</v>
      </c>
      <c r="H36" s="102">
        <v>13</v>
      </c>
      <c r="I36" s="104">
        <v>11105.137099580001</v>
      </c>
      <c r="J36" s="104">
        <v>136721.43172280001</v>
      </c>
      <c r="K36" s="104">
        <v>829.97434977950002</v>
      </c>
      <c r="L36" s="104">
        <v>54.200820249111104</v>
      </c>
      <c r="M36" s="104">
        <v>884.17517002861098</v>
      </c>
      <c r="N36" s="33"/>
      <c r="O36" s="35"/>
      <c r="P36" s="35"/>
      <c r="Q36" s="35"/>
      <c r="R36" s="31"/>
      <c r="S36" s="31"/>
      <c r="T36" s="31"/>
    </row>
    <row r="37" spans="1:20" x14ac:dyDescent="0.2">
      <c r="A37" s="30"/>
      <c r="B37" s="93" t="s">
        <v>43</v>
      </c>
      <c r="C37" s="102">
        <v>193</v>
      </c>
      <c r="D37" s="103">
        <v>128</v>
      </c>
      <c r="E37" s="102">
        <v>21</v>
      </c>
      <c r="F37" s="102">
        <v>12</v>
      </c>
      <c r="G37" s="102">
        <v>16</v>
      </c>
      <c r="H37" s="102">
        <v>16</v>
      </c>
      <c r="I37" s="104">
        <v>13662.45176674</v>
      </c>
      <c r="J37" s="104">
        <v>151754.64190039999</v>
      </c>
      <c r="K37" s="104">
        <v>1040.9393199265</v>
      </c>
      <c r="L37" s="104">
        <v>56.593524618511097</v>
      </c>
      <c r="M37" s="104">
        <v>1097.53284454501</v>
      </c>
      <c r="N37" s="33"/>
      <c r="O37" s="35"/>
      <c r="P37" s="35"/>
      <c r="Q37" s="35"/>
      <c r="R37" s="31"/>
      <c r="S37" s="31"/>
      <c r="T37" s="31"/>
    </row>
    <row r="38" spans="1:20" x14ac:dyDescent="0.2">
      <c r="A38" s="30"/>
      <c r="B38" s="93" t="s">
        <v>44</v>
      </c>
      <c r="C38" s="102">
        <v>267</v>
      </c>
      <c r="D38" s="103">
        <v>182</v>
      </c>
      <c r="E38" s="102">
        <v>26</v>
      </c>
      <c r="F38" s="102">
        <v>17</v>
      </c>
      <c r="G38" s="102">
        <v>17</v>
      </c>
      <c r="H38" s="102">
        <v>25</v>
      </c>
      <c r="I38" s="104">
        <v>14237.629453060001</v>
      </c>
      <c r="J38" s="104">
        <v>206096.30286806001</v>
      </c>
      <c r="K38" s="104">
        <v>1042.5506284625001</v>
      </c>
      <c r="L38" s="104">
        <v>100.120269557</v>
      </c>
      <c r="M38" s="104">
        <v>1142.6708980194901</v>
      </c>
      <c r="N38" s="33"/>
      <c r="O38" s="35"/>
      <c r="P38" s="35"/>
      <c r="Q38" s="35"/>
      <c r="R38" s="31"/>
      <c r="S38" s="31"/>
      <c r="T38" s="31"/>
    </row>
    <row r="39" spans="1:20" x14ac:dyDescent="0.2">
      <c r="A39" s="30"/>
      <c r="B39" s="93" t="s">
        <v>45</v>
      </c>
      <c r="C39" s="102">
        <v>110</v>
      </c>
      <c r="D39" s="103">
        <v>65</v>
      </c>
      <c r="E39" s="102">
        <v>18</v>
      </c>
      <c r="F39" s="102">
        <v>7</v>
      </c>
      <c r="G39" s="102">
        <v>12</v>
      </c>
      <c r="H39" s="102">
        <v>8</v>
      </c>
      <c r="I39" s="104">
        <v>6939.1712457399999</v>
      </c>
      <c r="J39" s="104">
        <v>40913.881259670001</v>
      </c>
      <c r="K39" s="104">
        <v>507.15137870349997</v>
      </c>
      <c r="L39" s="104">
        <v>40.433931235000003</v>
      </c>
      <c r="M39" s="104">
        <v>547.58530993850002</v>
      </c>
      <c r="N39" s="33"/>
      <c r="O39" s="35"/>
      <c r="P39" s="35"/>
      <c r="Q39" s="35"/>
      <c r="R39" s="31"/>
      <c r="S39" s="31"/>
      <c r="T39" s="31"/>
    </row>
    <row r="40" spans="1:20" x14ac:dyDescent="0.2">
      <c r="A40" s="30"/>
      <c r="B40" s="93" t="s">
        <v>46</v>
      </c>
      <c r="C40" s="102">
        <v>679</v>
      </c>
      <c r="D40" s="103">
        <v>485</v>
      </c>
      <c r="E40" s="102">
        <v>71</v>
      </c>
      <c r="F40" s="102">
        <v>42</v>
      </c>
      <c r="G40" s="102">
        <v>42</v>
      </c>
      <c r="H40" s="102">
        <v>39</v>
      </c>
      <c r="I40" s="104">
        <v>152116.93422845</v>
      </c>
      <c r="J40" s="104">
        <v>969786.95519683999</v>
      </c>
      <c r="K40" s="104">
        <v>12300.543302426</v>
      </c>
      <c r="L40" s="104">
        <v>334.58524745724998</v>
      </c>
      <c r="M40" s="104">
        <v>12635.1285498832</v>
      </c>
      <c r="N40" s="33"/>
      <c r="O40" s="35"/>
      <c r="P40" s="35"/>
      <c r="Q40" s="35"/>
      <c r="R40" s="31"/>
      <c r="S40" s="31"/>
      <c r="T40" s="31"/>
    </row>
    <row r="41" spans="1:20" x14ac:dyDescent="0.2">
      <c r="A41" s="30"/>
      <c r="B41" s="93" t="s">
        <v>362</v>
      </c>
      <c r="C41" s="102">
        <v>125</v>
      </c>
      <c r="D41" s="103">
        <v>87</v>
      </c>
      <c r="E41" s="102">
        <v>12</v>
      </c>
      <c r="F41" s="102">
        <v>5</v>
      </c>
      <c r="G41" s="102">
        <v>9</v>
      </c>
      <c r="H41" s="102">
        <v>12</v>
      </c>
      <c r="I41" s="104">
        <v>13311.464200070001</v>
      </c>
      <c r="J41" s="104">
        <v>160061.46976959999</v>
      </c>
      <c r="K41" s="104">
        <v>996.91273328049999</v>
      </c>
      <c r="L41" s="104">
        <v>38.937028428166599</v>
      </c>
      <c r="M41" s="104">
        <v>1035.84976170866</v>
      </c>
      <c r="N41" s="33"/>
      <c r="O41" s="35"/>
      <c r="P41" s="35"/>
      <c r="Q41" s="35"/>
      <c r="R41" s="31"/>
      <c r="S41" s="31"/>
      <c r="T41" s="31"/>
    </row>
    <row r="42" spans="1:20" x14ac:dyDescent="0.2">
      <c r="A42" s="30"/>
      <c r="B42" s="93" t="s">
        <v>47</v>
      </c>
      <c r="C42" s="102">
        <v>122</v>
      </c>
      <c r="D42" s="103">
        <v>60</v>
      </c>
      <c r="E42" s="102">
        <v>20</v>
      </c>
      <c r="F42" s="102">
        <v>14</v>
      </c>
      <c r="G42" s="102">
        <v>8</v>
      </c>
      <c r="H42" s="102">
        <v>20</v>
      </c>
      <c r="I42" s="104">
        <v>8693.4015184100008</v>
      </c>
      <c r="J42" s="104">
        <v>135614.5102784</v>
      </c>
      <c r="K42" s="104">
        <v>628.37127980100001</v>
      </c>
      <c r="L42" s="104">
        <v>33.3041062104055</v>
      </c>
      <c r="M42" s="104">
        <v>661.67538601140495</v>
      </c>
      <c r="N42" s="33"/>
      <c r="O42" s="35"/>
      <c r="P42" s="35"/>
      <c r="Q42" s="35"/>
      <c r="R42" s="31"/>
      <c r="S42" s="31"/>
      <c r="T42" s="31"/>
    </row>
    <row r="43" spans="1:20" x14ac:dyDescent="0.2">
      <c r="A43" s="30"/>
      <c r="B43" s="93" t="s">
        <v>48</v>
      </c>
      <c r="C43" s="102">
        <v>234</v>
      </c>
      <c r="D43" s="103">
        <v>132</v>
      </c>
      <c r="E43" s="102">
        <v>36</v>
      </c>
      <c r="F43" s="102">
        <v>21</v>
      </c>
      <c r="G43" s="102">
        <v>20</v>
      </c>
      <c r="H43" s="102">
        <v>25</v>
      </c>
      <c r="I43" s="104">
        <v>26873.046029990001</v>
      </c>
      <c r="J43" s="104">
        <v>233793.79562401999</v>
      </c>
      <c r="K43" s="104">
        <v>2132.3226272195002</v>
      </c>
      <c r="L43" s="104">
        <v>84.910231330444404</v>
      </c>
      <c r="M43" s="104">
        <v>2217.2328585499399</v>
      </c>
      <c r="N43" s="33"/>
      <c r="O43" s="35"/>
      <c r="P43" s="35"/>
      <c r="Q43" s="35"/>
      <c r="R43" s="31"/>
      <c r="S43" s="31"/>
      <c r="T43" s="31"/>
    </row>
    <row r="44" spans="1:20" x14ac:dyDescent="0.2">
      <c r="A44" s="30"/>
      <c r="B44" s="93" t="s">
        <v>49</v>
      </c>
      <c r="C44" s="102">
        <v>965</v>
      </c>
      <c r="D44" s="103">
        <v>726</v>
      </c>
      <c r="E44" s="102">
        <v>99</v>
      </c>
      <c r="F44" s="102">
        <v>46</v>
      </c>
      <c r="G44" s="102">
        <v>49</v>
      </c>
      <c r="H44" s="102">
        <v>45</v>
      </c>
      <c r="I44" s="104">
        <v>94701.062739279994</v>
      </c>
      <c r="J44" s="104">
        <v>795569.53520637995</v>
      </c>
      <c r="K44" s="104">
        <v>7213.6120787205</v>
      </c>
      <c r="L44" s="104">
        <v>338.56674514477203</v>
      </c>
      <c r="M44" s="104">
        <v>7552.1788238652698</v>
      </c>
      <c r="N44" s="33"/>
      <c r="O44" s="35"/>
      <c r="P44" s="35"/>
      <c r="Q44" s="35"/>
      <c r="R44" s="31"/>
      <c r="S44" s="31"/>
      <c r="T44" s="31"/>
    </row>
    <row r="45" spans="1:20" x14ac:dyDescent="0.2">
      <c r="A45" s="30"/>
      <c r="B45" s="93" t="s">
        <v>50</v>
      </c>
      <c r="C45" s="102">
        <v>54</v>
      </c>
      <c r="D45" s="103">
        <v>34</v>
      </c>
      <c r="E45" s="102">
        <v>5</v>
      </c>
      <c r="F45" s="102">
        <v>5</v>
      </c>
      <c r="G45" s="102">
        <v>1</v>
      </c>
      <c r="H45" s="102">
        <v>9</v>
      </c>
      <c r="I45" s="104">
        <v>1958.1398532999999</v>
      </c>
      <c r="J45" s="104">
        <v>15972.6706216</v>
      </c>
      <c r="K45" s="104">
        <v>130.10996836499999</v>
      </c>
      <c r="L45" s="104">
        <v>10.528217422172199</v>
      </c>
      <c r="M45" s="104">
        <v>140.63818578717201</v>
      </c>
      <c r="N45" s="33"/>
      <c r="O45" s="35"/>
      <c r="P45" s="35"/>
      <c r="Q45" s="35"/>
      <c r="R45" s="31"/>
      <c r="S45" s="31"/>
      <c r="T45" s="31"/>
    </row>
    <row r="46" spans="1:20" x14ac:dyDescent="0.2">
      <c r="A46" s="30"/>
      <c r="B46" s="93" t="s">
        <v>51</v>
      </c>
      <c r="C46" s="102">
        <v>215</v>
      </c>
      <c r="D46" s="103">
        <v>135</v>
      </c>
      <c r="E46" s="102">
        <v>25</v>
      </c>
      <c r="F46" s="102">
        <v>18</v>
      </c>
      <c r="G46" s="102">
        <v>14</v>
      </c>
      <c r="H46" s="102">
        <v>23</v>
      </c>
      <c r="I46" s="104">
        <v>15078.37658729</v>
      </c>
      <c r="J46" s="104">
        <v>430665.45387068001</v>
      </c>
      <c r="K46" s="104">
        <v>1101.4445142845</v>
      </c>
      <c r="L46" s="104">
        <v>325.77619878968301</v>
      </c>
      <c r="M46" s="104">
        <v>1427.2207130741799</v>
      </c>
      <c r="N46" s="33"/>
      <c r="O46" s="35"/>
      <c r="P46" s="35"/>
      <c r="Q46" s="35"/>
      <c r="R46" s="31"/>
      <c r="S46" s="31"/>
      <c r="T46" s="31"/>
    </row>
    <row r="47" spans="1:20" x14ac:dyDescent="0.2">
      <c r="A47" s="30"/>
      <c r="B47" s="93" t="s">
        <v>52</v>
      </c>
      <c r="C47" s="102">
        <v>298</v>
      </c>
      <c r="D47" s="103">
        <v>225</v>
      </c>
      <c r="E47" s="102">
        <v>27</v>
      </c>
      <c r="F47" s="102">
        <v>22</v>
      </c>
      <c r="G47" s="102">
        <v>9</v>
      </c>
      <c r="H47" s="102">
        <v>15</v>
      </c>
      <c r="I47" s="104">
        <v>45820.980061130002</v>
      </c>
      <c r="J47" s="104">
        <v>208578.63947428</v>
      </c>
      <c r="K47" s="104">
        <v>3673.5516003839998</v>
      </c>
      <c r="L47" s="104">
        <v>110.927237093166</v>
      </c>
      <c r="M47" s="104">
        <v>3784.4788374771601</v>
      </c>
      <c r="N47" s="33"/>
      <c r="O47" s="35"/>
      <c r="P47" s="35"/>
      <c r="Q47" s="35"/>
      <c r="R47" s="31"/>
      <c r="S47" s="31"/>
      <c r="T47" s="31"/>
    </row>
    <row r="48" spans="1:20" x14ac:dyDescent="0.2">
      <c r="A48" s="30"/>
      <c r="B48" s="29" t="s">
        <v>295</v>
      </c>
      <c r="C48" s="301">
        <v>3014</v>
      </c>
      <c r="D48" s="302">
        <v>2481</v>
      </c>
      <c r="E48" s="302">
        <v>286</v>
      </c>
      <c r="F48" s="304">
        <v>129</v>
      </c>
      <c r="G48" s="304">
        <v>95</v>
      </c>
      <c r="H48" s="301">
        <v>23</v>
      </c>
      <c r="I48" s="303">
        <v>295142.52019826003</v>
      </c>
      <c r="J48" s="303">
        <v>3313506.9759386601</v>
      </c>
      <c r="K48" s="303">
        <v>22362.596174832499</v>
      </c>
      <c r="L48" s="303">
        <v>1269.2567519643301</v>
      </c>
      <c r="M48" s="303">
        <v>23631.852926796801</v>
      </c>
      <c r="N48" s="301"/>
      <c r="O48" s="35"/>
      <c r="P48" s="35"/>
      <c r="Q48" s="35"/>
      <c r="R48" s="31"/>
      <c r="S48" s="31"/>
      <c r="T48" s="31"/>
    </row>
    <row r="49" spans="1:20" x14ac:dyDescent="0.2">
      <c r="A49" s="30"/>
      <c r="B49" s="93" t="s">
        <v>363</v>
      </c>
      <c r="C49" s="102">
        <v>80</v>
      </c>
      <c r="D49" s="103">
        <v>64</v>
      </c>
      <c r="E49" s="102">
        <v>4</v>
      </c>
      <c r="F49" s="106">
        <v>0</v>
      </c>
      <c r="G49" s="102">
        <v>4</v>
      </c>
      <c r="H49" s="102">
        <v>8</v>
      </c>
      <c r="I49" s="104">
        <v>3002.2653047099998</v>
      </c>
      <c r="J49" s="104">
        <v>48451.579155200001</v>
      </c>
      <c r="K49" s="104">
        <v>207.95382207149899</v>
      </c>
      <c r="L49" s="104">
        <v>23.9053627287777</v>
      </c>
      <c r="M49" s="104">
        <v>231.85918480027701</v>
      </c>
      <c r="N49" s="33"/>
      <c r="O49" s="35"/>
      <c r="P49" s="35"/>
      <c r="Q49" s="35"/>
      <c r="R49" s="31"/>
      <c r="S49" s="31"/>
      <c r="T49" s="31"/>
    </row>
    <row r="50" spans="1:20" x14ac:dyDescent="0.2">
      <c r="A50" s="30"/>
      <c r="B50" s="93" t="s">
        <v>53</v>
      </c>
      <c r="C50" s="102">
        <v>224</v>
      </c>
      <c r="D50" s="103">
        <v>166</v>
      </c>
      <c r="E50" s="102">
        <v>18</v>
      </c>
      <c r="F50" s="102">
        <v>10</v>
      </c>
      <c r="G50" s="102">
        <v>8</v>
      </c>
      <c r="H50" s="102">
        <v>22</v>
      </c>
      <c r="I50" s="104">
        <v>28505.943484309999</v>
      </c>
      <c r="J50" s="104">
        <v>99562.218779200004</v>
      </c>
      <c r="K50" s="104">
        <v>2283.3332129535002</v>
      </c>
      <c r="L50" s="104">
        <v>74.413151733222193</v>
      </c>
      <c r="M50" s="104">
        <v>2357.74636468672</v>
      </c>
      <c r="N50" s="33"/>
      <c r="O50" s="35"/>
      <c r="P50" s="35"/>
      <c r="Q50" s="35"/>
      <c r="R50" s="31"/>
      <c r="S50" s="31"/>
      <c r="T50" s="31"/>
    </row>
    <row r="51" spans="1:20" x14ac:dyDescent="0.2">
      <c r="A51" s="30"/>
      <c r="B51" s="93" t="s">
        <v>364</v>
      </c>
      <c r="C51" s="102">
        <v>431</v>
      </c>
      <c r="D51" s="103">
        <v>303</v>
      </c>
      <c r="E51" s="102">
        <v>40</v>
      </c>
      <c r="F51" s="102">
        <v>25</v>
      </c>
      <c r="G51" s="102">
        <v>28</v>
      </c>
      <c r="H51" s="102">
        <v>35</v>
      </c>
      <c r="I51" s="104">
        <v>47527.600456050001</v>
      </c>
      <c r="J51" s="104">
        <v>556743.49649279995</v>
      </c>
      <c r="K51" s="104">
        <v>3644.9020683680001</v>
      </c>
      <c r="L51" s="104">
        <v>154.41136342713801</v>
      </c>
      <c r="M51" s="104">
        <v>3799.3134317951299</v>
      </c>
      <c r="N51" s="33"/>
      <c r="O51" s="35"/>
      <c r="P51" s="35"/>
      <c r="Q51" s="35"/>
      <c r="R51" s="31"/>
      <c r="S51" s="31"/>
      <c r="T51" s="31"/>
    </row>
    <row r="52" spans="1:20" x14ac:dyDescent="0.2">
      <c r="A52" s="30"/>
      <c r="B52" s="93" t="s">
        <v>54</v>
      </c>
      <c r="C52" s="102">
        <v>44</v>
      </c>
      <c r="D52" s="103">
        <v>25</v>
      </c>
      <c r="E52" s="102">
        <v>4</v>
      </c>
      <c r="F52" s="102">
        <v>4</v>
      </c>
      <c r="G52" s="102">
        <v>6</v>
      </c>
      <c r="H52" s="102">
        <v>5</v>
      </c>
      <c r="I52" s="104">
        <v>3402.4330595799902</v>
      </c>
      <c r="J52" s="104">
        <v>46207.094630799998</v>
      </c>
      <c r="K52" s="104">
        <v>265.11490670149999</v>
      </c>
      <c r="L52" s="104">
        <v>11.0875323225</v>
      </c>
      <c r="M52" s="104">
        <v>276.202439024</v>
      </c>
      <c r="N52" s="33"/>
      <c r="O52" s="35"/>
      <c r="P52" s="35"/>
      <c r="Q52" s="35"/>
      <c r="R52" s="31"/>
      <c r="S52" s="31"/>
      <c r="T52" s="31"/>
    </row>
    <row r="53" spans="1:20" x14ac:dyDescent="0.2">
      <c r="A53" s="30"/>
      <c r="B53" s="93" t="s">
        <v>55</v>
      </c>
      <c r="C53" s="102">
        <v>170</v>
      </c>
      <c r="D53" s="103">
        <v>104</v>
      </c>
      <c r="E53" s="102">
        <v>24</v>
      </c>
      <c r="F53" s="102">
        <v>11</v>
      </c>
      <c r="G53" s="102">
        <v>11</v>
      </c>
      <c r="H53" s="102">
        <v>20</v>
      </c>
      <c r="I53" s="104">
        <v>9000.1694387900006</v>
      </c>
      <c r="J53" s="104">
        <v>374551.97933061002</v>
      </c>
      <c r="K53" s="104">
        <v>649.76030118200003</v>
      </c>
      <c r="L53" s="104">
        <v>78.437500619111105</v>
      </c>
      <c r="M53" s="104">
        <v>728.19780180111104</v>
      </c>
      <c r="N53" s="33"/>
      <c r="O53" s="35"/>
      <c r="P53" s="35"/>
      <c r="Q53" s="35"/>
      <c r="R53" s="31"/>
      <c r="S53" s="31"/>
      <c r="T53" s="31"/>
    </row>
    <row r="54" spans="1:20" x14ac:dyDescent="0.2">
      <c r="A54" s="30"/>
      <c r="B54" s="93" t="s">
        <v>56</v>
      </c>
      <c r="C54" s="102">
        <v>46</v>
      </c>
      <c r="D54" s="103">
        <v>27</v>
      </c>
      <c r="E54" s="102">
        <v>3</v>
      </c>
      <c r="F54" s="102">
        <v>7</v>
      </c>
      <c r="G54" s="102">
        <v>2</v>
      </c>
      <c r="H54" s="102">
        <v>7</v>
      </c>
      <c r="I54" s="104">
        <v>340.03020386999998</v>
      </c>
      <c r="J54" s="104">
        <v>5859.2846843999996</v>
      </c>
      <c r="K54" s="104">
        <v>21.679578861500001</v>
      </c>
      <c r="L54" s="104">
        <v>11.4590839802222</v>
      </c>
      <c r="M54" s="104">
        <v>33.138662841722201</v>
      </c>
      <c r="N54" s="33"/>
      <c r="O54" s="35"/>
      <c r="P54" s="35"/>
      <c r="Q54" s="35"/>
      <c r="R54" s="31"/>
      <c r="S54" s="31"/>
      <c r="T54" s="31"/>
    </row>
    <row r="55" spans="1:20" x14ac:dyDescent="0.2">
      <c r="A55" s="30"/>
      <c r="B55" s="93" t="s">
        <v>57</v>
      </c>
      <c r="C55" s="102">
        <v>69</v>
      </c>
      <c r="D55" s="103">
        <v>41</v>
      </c>
      <c r="E55" s="102">
        <v>8</v>
      </c>
      <c r="F55" s="102">
        <v>3</v>
      </c>
      <c r="G55" s="102">
        <v>6</v>
      </c>
      <c r="H55" s="102">
        <v>11</v>
      </c>
      <c r="I55" s="104">
        <v>5157.8358361099999</v>
      </c>
      <c r="J55" s="104">
        <v>51016.357069999998</v>
      </c>
      <c r="K55" s="104">
        <v>382.95225178300001</v>
      </c>
      <c r="L55" s="104">
        <v>25.539997030022199</v>
      </c>
      <c r="M55" s="104">
        <v>408.492248813022</v>
      </c>
      <c r="N55" s="33"/>
      <c r="O55" s="35"/>
      <c r="P55" s="35"/>
      <c r="Q55" s="35"/>
      <c r="R55" s="31"/>
      <c r="S55" s="31"/>
      <c r="T55" s="31"/>
    </row>
    <row r="56" spans="1:20" x14ac:dyDescent="0.2">
      <c r="A56" s="30"/>
      <c r="B56" s="93" t="s">
        <v>58</v>
      </c>
      <c r="C56" s="102">
        <v>108</v>
      </c>
      <c r="D56" s="103">
        <v>72</v>
      </c>
      <c r="E56" s="102">
        <v>12</v>
      </c>
      <c r="F56" s="102">
        <v>6</v>
      </c>
      <c r="G56" s="102">
        <v>8</v>
      </c>
      <c r="H56" s="106">
        <v>10</v>
      </c>
      <c r="I56" s="104">
        <v>2299.0861896599999</v>
      </c>
      <c r="J56" s="104">
        <v>44831.763746099998</v>
      </c>
      <c r="K56" s="104">
        <v>142.380423143</v>
      </c>
      <c r="L56" s="104">
        <v>43.524895220888801</v>
      </c>
      <c r="M56" s="104">
        <v>185.905318363888</v>
      </c>
      <c r="N56" s="33"/>
      <c r="O56" s="35"/>
      <c r="P56" s="35"/>
      <c r="Q56" s="35"/>
      <c r="R56" s="31"/>
      <c r="S56" s="31"/>
      <c r="T56" s="31"/>
    </row>
    <row r="57" spans="1:20" x14ac:dyDescent="0.2">
      <c r="A57" s="30"/>
      <c r="B57" s="93" t="s">
        <v>59</v>
      </c>
      <c r="C57" s="102">
        <v>23</v>
      </c>
      <c r="D57" s="103">
        <v>17</v>
      </c>
      <c r="E57" s="102">
        <v>2</v>
      </c>
      <c r="F57" s="102">
        <v>2</v>
      </c>
      <c r="G57" s="106">
        <v>0</v>
      </c>
      <c r="H57" s="106">
        <v>2</v>
      </c>
      <c r="I57" s="104">
        <v>439.42940611</v>
      </c>
      <c r="J57" s="104">
        <v>10211.399735200001</v>
      </c>
      <c r="K57" s="104">
        <v>25.882587306000001</v>
      </c>
      <c r="L57" s="104">
        <v>4.4049296241111104</v>
      </c>
      <c r="M57" s="104">
        <v>30.287516930111099</v>
      </c>
      <c r="N57" s="33"/>
      <c r="O57" s="35"/>
      <c r="P57" s="35"/>
      <c r="Q57" s="35"/>
      <c r="R57" s="31"/>
      <c r="S57" s="31"/>
      <c r="T57" s="31"/>
    </row>
    <row r="58" spans="1:20" x14ac:dyDescent="0.2">
      <c r="A58" s="30"/>
      <c r="B58" s="93" t="s">
        <v>60</v>
      </c>
      <c r="C58" s="102">
        <v>81</v>
      </c>
      <c r="D58" s="103">
        <v>56</v>
      </c>
      <c r="E58" s="102">
        <v>6</v>
      </c>
      <c r="F58" s="102">
        <v>3</v>
      </c>
      <c r="G58" s="102">
        <v>5</v>
      </c>
      <c r="H58" s="102">
        <v>11</v>
      </c>
      <c r="I58" s="104">
        <v>5149.9167172799998</v>
      </c>
      <c r="J58" s="104">
        <v>44169.608824800001</v>
      </c>
      <c r="K58" s="104">
        <v>377.970144387</v>
      </c>
      <c r="L58" s="104">
        <v>24.578836870666599</v>
      </c>
      <c r="M58" s="104">
        <v>402.54898125766601</v>
      </c>
      <c r="N58" s="33"/>
      <c r="O58" s="35"/>
      <c r="P58" s="35"/>
      <c r="Q58" s="35"/>
      <c r="R58" s="31"/>
      <c r="S58" s="31"/>
      <c r="T58" s="31"/>
    </row>
    <row r="59" spans="1:20" x14ac:dyDescent="0.2">
      <c r="A59" s="30"/>
      <c r="B59" s="93" t="s">
        <v>365</v>
      </c>
      <c r="C59" s="102">
        <v>117</v>
      </c>
      <c r="D59" s="103">
        <v>71</v>
      </c>
      <c r="E59" s="102">
        <v>14</v>
      </c>
      <c r="F59" s="102">
        <v>6</v>
      </c>
      <c r="G59" s="102">
        <v>9</v>
      </c>
      <c r="H59" s="102">
        <v>17</v>
      </c>
      <c r="I59" s="104">
        <v>7779.3201289500003</v>
      </c>
      <c r="J59" s="104">
        <v>125680.6520004</v>
      </c>
      <c r="K59" s="104">
        <v>567.51441961299997</v>
      </c>
      <c r="L59" s="104">
        <v>55.448398267055502</v>
      </c>
      <c r="M59" s="104">
        <v>622.96281788005501</v>
      </c>
      <c r="N59" s="33"/>
      <c r="O59" s="35"/>
      <c r="P59" s="35"/>
      <c r="Q59" s="35"/>
      <c r="R59" s="31"/>
      <c r="S59" s="31"/>
      <c r="T59" s="31"/>
    </row>
    <row r="60" spans="1:20" x14ac:dyDescent="0.2">
      <c r="A60" s="30"/>
      <c r="B60" s="93" t="s">
        <v>61</v>
      </c>
      <c r="C60" s="102">
        <v>95</v>
      </c>
      <c r="D60" s="103">
        <v>69</v>
      </c>
      <c r="E60" s="102">
        <v>8</v>
      </c>
      <c r="F60" s="102">
        <v>2</v>
      </c>
      <c r="G60" s="102">
        <v>7</v>
      </c>
      <c r="H60" s="102">
        <v>9</v>
      </c>
      <c r="I60" s="104">
        <v>5328.6773987699999</v>
      </c>
      <c r="J60" s="104">
        <v>62007.0846332</v>
      </c>
      <c r="K60" s="104">
        <v>382.28101237800001</v>
      </c>
      <c r="L60" s="104">
        <v>29.923716896833302</v>
      </c>
      <c r="M60" s="104">
        <v>412.20472927483303</v>
      </c>
      <c r="N60" s="33"/>
      <c r="O60" s="35"/>
      <c r="P60" s="35"/>
      <c r="Q60" s="35"/>
      <c r="R60" s="31"/>
      <c r="S60" s="31"/>
      <c r="T60" s="31"/>
    </row>
    <row r="61" spans="1:20" x14ac:dyDescent="0.2">
      <c r="A61" s="30"/>
      <c r="B61" s="93" t="s">
        <v>62</v>
      </c>
      <c r="C61" s="102">
        <v>120</v>
      </c>
      <c r="D61" s="103">
        <v>92</v>
      </c>
      <c r="E61" s="102">
        <v>10</v>
      </c>
      <c r="F61" s="102">
        <v>6</v>
      </c>
      <c r="G61" s="102">
        <v>4</v>
      </c>
      <c r="H61" s="102">
        <v>8</v>
      </c>
      <c r="I61" s="104">
        <v>7404.6432414000001</v>
      </c>
      <c r="J61" s="104">
        <v>36001.361854000002</v>
      </c>
      <c r="K61" s="104">
        <v>557.60835118900002</v>
      </c>
      <c r="L61" s="104">
        <v>31.779407246833301</v>
      </c>
      <c r="M61" s="104">
        <v>589.38775843583301</v>
      </c>
      <c r="N61" s="33"/>
      <c r="O61" s="35"/>
      <c r="P61" s="35"/>
      <c r="Q61" s="35"/>
      <c r="R61" s="31"/>
      <c r="S61" s="31"/>
      <c r="T61" s="31"/>
    </row>
    <row r="62" spans="1:20" x14ac:dyDescent="0.2">
      <c r="A62" s="30"/>
      <c r="B62" s="93" t="s">
        <v>204</v>
      </c>
      <c r="C62" s="102">
        <v>178</v>
      </c>
      <c r="D62" s="103">
        <v>138</v>
      </c>
      <c r="E62" s="102">
        <v>15</v>
      </c>
      <c r="F62" s="102">
        <v>4</v>
      </c>
      <c r="G62" s="102">
        <v>10</v>
      </c>
      <c r="H62" s="102">
        <v>11</v>
      </c>
      <c r="I62" s="104">
        <v>9014.2126627199996</v>
      </c>
      <c r="J62" s="104">
        <v>96269.273716800002</v>
      </c>
      <c r="K62" s="104">
        <v>629.03892995800004</v>
      </c>
      <c r="L62" s="104">
        <v>53.333788343111102</v>
      </c>
      <c r="M62" s="104">
        <v>682.37271830111104</v>
      </c>
      <c r="N62" s="33"/>
      <c r="O62" s="35"/>
      <c r="P62" s="35"/>
      <c r="Q62" s="35"/>
      <c r="R62" s="31"/>
      <c r="S62" s="31"/>
      <c r="T62" s="31"/>
    </row>
    <row r="63" spans="1:20" x14ac:dyDescent="0.2">
      <c r="A63" s="30"/>
      <c r="B63" s="93" t="s">
        <v>63</v>
      </c>
      <c r="C63" s="102">
        <v>127</v>
      </c>
      <c r="D63" s="103">
        <v>86</v>
      </c>
      <c r="E63" s="102">
        <v>14</v>
      </c>
      <c r="F63" s="102">
        <v>10</v>
      </c>
      <c r="G63" s="102">
        <v>5</v>
      </c>
      <c r="H63" s="102">
        <v>12</v>
      </c>
      <c r="I63" s="104">
        <v>3828.4087411999999</v>
      </c>
      <c r="J63" s="104">
        <v>64577.721586799998</v>
      </c>
      <c r="K63" s="104">
        <v>252.15405482649999</v>
      </c>
      <c r="L63" s="104">
        <v>39.221350427333299</v>
      </c>
      <c r="M63" s="104">
        <v>291.37540525383298</v>
      </c>
      <c r="N63" s="33"/>
      <c r="O63" s="35"/>
      <c r="P63" s="35"/>
      <c r="Q63" s="35"/>
      <c r="R63" s="31"/>
      <c r="S63" s="31"/>
      <c r="T63" s="31"/>
    </row>
    <row r="64" spans="1:20" x14ac:dyDescent="0.2">
      <c r="A64" s="30"/>
      <c r="B64" s="93" t="s">
        <v>64</v>
      </c>
      <c r="C64" s="102">
        <v>47</v>
      </c>
      <c r="D64" s="103">
        <v>25</v>
      </c>
      <c r="E64" s="102">
        <v>8</v>
      </c>
      <c r="F64" s="102">
        <v>3</v>
      </c>
      <c r="G64" s="102">
        <v>2</v>
      </c>
      <c r="H64" s="102">
        <v>9</v>
      </c>
      <c r="I64" s="104">
        <v>552.44062765000001</v>
      </c>
      <c r="J64" s="104">
        <v>26242.643531199999</v>
      </c>
      <c r="K64" s="104">
        <v>36.592043918000002</v>
      </c>
      <c r="L64" s="104">
        <v>21.174129943783299</v>
      </c>
      <c r="M64" s="104">
        <v>57.766173861783301</v>
      </c>
      <c r="N64" s="33"/>
      <c r="O64" s="35"/>
      <c r="P64" s="35"/>
      <c r="Q64" s="35"/>
      <c r="R64" s="31"/>
      <c r="S64" s="31"/>
      <c r="T64" s="31"/>
    </row>
    <row r="65" spans="1:20" x14ac:dyDescent="0.2">
      <c r="A65" s="30"/>
      <c r="B65" s="93" t="s">
        <v>65</v>
      </c>
      <c r="C65" s="102">
        <v>14</v>
      </c>
      <c r="D65" s="103">
        <v>6</v>
      </c>
      <c r="E65" s="102">
        <v>1</v>
      </c>
      <c r="F65" s="102">
        <v>1</v>
      </c>
      <c r="G65" s="106">
        <v>1</v>
      </c>
      <c r="H65" s="102">
        <v>5</v>
      </c>
      <c r="I65" s="104">
        <v>95.220020329999997</v>
      </c>
      <c r="J65" s="104">
        <v>4453.0703299999996</v>
      </c>
      <c r="K65" s="104">
        <v>6.5702862204999999</v>
      </c>
      <c r="L65" s="104">
        <v>4.3378559279999997</v>
      </c>
      <c r="M65" s="104">
        <v>10.9081421485</v>
      </c>
      <c r="N65" s="33"/>
      <c r="O65" s="35"/>
      <c r="P65" s="35"/>
      <c r="Q65" s="35"/>
      <c r="R65" s="31"/>
      <c r="S65" s="31"/>
      <c r="T65" s="31"/>
    </row>
    <row r="66" spans="1:20" x14ac:dyDescent="0.2">
      <c r="A66" s="30"/>
      <c r="B66" s="93" t="s">
        <v>66</v>
      </c>
      <c r="C66" s="102">
        <v>49</v>
      </c>
      <c r="D66" s="103">
        <v>27</v>
      </c>
      <c r="E66" s="102">
        <v>5</v>
      </c>
      <c r="F66" s="102">
        <v>3</v>
      </c>
      <c r="G66" s="102">
        <v>7</v>
      </c>
      <c r="H66" s="102">
        <v>7</v>
      </c>
      <c r="I66" s="104">
        <v>2551.7065613700001</v>
      </c>
      <c r="J66" s="104">
        <v>15937.054461199999</v>
      </c>
      <c r="K66" s="104">
        <v>179.33000517849999</v>
      </c>
      <c r="L66" s="104">
        <v>9.2025459574444408</v>
      </c>
      <c r="M66" s="104">
        <v>188.532551135944</v>
      </c>
      <c r="N66" s="33"/>
      <c r="O66" s="35"/>
      <c r="P66" s="35"/>
      <c r="Q66" s="35"/>
      <c r="R66" s="31"/>
      <c r="S66" s="31"/>
      <c r="T66" s="31"/>
    </row>
    <row r="67" spans="1:20" x14ac:dyDescent="0.2">
      <c r="A67" s="30"/>
      <c r="B67" s="93" t="s">
        <v>67</v>
      </c>
      <c r="C67" s="102">
        <v>370</v>
      </c>
      <c r="D67" s="103">
        <v>244</v>
      </c>
      <c r="E67" s="102">
        <v>54</v>
      </c>
      <c r="F67" s="102">
        <v>27</v>
      </c>
      <c r="G67" s="102">
        <v>19</v>
      </c>
      <c r="H67" s="102">
        <v>26</v>
      </c>
      <c r="I67" s="104">
        <v>58140.059302020003</v>
      </c>
      <c r="J67" s="104">
        <v>670061.93840880005</v>
      </c>
      <c r="K67" s="104">
        <v>4545.9756429039999</v>
      </c>
      <c r="L67" s="104">
        <v>149.01859799455499</v>
      </c>
      <c r="M67" s="104">
        <v>4694.9942408985498</v>
      </c>
      <c r="N67" s="33"/>
      <c r="O67" s="35"/>
      <c r="P67" s="35"/>
      <c r="Q67" s="35"/>
      <c r="R67" s="31"/>
      <c r="S67" s="31"/>
      <c r="T67" s="31"/>
    </row>
    <row r="68" spans="1:20" x14ac:dyDescent="0.2">
      <c r="A68" s="30"/>
      <c r="B68" s="93" t="s">
        <v>68</v>
      </c>
      <c r="C68" s="102">
        <v>124</v>
      </c>
      <c r="D68" s="103">
        <v>89</v>
      </c>
      <c r="E68" s="102">
        <v>13</v>
      </c>
      <c r="F68" s="102">
        <v>2</v>
      </c>
      <c r="G68" s="102">
        <v>8</v>
      </c>
      <c r="H68" s="102">
        <v>12</v>
      </c>
      <c r="I68" s="104">
        <v>9880.6225833600001</v>
      </c>
      <c r="J68" s="104">
        <v>66550.489268599995</v>
      </c>
      <c r="K68" s="104">
        <v>770.47889727799998</v>
      </c>
      <c r="L68" s="104">
        <v>47.1371093626666</v>
      </c>
      <c r="M68" s="104">
        <v>817.616006640666</v>
      </c>
      <c r="N68" s="33"/>
      <c r="O68" s="35"/>
      <c r="P68" s="35"/>
      <c r="Q68" s="35"/>
      <c r="R68" s="31"/>
      <c r="S68" s="31"/>
      <c r="T68" s="31"/>
    </row>
    <row r="69" spans="1:20" x14ac:dyDescent="0.2">
      <c r="A69" s="30"/>
      <c r="B69" s="93" t="s">
        <v>366</v>
      </c>
      <c r="C69" s="102">
        <v>818</v>
      </c>
      <c r="D69" s="103">
        <v>558</v>
      </c>
      <c r="E69" s="102">
        <v>93</v>
      </c>
      <c r="F69" s="102">
        <v>59</v>
      </c>
      <c r="G69" s="102">
        <v>53</v>
      </c>
      <c r="H69" s="102">
        <v>55</v>
      </c>
      <c r="I69" s="104">
        <v>68089.66467446</v>
      </c>
      <c r="J69" s="104">
        <v>746584.89413304999</v>
      </c>
      <c r="K69" s="104">
        <v>5058.3049718894999</v>
      </c>
      <c r="L69" s="104">
        <v>309.69300966605601</v>
      </c>
      <c r="M69" s="104">
        <v>5367.9979815555498</v>
      </c>
      <c r="N69" s="33"/>
      <c r="O69" s="35"/>
      <c r="P69" s="35"/>
      <c r="Q69" s="35"/>
      <c r="R69" s="31"/>
      <c r="S69" s="31"/>
      <c r="T69" s="31"/>
    </row>
    <row r="70" spans="1:20" x14ac:dyDescent="0.2">
      <c r="A70" s="30"/>
      <c r="B70" s="93" t="s">
        <v>70</v>
      </c>
      <c r="C70" s="102">
        <v>157</v>
      </c>
      <c r="D70" s="103">
        <v>105</v>
      </c>
      <c r="E70" s="102">
        <v>20</v>
      </c>
      <c r="F70" s="102">
        <v>8</v>
      </c>
      <c r="G70" s="102">
        <v>10</v>
      </c>
      <c r="H70" s="102">
        <v>14</v>
      </c>
      <c r="I70" s="104">
        <v>17652.83415956</v>
      </c>
      <c r="J70" s="104">
        <v>117536.0095655</v>
      </c>
      <c r="K70" s="104">
        <v>1374.8182627224901</v>
      </c>
      <c r="L70" s="104">
        <v>67.224188373999993</v>
      </c>
      <c r="M70" s="104">
        <v>1442.0424510964999</v>
      </c>
      <c r="N70" s="33"/>
      <c r="O70" s="35"/>
      <c r="P70" s="35"/>
      <c r="Q70" s="35"/>
      <c r="R70" s="31"/>
      <c r="S70" s="31"/>
      <c r="T70" s="31"/>
    </row>
    <row r="71" spans="1:20" x14ac:dyDescent="0.2">
      <c r="A71" s="30"/>
      <c r="B71" s="29" t="s">
        <v>296</v>
      </c>
      <c r="C71" s="301">
        <v>1893</v>
      </c>
      <c r="D71" s="302">
        <v>1404</v>
      </c>
      <c r="E71" s="302">
        <v>230</v>
      </c>
      <c r="F71" s="304">
        <v>143</v>
      </c>
      <c r="G71" s="304">
        <v>93</v>
      </c>
      <c r="H71" s="301">
        <v>23</v>
      </c>
      <c r="I71" s="303">
        <v>257384.80873607</v>
      </c>
      <c r="J71" s="303">
        <v>3074970.5269282102</v>
      </c>
      <c r="K71" s="303">
        <v>20044.746812216501</v>
      </c>
      <c r="L71" s="303">
        <v>1145.1162394789101</v>
      </c>
      <c r="M71" s="303">
        <v>21189.8630516954</v>
      </c>
      <c r="N71" s="33"/>
      <c r="O71" s="35"/>
      <c r="P71" s="35"/>
      <c r="Q71" s="35"/>
      <c r="R71" s="31"/>
      <c r="S71" s="31"/>
      <c r="T71" s="31"/>
    </row>
    <row r="72" spans="1:20" x14ac:dyDescent="0.2">
      <c r="A72" s="30"/>
      <c r="B72" s="93" t="s">
        <v>71</v>
      </c>
      <c r="C72" s="102">
        <v>73</v>
      </c>
      <c r="D72" s="103">
        <v>44</v>
      </c>
      <c r="E72" s="102">
        <v>4</v>
      </c>
      <c r="F72" s="102">
        <v>5</v>
      </c>
      <c r="G72" s="102">
        <v>11</v>
      </c>
      <c r="H72" s="102">
        <v>9</v>
      </c>
      <c r="I72" s="104">
        <v>5032.9101738199997</v>
      </c>
      <c r="J72" s="104">
        <v>67084.476198000004</v>
      </c>
      <c r="K72" s="104">
        <v>365.32130062649998</v>
      </c>
      <c r="L72" s="104">
        <v>15.6769342092222</v>
      </c>
      <c r="M72" s="104">
        <v>380.99823483572197</v>
      </c>
      <c r="N72" s="33"/>
      <c r="O72" s="35"/>
      <c r="P72" s="35"/>
      <c r="Q72" s="35"/>
      <c r="R72" s="31"/>
      <c r="S72" s="31"/>
      <c r="T72" s="31"/>
    </row>
    <row r="73" spans="1:20" x14ac:dyDescent="0.2">
      <c r="A73" s="30"/>
      <c r="B73" s="93" t="s">
        <v>72</v>
      </c>
      <c r="C73" s="102">
        <v>128</v>
      </c>
      <c r="D73" s="103">
        <v>69</v>
      </c>
      <c r="E73" s="102">
        <v>11</v>
      </c>
      <c r="F73" s="102">
        <v>16</v>
      </c>
      <c r="G73" s="102">
        <v>14</v>
      </c>
      <c r="H73" s="102">
        <v>18</v>
      </c>
      <c r="I73" s="104">
        <v>14537.92004927</v>
      </c>
      <c r="J73" s="104">
        <v>370215.1402276</v>
      </c>
      <c r="K73" s="104">
        <v>1127.4691649204999</v>
      </c>
      <c r="L73" s="104">
        <v>365.743370231494</v>
      </c>
      <c r="M73" s="104">
        <v>1493.2125351519901</v>
      </c>
      <c r="N73" s="33"/>
      <c r="O73" s="35"/>
      <c r="P73" s="35"/>
      <c r="Q73" s="35"/>
      <c r="R73" s="31"/>
      <c r="S73" s="31"/>
      <c r="T73" s="31"/>
    </row>
    <row r="74" spans="1:20" x14ac:dyDescent="0.2">
      <c r="A74" s="30"/>
      <c r="B74" s="93" t="s">
        <v>73</v>
      </c>
      <c r="C74" s="102">
        <v>42</v>
      </c>
      <c r="D74" s="103">
        <v>21</v>
      </c>
      <c r="E74" s="102">
        <v>8</v>
      </c>
      <c r="F74" s="102">
        <v>3</v>
      </c>
      <c r="G74" s="102">
        <v>3</v>
      </c>
      <c r="H74" s="102">
        <v>7</v>
      </c>
      <c r="I74" s="104">
        <v>4565.4303039300003</v>
      </c>
      <c r="J74" s="104">
        <v>37995.552987199997</v>
      </c>
      <c r="K74" s="104">
        <v>343.21463266749998</v>
      </c>
      <c r="L74" s="104">
        <v>8.9403419727777695</v>
      </c>
      <c r="M74" s="104">
        <v>352.15497464027698</v>
      </c>
      <c r="N74" s="33"/>
      <c r="O74" s="35"/>
      <c r="P74" s="35"/>
      <c r="Q74" s="35"/>
      <c r="R74" s="31"/>
      <c r="S74" s="31"/>
      <c r="T74" s="31"/>
    </row>
    <row r="75" spans="1:20" x14ac:dyDescent="0.2">
      <c r="A75" s="30"/>
      <c r="B75" s="93" t="s">
        <v>402</v>
      </c>
      <c r="C75" s="102">
        <v>63</v>
      </c>
      <c r="D75" s="103">
        <v>39</v>
      </c>
      <c r="E75" s="102">
        <v>7</v>
      </c>
      <c r="F75" s="102">
        <v>6</v>
      </c>
      <c r="G75" s="102">
        <v>1</v>
      </c>
      <c r="H75" s="102">
        <v>10</v>
      </c>
      <c r="I75" s="104">
        <v>1067.1784480900001</v>
      </c>
      <c r="J75" s="104">
        <v>15248.3369604</v>
      </c>
      <c r="K75" s="104">
        <v>64.432370153999997</v>
      </c>
      <c r="L75" s="104">
        <v>17.464554669833301</v>
      </c>
      <c r="M75" s="104">
        <v>81.896924823833302</v>
      </c>
      <c r="N75" s="33"/>
      <c r="O75" s="35"/>
      <c r="P75" s="35"/>
      <c r="Q75" s="35"/>
      <c r="R75" s="31"/>
      <c r="S75" s="31"/>
      <c r="T75" s="31"/>
    </row>
    <row r="76" spans="1:20" x14ac:dyDescent="0.2">
      <c r="A76" s="30"/>
      <c r="B76" s="93" t="s">
        <v>74</v>
      </c>
      <c r="C76" s="102">
        <v>30</v>
      </c>
      <c r="D76" s="103">
        <v>17</v>
      </c>
      <c r="E76" s="102">
        <v>5</v>
      </c>
      <c r="F76" s="106">
        <v>0</v>
      </c>
      <c r="G76" s="102">
        <v>0</v>
      </c>
      <c r="H76" s="102">
        <v>8</v>
      </c>
      <c r="I76" s="104">
        <v>464.29852080000001</v>
      </c>
      <c r="J76" s="104">
        <v>5559.0374860000002</v>
      </c>
      <c r="K76" s="104">
        <v>28.361761203</v>
      </c>
      <c r="L76" s="104">
        <v>5.7125225474444399</v>
      </c>
      <c r="M76" s="104">
        <v>34.074283750444401</v>
      </c>
      <c r="N76" s="33"/>
      <c r="O76" s="35"/>
      <c r="P76" s="35"/>
      <c r="Q76" s="35"/>
      <c r="R76" s="31"/>
      <c r="S76" s="31"/>
      <c r="T76" s="31"/>
    </row>
    <row r="77" spans="1:20" x14ac:dyDescent="0.2">
      <c r="A77" s="30"/>
      <c r="B77" s="93" t="s">
        <v>4</v>
      </c>
      <c r="C77" s="102">
        <v>664</v>
      </c>
      <c r="D77" s="103">
        <v>426</v>
      </c>
      <c r="E77" s="102">
        <v>79</v>
      </c>
      <c r="F77" s="102">
        <v>49</v>
      </c>
      <c r="G77" s="102">
        <v>58</v>
      </c>
      <c r="H77" s="102">
        <v>52</v>
      </c>
      <c r="I77" s="104">
        <v>100316.66012586</v>
      </c>
      <c r="J77" s="104">
        <v>1509318.7927224101</v>
      </c>
      <c r="K77" s="104">
        <v>7913.707883825</v>
      </c>
      <c r="L77" s="104">
        <v>336.87855586491099</v>
      </c>
      <c r="M77" s="104">
        <v>8250.5864396899105</v>
      </c>
      <c r="N77" s="33"/>
      <c r="O77" s="35"/>
      <c r="P77" s="35"/>
      <c r="Q77" s="35"/>
      <c r="R77" s="31"/>
      <c r="S77" s="31"/>
      <c r="T77" s="31"/>
    </row>
    <row r="78" spans="1:20" x14ac:dyDescent="0.2">
      <c r="A78" s="30"/>
      <c r="B78" s="93" t="s">
        <v>75</v>
      </c>
      <c r="C78" s="102">
        <v>33</v>
      </c>
      <c r="D78" s="103">
        <v>20</v>
      </c>
      <c r="E78" s="102">
        <v>1</v>
      </c>
      <c r="F78" s="102">
        <v>2</v>
      </c>
      <c r="G78" s="106">
        <v>1</v>
      </c>
      <c r="H78" s="102">
        <v>9</v>
      </c>
      <c r="I78" s="104">
        <v>550.38481291000005</v>
      </c>
      <c r="J78" s="104">
        <v>6612.2735063999999</v>
      </c>
      <c r="K78" s="104">
        <v>34.884099919000001</v>
      </c>
      <c r="L78" s="104">
        <v>6.2168798171111099</v>
      </c>
      <c r="M78" s="104">
        <v>41.1009797361111</v>
      </c>
      <c r="N78" s="33"/>
      <c r="O78" s="35"/>
      <c r="P78" s="35"/>
      <c r="Q78" s="35"/>
      <c r="R78" s="31"/>
      <c r="S78" s="31"/>
      <c r="T78" s="31"/>
    </row>
    <row r="79" spans="1:20" x14ac:dyDescent="0.2">
      <c r="A79" s="30"/>
      <c r="B79" s="93" t="s">
        <v>76</v>
      </c>
      <c r="C79" s="102">
        <v>16</v>
      </c>
      <c r="D79" s="103">
        <v>8</v>
      </c>
      <c r="E79" s="102">
        <v>3</v>
      </c>
      <c r="F79" s="106">
        <v>0</v>
      </c>
      <c r="G79" s="106">
        <v>1</v>
      </c>
      <c r="H79" s="102">
        <v>4</v>
      </c>
      <c r="I79" s="104">
        <v>212.05943945999999</v>
      </c>
      <c r="J79" s="104">
        <v>2753.6253996</v>
      </c>
      <c r="K79" s="104">
        <v>12.4177021645</v>
      </c>
      <c r="L79" s="104">
        <v>3.5202401409999999</v>
      </c>
      <c r="M79" s="104">
        <v>15.9379423055</v>
      </c>
      <c r="N79" s="33"/>
      <c r="O79" s="35"/>
      <c r="P79" s="35"/>
      <c r="Q79" s="35"/>
      <c r="R79" s="31"/>
      <c r="S79" s="31"/>
      <c r="T79" s="31"/>
    </row>
    <row r="80" spans="1:20" x14ac:dyDescent="0.2">
      <c r="A80" s="30"/>
      <c r="B80" s="93" t="s">
        <v>77</v>
      </c>
      <c r="C80" s="102">
        <v>19</v>
      </c>
      <c r="D80" s="103">
        <v>10</v>
      </c>
      <c r="E80" s="102">
        <v>0</v>
      </c>
      <c r="F80" s="102">
        <v>2</v>
      </c>
      <c r="G80" s="102">
        <v>1</v>
      </c>
      <c r="H80" s="102">
        <v>6</v>
      </c>
      <c r="I80" s="104">
        <v>78.967271960000005</v>
      </c>
      <c r="J80" s="104">
        <v>2418.4116472000001</v>
      </c>
      <c r="K80" s="104">
        <v>5.1061657394999997</v>
      </c>
      <c r="L80" s="104">
        <v>3.8351026208888799</v>
      </c>
      <c r="M80" s="104">
        <v>8.9412683603888894</v>
      </c>
      <c r="N80" s="33"/>
      <c r="O80" s="35"/>
      <c r="P80" s="35"/>
      <c r="Q80" s="35"/>
      <c r="R80" s="31"/>
      <c r="S80" s="31"/>
      <c r="T80" s="31"/>
    </row>
    <row r="81" spans="1:20" x14ac:dyDescent="0.2">
      <c r="A81" s="30"/>
      <c r="B81" s="93" t="s">
        <v>367</v>
      </c>
      <c r="C81" s="102">
        <v>129</v>
      </c>
      <c r="D81" s="103">
        <v>70</v>
      </c>
      <c r="E81" s="102">
        <v>23</v>
      </c>
      <c r="F81" s="102">
        <v>13</v>
      </c>
      <c r="G81" s="102">
        <v>13</v>
      </c>
      <c r="H81" s="102">
        <v>10</v>
      </c>
      <c r="I81" s="104">
        <v>7041.3172242999999</v>
      </c>
      <c r="J81" s="104">
        <v>81038.471776000006</v>
      </c>
      <c r="K81" s="104">
        <v>480.41485053999997</v>
      </c>
      <c r="L81" s="104">
        <v>35.3955163672222</v>
      </c>
      <c r="M81" s="104">
        <v>515.81036690722203</v>
      </c>
      <c r="N81" s="33"/>
      <c r="O81" s="35"/>
      <c r="P81" s="35"/>
      <c r="Q81" s="35"/>
      <c r="R81" s="31"/>
      <c r="S81" s="31"/>
      <c r="T81" s="31"/>
    </row>
    <row r="82" spans="1:20" x14ac:dyDescent="0.2">
      <c r="A82" s="30"/>
      <c r="B82" s="93" t="s">
        <v>78</v>
      </c>
      <c r="C82" s="102">
        <v>194</v>
      </c>
      <c r="D82" s="103">
        <v>118</v>
      </c>
      <c r="E82" s="102">
        <v>22</v>
      </c>
      <c r="F82" s="102">
        <v>16</v>
      </c>
      <c r="G82" s="102">
        <v>18</v>
      </c>
      <c r="H82" s="102">
        <v>20</v>
      </c>
      <c r="I82" s="104">
        <v>48423.775437470002</v>
      </c>
      <c r="J82" s="104">
        <v>348664.93208360003</v>
      </c>
      <c r="K82" s="104">
        <v>3890.444062178</v>
      </c>
      <c r="L82" s="104">
        <v>59.421547251788802</v>
      </c>
      <c r="M82" s="104">
        <v>3949.8656094297799</v>
      </c>
      <c r="N82" s="33"/>
      <c r="O82" s="35"/>
      <c r="P82" s="35"/>
      <c r="Q82" s="35"/>
      <c r="R82" s="31"/>
      <c r="S82" s="31"/>
      <c r="T82" s="31"/>
    </row>
    <row r="83" spans="1:20" x14ac:dyDescent="0.2">
      <c r="A83" s="30"/>
      <c r="B83" s="93" t="s">
        <v>79</v>
      </c>
      <c r="C83" s="102">
        <v>14</v>
      </c>
      <c r="D83" s="103">
        <v>6</v>
      </c>
      <c r="E83" s="106">
        <v>0</v>
      </c>
      <c r="F83" s="106">
        <v>1</v>
      </c>
      <c r="G83" s="102">
        <v>3</v>
      </c>
      <c r="H83" s="102">
        <v>4</v>
      </c>
      <c r="I83" s="104">
        <v>82.315514789999995</v>
      </c>
      <c r="J83" s="104">
        <v>3512.3033936000002</v>
      </c>
      <c r="K83" s="104">
        <v>6.8007874314999999</v>
      </c>
      <c r="L83" s="104">
        <v>2.4780712091666599</v>
      </c>
      <c r="M83" s="104">
        <v>9.2788586406666607</v>
      </c>
      <c r="N83" s="33"/>
      <c r="O83" s="35"/>
      <c r="P83" s="35"/>
      <c r="Q83" s="35"/>
      <c r="R83" s="31"/>
      <c r="S83" s="31"/>
      <c r="T83" s="31"/>
    </row>
    <row r="84" spans="1:20" x14ac:dyDescent="0.2">
      <c r="A84" s="30"/>
      <c r="B84" s="93" t="s">
        <v>80</v>
      </c>
      <c r="C84" s="102">
        <v>19</v>
      </c>
      <c r="D84" s="103">
        <v>11</v>
      </c>
      <c r="E84" s="102">
        <v>2</v>
      </c>
      <c r="F84" s="106">
        <v>0</v>
      </c>
      <c r="G84" s="102">
        <v>1</v>
      </c>
      <c r="H84" s="102">
        <v>5</v>
      </c>
      <c r="I84" s="104">
        <v>514.08369374999995</v>
      </c>
      <c r="J84" s="104">
        <v>2592.6819104000001</v>
      </c>
      <c r="K84" s="104">
        <v>30.955432630000001</v>
      </c>
      <c r="L84" s="104">
        <v>3.602871876</v>
      </c>
      <c r="M84" s="104">
        <v>34.558304505999999</v>
      </c>
      <c r="N84" s="33"/>
      <c r="O84" s="35"/>
      <c r="P84" s="35"/>
      <c r="Q84" s="35"/>
      <c r="R84" s="31"/>
      <c r="S84" s="31"/>
      <c r="T84" s="31"/>
    </row>
    <row r="85" spans="1:20" x14ac:dyDescent="0.2">
      <c r="A85" s="30"/>
      <c r="B85" s="93" t="s">
        <v>81</v>
      </c>
      <c r="C85" s="102">
        <v>43</v>
      </c>
      <c r="D85" s="103">
        <v>19</v>
      </c>
      <c r="E85" s="102">
        <v>5</v>
      </c>
      <c r="F85" s="102">
        <v>4</v>
      </c>
      <c r="G85" s="102">
        <v>3</v>
      </c>
      <c r="H85" s="102">
        <v>12</v>
      </c>
      <c r="I85" s="104">
        <v>792.13585188000002</v>
      </c>
      <c r="J85" s="104">
        <v>23828.823873199999</v>
      </c>
      <c r="K85" s="104">
        <v>48.739119797499903</v>
      </c>
      <c r="L85" s="104">
        <v>15.6983866700555</v>
      </c>
      <c r="M85" s="104">
        <v>64.437506467555494</v>
      </c>
      <c r="N85" s="33"/>
      <c r="O85" s="35"/>
      <c r="P85" s="35"/>
      <c r="Q85" s="35"/>
      <c r="R85" s="31"/>
      <c r="S85" s="31"/>
      <c r="T85" s="31"/>
    </row>
    <row r="86" spans="1:20" x14ac:dyDescent="0.2">
      <c r="A86" s="30"/>
      <c r="B86" s="93" t="s">
        <v>82</v>
      </c>
      <c r="C86" s="102">
        <v>55</v>
      </c>
      <c r="D86" s="103">
        <v>26</v>
      </c>
      <c r="E86" s="102">
        <v>9</v>
      </c>
      <c r="F86" s="102">
        <v>5</v>
      </c>
      <c r="G86" s="102">
        <v>5</v>
      </c>
      <c r="H86" s="102">
        <v>10</v>
      </c>
      <c r="I86" s="104">
        <v>3124.2315756499902</v>
      </c>
      <c r="J86" s="104">
        <v>32168.729549600001</v>
      </c>
      <c r="K86" s="104">
        <v>240.056274075999</v>
      </c>
      <c r="L86" s="104">
        <v>18.5564487895555</v>
      </c>
      <c r="M86" s="104">
        <v>258.61272286555499</v>
      </c>
      <c r="N86" s="33"/>
      <c r="O86" s="35"/>
      <c r="P86" s="35"/>
      <c r="Q86" s="35"/>
      <c r="R86" s="31"/>
      <c r="S86" s="31"/>
      <c r="T86" s="31"/>
    </row>
    <row r="87" spans="1:20" x14ac:dyDescent="0.2">
      <c r="A87" s="30"/>
      <c r="B87" s="93" t="s">
        <v>83</v>
      </c>
      <c r="C87" s="102">
        <v>47</v>
      </c>
      <c r="D87" s="103">
        <v>25</v>
      </c>
      <c r="E87" s="102">
        <v>4</v>
      </c>
      <c r="F87" s="102">
        <v>4</v>
      </c>
      <c r="G87" s="102">
        <v>5</v>
      </c>
      <c r="H87" s="102">
        <v>9</v>
      </c>
      <c r="I87" s="104">
        <v>1111.2843157099901</v>
      </c>
      <c r="J87" s="104">
        <v>23732.934128000001</v>
      </c>
      <c r="K87" s="104">
        <v>74.290752654499997</v>
      </c>
      <c r="L87" s="104">
        <v>9.7326798328888806</v>
      </c>
      <c r="M87" s="104">
        <v>84.023432487388803</v>
      </c>
      <c r="N87" s="33"/>
      <c r="O87" s="35"/>
      <c r="P87" s="35"/>
      <c r="Q87" s="35"/>
      <c r="R87" s="31"/>
      <c r="S87" s="31"/>
      <c r="T87" s="31"/>
    </row>
    <row r="88" spans="1:20" x14ac:dyDescent="0.2">
      <c r="A88" s="30"/>
      <c r="B88" s="93" t="s">
        <v>84</v>
      </c>
      <c r="C88" s="102">
        <v>40</v>
      </c>
      <c r="D88" s="103">
        <v>18</v>
      </c>
      <c r="E88" s="102">
        <v>2</v>
      </c>
      <c r="F88" s="102">
        <v>1</v>
      </c>
      <c r="G88" s="102">
        <v>5</v>
      </c>
      <c r="H88" s="102">
        <v>14</v>
      </c>
      <c r="I88" s="104">
        <v>581.12302505000002</v>
      </c>
      <c r="J88" s="104">
        <v>8841.1201411999991</v>
      </c>
      <c r="K88" s="104">
        <v>37.695341370000001</v>
      </c>
      <c r="L88" s="104">
        <v>8.2999910008888893</v>
      </c>
      <c r="M88" s="104">
        <v>45.995332370888804</v>
      </c>
      <c r="N88" s="33"/>
      <c r="O88" s="35"/>
      <c r="P88" s="35"/>
      <c r="Q88" s="35"/>
      <c r="R88" s="31"/>
      <c r="S88" s="31"/>
      <c r="T88" s="31"/>
    </row>
    <row r="89" spans="1:20" x14ac:dyDescent="0.2">
      <c r="A89" s="30"/>
      <c r="B89" s="93" t="s">
        <v>85</v>
      </c>
      <c r="C89" s="102">
        <v>38</v>
      </c>
      <c r="D89" s="103">
        <v>22</v>
      </c>
      <c r="E89" s="102">
        <v>4</v>
      </c>
      <c r="F89" s="106">
        <v>1</v>
      </c>
      <c r="G89" s="102">
        <v>3</v>
      </c>
      <c r="H89" s="102">
        <v>8</v>
      </c>
      <c r="I89" s="104">
        <v>803.55046284000002</v>
      </c>
      <c r="J89" s="104">
        <v>8261.0941263999994</v>
      </c>
      <c r="K89" s="104">
        <v>48.486184676999997</v>
      </c>
      <c r="L89" s="104">
        <v>7.7093755111666598</v>
      </c>
      <c r="M89" s="104">
        <v>56.195560188166603</v>
      </c>
      <c r="N89" s="33"/>
      <c r="O89" s="35"/>
      <c r="P89" s="35"/>
      <c r="Q89" s="35"/>
      <c r="R89" s="31"/>
      <c r="S89" s="31"/>
      <c r="T89" s="31"/>
    </row>
    <row r="90" spans="1:20" x14ac:dyDescent="0.2">
      <c r="A90" s="30"/>
      <c r="B90" s="93" t="s">
        <v>407</v>
      </c>
      <c r="C90" s="102">
        <v>108</v>
      </c>
      <c r="D90" s="103">
        <v>67</v>
      </c>
      <c r="E90" s="102">
        <v>11</v>
      </c>
      <c r="F90" s="102">
        <v>9</v>
      </c>
      <c r="G90" s="102">
        <v>8</v>
      </c>
      <c r="H90" s="102">
        <v>13</v>
      </c>
      <c r="I90" s="104">
        <v>18192.636201810001</v>
      </c>
      <c r="J90" s="104">
        <v>112638.094566</v>
      </c>
      <c r="K90" s="104">
        <v>1413.4351702285001</v>
      </c>
      <c r="L90" s="104">
        <v>30.177697064388799</v>
      </c>
      <c r="M90" s="104">
        <v>1443.6128672928801</v>
      </c>
      <c r="N90" s="33"/>
      <c r="O90" s="35"/>
      <c r="P90" s="35"/>
      <c r="Q90" s="35"/>
      <c r="R90" s="31"/>
      <c r="S90" s="31"/>
      <c r="T90" s="31"/>
    </row>
    <row r="91" spans="1:20" x14ac:dyDescent="0.2">
      <c r="A91" s="30"/>
      <c r="B91" s="93" t="s">
        <v>86</v>
      </c>
      <c r="C91" s="102">
        <v>52</v>
      </c>
      <c r="D91" s="103">
        <v>21</v>
      </c>
      <c r="E91" s="102">
        <v>9</v>
      </c>
      <c r="F91" s="102">
        <v>5</v>
      </c>
      <c r="G91" s="102">
        <v>4</v>
      </c>
      <c r="H91" s="102">
        <v>13</v>
      </c>
      <c r="I91" s="104">
        <v>14882.890089909901</v>
      </c>
      <c r="J91" s="104">
        <v>75071.501386799995</v>
      </c>
      <c r="K91" s="104">
        <v>1234.2577355935</v>
      </c>
      <c r="L91" s="104">
        <v>7.6419942737777697</v>
      </c>
      <c r="M91" s="104">
        <v>1241.89972986727</v>
      </c>
      <c r="N91" s="33"/>
      <c r="O91" s="35"/>
      <c r="P91" s="35"/>
      <c r="Q91" s="35"/>
      <c r="R91" s="31"/>
      <c r="S91" s="31"/>
      <c r="T91" s="31"/>
    </row>
    <row r="92" spans="1:20" x14ac:dyDescent="0.2">
      <c r="A92" s="30"/>
      <c r="B92" s="93" t="s">
        <v>368</v>
      </c>
      <c r="C92" s="102">
        <v>28</v>
      </c>
      <c r="D92" s="103">
        <v>13</v>
      </c>
      <c r="E92" s="102">
        <v>4</v>
      </c>
      <c r="F92" s="102">
        <v>2</v>
      </c>
      <c r="G92" s="102">
        <v>3</v>
      </c>
      <c r="H92" s="102">
        <v>6</v>
      </c>
      <c r="I92" s="104">
        <v>927.98993260999998</v>
      </c>
      <c r="J92" s="104">
        <v>12642.198320400001</v>
      </c>
      <c r="K92" s="104">
        <v>61.891148026499998</v>
      </c>
      <c r="L92" s="104">
        <v>7.9833376121666602</v>
      </c>
      <c r="M92" s="104">
        <v>69.874485638666599</v>
      </c>
      <c r="N92" s="33"/>
      <c r="O92" s="35"/>
      <c r="P92" s="35"/>
      <c r="Q92" s="35"/>
      <c r="R92" s="31"/>
      <c r="S92" s="31"/>
      <c r="T92" s="31"/>
    </row>
    <row r="93" spans="1:20" x14ac:dyDescent="0.2">
      <c r="A93" s="30"/>
      <c r="B93" s="93" t="s">
        <v>369</v>
      </c>
      <c r="C93" s="102">
        <v>70</v>
      </c>
      <c r="D93" s="103">
        <v>44</v>
      </c>
      <c r="E93" s="102">
        <v>9</v>
      </c>
      <c r="F93" s="102">
        <v>4</v>
      </c>
      <c r="G93" s="102">
        <v>5</v>
      </c>
      <c r="H93" s="102">
        <v>8</v>
      </c>
      <c r="I93" s="104">
        <v>10661.56537894</v>
      </c>
      <c r="J93" s="104">
        <v>74076.329309029999</v>
      </c>
      <c r="K93" s="104">
        <v>848.32542696749999</v>
      </c>
      <c r="L93" s="104">
        <v>20.098286707277701</v>
      </c>
      <c r="M93" s="104">
        <v>868.42371367477699</v>
      </c>
      <c r="N93" s="33"/>
      <c r="O93" s="35"/>
      <c r="P93" s="35"/>
      <c r="Q93" s="35"/>
      <c r="R93" s="31"/>
      <c r="S93" s="31"/>
      <c r="T93" s="31"/>
    </row>
    <row r="94" spans="1:20" x14ac:dyDescent="0.2">
      <c r="A94" s="30"/>
      <c r="B94" s="93" t="s">
        <v>87</v>
      </c>
      <c r="C94" s="102">
        <v>94</v>
      </c>
      <c r="D94" s="103">
        <v>52</v>
      </c>
      <c r="E94" s="102">
        <v>3</v>
      </c>
      <c r="F94" s="102">
        <v>6</v>
      </c>
      <c r="G94" s="102">
        <v>13</v>
      </c>
      <c r="H94" s="102">
        <v>20</v>
      </c>
      <c r="I94" s="104">
        <v>5085.6158074900004</v>
      </c>
      <c r="J94" s="104">
        <v>49292.289652369996</v>
      </c>
      <c r="K94" s="104">
        <v>378.56883250049998</v>
      </c>
      <c r="L94" s="104">
        <v>32.159578185611103</v>
      </c>
      <c r="M94" s="104">
        <v>410.72841068611098</v>
      </c>
      <c r="N94" s="33"/>
      <c r="O94" s="35"/>
      <c r="P94" s="35"/>
      <c r="Q94" s="35"/>
      <c r="R94" s="31"/>
      <c r="S94" s="31"/>
      <c r="T94" s="31"/>
    </row>
    <row r="95" spans="1:20" x14ac:dyDescent="0.2">
      <c r="A95" s="30"/>
      <c r="B95" s="93" t="s">
        <v>88</v>
      </c>
      <c r="C95" s="102">
        <v>55</v>
      </c>
      <c r="D95" s="103">
        <v>37</v>
      </c>
      <c r="E95" s="102">
        <v>2</v>
      </c>
      <c r="F95" s="102">
        <v>4</v>
      </c>
      <c r="G95" s="102">
        <v>2</v>
      </c>
      <c r="H95" s="102">
        <v>10</v>
      </c>
      <c r="I95" s="104">
        <v>799.81999495000002</v>
      </c>
      <c r="J95" s="104">
        <v>19953.695017999999</v>
      </c>
      <c r="K95" s="104">
        <v>47.156646291999998</v>
      </c>
      <c r="L95" s="104">
        <v>20.511087630666601</v>
      </c>
      <c r="M95" s="104">
        <v>67.667733922666599</v>
      </c>
      <c r="N95" s="33"/>
      <c r="O95" s="35"/>
      <c r="P95" s="35"/>
      <c r="Q95" s="35"/>
      <c r="R95" s="31"/>
      <c r="S95" s="31"/>
      <c r="T95" s="31"/>
    </row>
    <row r="96" spans="1:20" x14ac:dyDescent="0.2">
      <c r="A96" s="30"/>
      <c r="B96" s="93" t="s">
        <v>89</v>
      </c>
      <c r="C96" s="102">
        <v>234</v>
      </c>
      <c r="D96" s="103">
        <v>145</v>
      </c>
      <c r="E96" s="102">
        <v>26</v>
      </c>
      <c r="F96" s="102">
        <v>27</v>
      </c>
      <c r="G96" s="102">
        <v>11</v>
      </c>
      <c r="H96" s="102">
        <v>25</v>
      </c>
      <c r="I96" s="104">
        <v>17534.66508282</v>
      </c>
      <c r="J96" s="104">
        <v>181449.6805588</v>
      </c>
      <c r="K96" s="104">
        <v>1308.313966034</v>
      </c>
      <c r="L96" s="104">
        <v>101.660867421611</v>
      </c>
      <c r="M96" s="104">
        <v>1409.97483345561</v>
      </c>
      <c r="N96" s="33"/>
      <c r="O96" s="35"/>
      <c r="P96" s="35"/>
      <c r="Q96" s="35"/>
      <c r="R96" s="31"/>
      <c r="S96" s="31"/>
      <c r="T96" s="31"/>
    </row>
    <row r="97" spans="1:20" x14ac:dyDescent="0.2">
      <c r="A97" s="30"/>
      <c r="B97" s="29" t="s">
        <v>297</v>
      </c>
      <c r="C97" s="301">
        <v>1666</v>
      </c>
      <c r="D97" s="302">
        <v>1303</v>
      </c>
      <c r="E97" s="302">
        <v>189</v>
      </c>
      <c r="F97" s="304">
        <v>93</v>
      </c>
      <c r="G97" s="304">
        <v>59</v>
      </c>
      <c r="H97" s="301">
        <v>22</v>
      </c>
      <c r="I97" s="303">
        <v>116865.40286284999</v>
      </c>
      <c r="J97" s="303">
        <v>2638794.2498947699</v>
      </c>
      <c r="K97" s="303">
        <v>8538.6925015180004</v>
      </c>
      <c r="L97" s="303">
        <v>867.91362499290005</v>
      </c>
      <c r="M97" s="303">
        <v>9406.6061265109001</v>
      </c>
      <c r="N97" s="33"/>
      <c r="O97" s="35"/>
      <c r="P97" s="35"/>
      <c r="Q97" s="35"/>
      <c r="R97" s="31"/>
      <c r="S97" s="31"/>
      <c r="T97" s="31"/>
    </row>
    <row r="98" spans="1:20" x14ac:dyDescent="0.2">
      <c r="A98" s="30"/>
      <c r="B98" s="93" t="s">
        <v>90</v>
      </c>
      <c r="C98" s="102">
        <v>176</v>
      </c>
      <c r="D98" s="103">
        <v>115</v>
      </c>
      <c r="E98" s="102">
        <v>26</v>
      </c>
      <c r="F98" s="102">
        <v>15</v>
      </c>
      <c r="G98" s="102">
        <v>6</v>
      </c>
      <c r="H98" s="102">
        <v>14</v>
      </c>
      <c r="I98" s="104">
        <v>6558.0643742100001</v>
      </c>
      <c r="J98" s="104">
        <v>94435.441288799993</v>
      </c>
      <c r="K98" s="104">
        <v>420.237367092</v>
      </c>
      <c r="L98" s="104">
        <v>44.573124403427698</v>
      </c>
      <c r="M98" s="104">
        <v>464.81049149542702</v>
      </c>
      <c r="N98" s="33"/>
      <c r="O98" s="35"/>
      <c r="P98" s="35"/>
      <c r="Q98" s="35"/>
      <c r="R98" s="31"/>
      <c r="S98" s="31"/>
      <c r="T98" s="31"/>
    </row>
    <row r="99" spans="1:20" x14ac:dyDescent="0.2">
      <c r="A99" s="30"/>
      <c r="B99" s="93" t="s">
        <v>91</v>
      </c>
      <c r="C99" s="102">
        <v>77</v>
      </c>
      <c r="D99" s="103">
        <v>44</v>
      </c>
      <c r="E99" s="102">
        <v>13</v>
      </c>
      <c r="F99" s="102">
        <v>8</v>
      </c>
      <c r="G99" s="102">
        <v>2</v>
      </c>
      <c r="H99" s="102">
        <v>10</v>
      </c>
      <c r="I99" s="104">
        <v>1746.47290101</v>
      </c>
      <c r="J99" s="104">
        <v>15060.141367599999</v>
      </c>
      <c r="K99" s="104">
        <v>113.1068331355</v>
      </c>
      <c r="L99" s="104">
        <v>19.878948391166599</v>
      </c>
      <c r="M99" s="104">
        <v>132.98578152666599</v>
      </c>
      <c r="N99" s="33"/>
      <c r="O99" s="35"/>
      <c r="P99" s="35"/>
      <c r="Q99" s="35"/>
      <c r="R99" s="31"/>
      <c r="S99" s="31"/>
      <c r="T99" s="31"/>
    </row>
    <row r="100" spans="1:20" x14ac:dyDescent="0.2">
      <c r="A100" s="30"/>
      <c r="B100" s="93" t="s">
        <v>370</v>
      </c>
      <c r="C100" s="102">
        <v>51</v>
      </c>
      <c r="D100" s="103">
        <v>28</v>
      </c>
      <c r="E100" s="102">
        <v>7</v>
      </c>
      <c r="F100" s="102">
        <v>7</v>
      </c>
      <c r="G100" s="102">
        <v>5</v>
      </c>
      <c r="H100" s="102">
        <v>4</v>
      </c>
      <c r="I100" s="104">
        <v>9731.8543307999898</v>
      </c>
      <c r="J100" s="104">
        <v>97870.597262800002</v>
      </c>
      <c r="K100" s="104">
        <v>769.211081423</v>
      </c>
      <c r="L100" s="104">
        <v>25.9564270180555</v>
      </c>
      <c r="M100" s="104">
        <v>795.16750844105502</v>
      </c>
      <c r="N100" s="33"/>
      <c r="O100" s="35"/>
      <c r="P100" s="35"/>
      <c r="Q100" s="35"/>
      <c r="R100" s="31"/>
      <c r="S100" s="31"/>
      <c r="T100" s="31"/>
    </row>
    <row r="101" spans="1:20" x14ac:dyDescent="0.2">
      <c r="A101" s="30"/>
      <c r="B101" s="93" t="s">
        <v>92</v>
      </c>
      <c r="C101" s="102">
        <v>51</v>
      </c>
      <c r="D101" s="103">
        <v>33</v>
      </c>
      <c r="E101" s="102">
        <v>3</v>
      </c>
      <c r="F101" s="102">
        <v>5</v>
      </c>
      <c r="G101" s="102">
        <v>3</v>
      </c>
      <c r="H101" s="102">
        <v>7</v>
      </c>
      <c r="I101" s="104">
        <v>9211.83186527</v>
      </c>
      <c r="J101" s="104">
        <v>220680.94009829999</v>
      </c>
      <c r="K101" s="104">
        <v>746.426884094</v>
      </c>
      <c r="L101" s="104">
        <v>75.311049207944393</v>
      </c>
      <c r="M101" s="104">
        <v>821.73793330194405</v>
      </c>
      <c r="N101" s="33"/>
      <c r="O101" s="35"/>
      <c r="P101" s="35"/>
      <c r="Q101" s="35"/>
      <c r="R101" s="31"/>
      <c r="S101" s="31"/>
      <c r="T101" s="31"/>
    </row>
    <row r="102" spans="1:20" x14ac:dyDescent="0.2">
      <c r="A102" s="30"/>
      <c r="B102" s="93" t="s">
        <v>93</v>
      </c>
      <c r="C102" s="102">
        <v>99</v>
      </c>
      <c r="D102" s="103">
        <v>60</v>
      </c>
      <c r="E102" s="102">
        <v>10</v>
      </c>
      <c r="F102" s="102">
        <v>13</v>
      </c>
      <c r="G102" s="102">
        <v>6</v>
      </c>
      <c r="H102" s="102">
        <v>10</v>
      </c>
      <c r="I102" s="104">
        <v>7099.6651207000004</v>
      </c>
      <c r="J102" s="104">
        <v>94213.318666000006</v>
      </c>
      <c r="K102" s="104">
        <v>500.35212296200001</v>
      </c>
      <c r="L102" s="104">
        <v>22.873170882749999</v>
      </c>
      <c r="M102" s="104">
        <v>523.22529384475001</v>
      </c>
      <c r="N102" s="33"/>
      <c r="O102" s="35"/>
      <c r="P102" s="35"/>
      <c r="Q102" s="35"/>
      <c r="R102" s="31"/>
      <c r="S102" s="31"/>
      <c r="T102" s="31"/>
    </row>
    <row r="103" spans="1:20" x14ac:dyDescent="0.2">
      <c r="A103" s="30"/>
      <c r="B103" s="93" t="s">
        <v>94</v>
      </c>
      <c r="C103" s="102">
        <v>52</v>
      </c>
      <c r="D103" s="103">
        <v>32</v>
      </c>
      <c r="E103" s="102">
        <v>6</v>
      </c>
      <c r="F103" s="102">
        <v>1</v>
      </c>
      <c r="G103" s="102">
        <v>3</v>
      </c>
      <c r="H103" s="102">
        <v>10</v>
      </c>
      <c r="I103" s="104">
        <v>4054.8103010899999</v>
      </c>
      <c r="J103" s="104">
        <v>33743.126411999998</v>
      </c>
      <c r="K103" s="104">
        <v>294.34866011050002</v>
      </c>
      <c r="L103" s="104">
        <v>10.484966908000001</v>
      </c>
      <c r="M103" s="104">
        <v>304.83362701850001</v>
      </c>
      <c r="N103" s="33"/>
      <c r="O103" s="35"/>
      <c r="P103" s="35"/>
      <c r="Q103" s="35"/>
      <c r="R103" s="31"/>
      <c r="S103" s="31"/>
      <c r="T103" s="31"/>
    </row>
    <row r="104" spans="1:20" x14ac:dyDescent="0.2">
      <c r="A104" s="30"/>
      <c r="B104" s="93" t="s">
        <v>371</v>
      </c>
      <c r="C104" s="102">
        <v>28</v>
      </c>
      <c r="D104" s="103">
        <v>19</v>
      </c>
      <c r="E104" s="102">
        <v>1</v>
      </c>
      <c r="F104" s="102">
        <v>2</v>
      </c>
      <c r="G104" s="102">
        <v>2</v>
      </c>
      <c r="H104" s="102">
        <v>4</v>
      </c>
      <c r="I104" s="104">
        <v>1927.01445728</v>
      </c>
      <c r="J104" s="104">
        <v>46368.557396799901</v>
      </c>
      <c r="K104" s="104">
        <v>146.416158045</v>
      </c>
      <c r="L104" s="104">
        <v>21.641489033999999</v>
      </c>
      <c r="M104" s="104">
        <v>168.05764707899999</v>
      </c>
      <c r="N104" s="33"/>
      <c r="O104" s="35"/>
      <c r="P104" s="35"/>
      <c r="Q104" s="35"/>
      <c r="R104" s="31"/>
      <c r="S104" s="31"/>
      <c r="T104" s="31"/>
    </row>
    <row r="105" spans="1:20" x14ac:dyDescent="0.2">
      <c r="A105" s="30"/>
      <c r="B105" s="93" t="s">
        <v>95</v>
      </c>
      <c r="C105" s="102">
        <v>28</v>
      </c>
      <c r="D105" s="103">
        <v>18</v>
      </c>
      <c r="E105" s="102">
        <v>3</v>
      </c>
      <c r="F105" s="106">
        <v>0</v>
      </c>
      <c r="G105" s="102">
        <v>1</v>
      </c>
      <c r="H105" s="102">
        <v>6</v>
      </c>
      <c r="I105" s="104">
        <v>391.34150841000002</v>
      </c>
      <c r="J105" s="104">
        <v>6231.9173940000001</v>
      </c>
      <c r="K105" s="104">
        <v>24.570987687999999</v>
      </c>
      <c r="L105" s="104">
        <v>6.5679492157777704</v>
      </c>
      <c r="M105" s="104">
        <v>31.138936903777701</v>
      </c>
      <c r="N105" s="33"/>
      <c r="O105" s="35"/>
      <c r="P105" s="35"/>
      <c r="Q105" s="35"/>
      <c r="R105" s="31"/>
      <c r="S105" s="31"/>
      <c r="T105" s="31"/>
    </row>
    <row r="106" spans="1:20" x14ac:dyDescent="0.2">
      <c r="A106" s="30"/>
      <c r="B106" s="93" t="s">
        <v>96</v>
      </c>
      <c r="C106" s="102">
        <v>285</v>
      </c>
      <c r="D106" s="103">
        <v>183</v>
      </c>
      <c r="E106" s="102">
        <v>38</v>
      </c>
      <c r="F106" s="102">
        <v>30</v>
      </c>
      <c r="G106" s="102">
        <v>11</v>
      </c>
      <c r="H106" s="102">
        <v>23</v>
      </c>
      <c r="I106" s="104">
        <v>14864.352405969999</v>
      </c>
      <c r="J106" s="104">
        <v>167172.62655320001</v>
      </c>
      <c r="K106" s="104">
        <v>1046.296163166</v>
      </c>
      <c r="L106" s="104">
        <v>87.709954873494397</v>
      </c>
      <c r="M106" s="104">
        <v>1134.00611803949</v>
      </c>
      <c r="N106" s="33"/>
      <c r="O106" s="35"/>
      <c r="P106" s="35"/>
      <c r="Q106" s="35"/>
      <c r="R106" s="31"/>
      <c r="S106" s="31"/>
      <c r="T106" s="31"/>
    </row>
    <row r="107" spans="1:20" x14ac:dyDescent="0.2">
      <c r="A107" s="30"/>
      <c r="B107" s="93" t="s">
        <v>97</v>
      </c>
      <c r="C107" s="102">
        <v>107</v>
      </c>
      <c r="D107" s="103">
        <v>63</v>
      </c>
      <c r="E107" s="102">
        <v>12</v>
      </c>
      <c r="F107" s="102">
        <v>12</v>
      </c>
      <c r="G107" s="102">
        <v>9</v>
      </c>
      <c r="H107" s="102">
        <v>11</v>
      </c>
      <c r="I107" s="104">
        <v>9031.3759044800008</v>
      </c>
      <c r="J107" s="104">
        <v>108326.8082022</v>
      </c>
      <c r="K107" s="104">
        <v>679.79755578749996</v>
      </c>
      <c r="L107" s="104">
        <v>35.029267725222198</v>
      </c>
      <c r="M107" s="104">
        <v>714.82682351272194</v>
      </c>
      <c r="N107" s="33"/>
      <c r="O107" s="35"/>
      <c r="P107" s="35"/>
      <c r="Q107" s="35"/>
      <c r="R107" s="31"/>
      <c r="S107" s="31"/>
      <c r="T107" s="31"/>
    </row>
    <row r="108" spans="1:20" x14ac:dyDescent="0.2">
      <c r="A108" s="30"/>
      <c r="B108" s="93" t="s">
        <v>372</v>
      </c>
      <c r="C108" s="102">
        <v>444</v>
      </c>
      <c r="D108" s="103">
        <v>283</v>
      </c>
      <c r="E108" s="102">
        <v>57</v>
      </c>
      <c r="F108" s="102">
        <v>34</v>
      </c>
      <c r="G108" s="102">
        <v>34</v>
      </c>
      <c r="H108" s="102">
        <v>36</v>
      </c>
      <c r="I108" s="104">
        <v>26718.59482989</v>
      </c>
      <c r="J108" s="104">
        <v>1436317.7616494701</v>
      </c>
      <c r="K108" s="104">
        <v>1973.0768800855001</v>
      </c>
      <c r="L108" s="104">
        <v>364.69555143969399</v>
      </c>
      <c r="M108" s="104">
        <v>2337.7724315251899</v>
      </c>
      <c r="N108" s="33"/>
      <c r="O108" s="35"/>
      <c r="P108" s="35"/>
      <c r="Q108" s="35"/>
      <c r="R108" s="31"/>
      <c r="S108" s="31"/>
      <c r="T108" s="31"/>
    </row>
    <row r="109" spans="1:20" x14ac:dyDescent="0.2">
      <c r="A109" s="30"/>
      <c r="B109" s="93" t="s">
        <v>98</v>
      </c>
      <c r="C109" s="102">
        <v>38</v>
      </c>
      <c r="D109" s="103">
        <v>21</v>
      </c>
      <c r="E109" s="102">
        <v>7</v>
      </c>
      <c r="F109" s="102">
        <v>5</v>
      </c>
      <c r="G109" s="102">
        <v>1</v>
      </c>
      <c r="H109" s="102">
        <v>4</v>
      </c>
      <c r="I109" s="104">
        <v>2129.58525422</v>
      </c>
      <c r="J109" s="104">
        <v>16023.372945200001</v>
      </c>
      <c r="K109" s="104">
        <v>157.1133813985</v>
      </c>
      <c r="L109" s="104">
        <v>6.7560069903333302</v>
      </c>
      <c r="M109" s="104">
        <v>163.86938838883299</v>
      </c>
      <c r="N109" s="33"/>
      <c r="O109" s="35"/>
      <c r="P109" s="35"/>
      <c r="Q109" s="35"/>
      <c r="R109" s="31"/>
      <c r="S109" s="31"/>
      <c r="T109" s="31"/>
    </row>
    <row r="110" spans="1:20" x14ac:dyDescent="0.2">
      <c r="A110" s="30"/>
      <c r="B110" s="93" t="s">
        <v>99</v>
      </c>
      <c r="C110" s="102">
        <v>29</v>
      </c>
      <c r="D110" s="103">
        <v>21</v>
      </c>
      <c r="E110" s="102">
        <v>1</v>
      </c>
      <c r="F110" s="102">
        <v>2</v>
      </c>
      <c r="G110" s="102">
        <v>1</v>
      </c>
      <c r="H110" s="102">
        <v>4</v>
      </c>
      <c r="I110" s="104">
        <v>230.74422885999999</v>
      </c>
      <c r="J110" s="104">
        <v>8900.0591344000004</v>
      </c>
      <c r="K110" s="104">
        <v>16.948708457999999</v>
      </c>
      <c r="L110" s="104">
        <v>11.4959899999999</v>
      </c>
      <c r="M110" s="104">
        <v>28.444698458000001</v>
      </c>
      <c r="N110" s="33"/>
      <c r="O110" s="35"/>
      <c r="P110" s="35"/>
      <c r="Q110" s="35"/>
      <c r="R110" s="31"/>
      <c r="S110" s="31"/>
      <c r="T110" s="31"/>
    </row>
    <row r="111" spans="1:20" x14ac:dyDescent="0.2">
      <c r="A111" s="30"/>
      <c r="B111" s="93" t="s">
        <v>100</v>
      </c>
      <c r="C111" s="102">
        <v>230</v>
      </c>
      <c r="D111" s="103">
        <v>159</v>
      </c>
      <c r="E111" s="102">
        <v>22</v>
      </c>
      <c r="F111" s="102">
        <v>17</v>
      </c>
      <c r="G111" s="102">
        <v>11</v>
      </c>
      <c r="H111" s="102">
        <v>21</v>
      </c>
      <c r="I111" s="104">
        <v>13720.828840480001</v>
      </c>
      <c r="J111" s="104">
        <v>166899.61621519999</v>
      </c>
      <c r="K111" s="104">
        <v>988.02735894550005</v>
      </c>
      <c r="L111" s="104">
        <v>67.491722966966606</v>
      </c>
      <c r="M111" s="104">
        <v>1055.51908191246</v>
      </c>
      <c r="N111" s="33"/>
      <c r="O111" s="35"/>
      <c r="P111" s="35"/>
      <c r="Q111" s="35"/>
      <c r="R111" s="31"/>
      <c r="S111" s="31"/>
      <c r="T111" s="31"/>
    </row>
    <row r="112" spans="1:20" x14ac:dyDescent="0.2">
      <c r="A112" s="30"/>
      <c r="B112" s="93" t="s">
        <v>373</v>
      </c>
      <c r="C112" s="102">
        <v>64</v>
      </c>
      <c r="D112" s="103">
        <v>34</v>
      </c>
      <c r="E112" s="102">
        <v>9</v>
      </c>
      <c r="F112" s="102">
        <v>6</v>
      </c>
      <c r="G112" s="102">
        <v>4</v>
      </c>
      <c r="H112" s="102">
        <v>11</v>
      </c>
      <c r="I112" s="104">
        <v>2267.61049985</v>
      </c>
      <c r="J112" s="104">
        <v>23575.931549789999</v>
      </c>
      <c r="K112" s="104">
        <v>173.27013934799999</v>
      </c>
      <c r="L112" s="104">
        <v>22.9944410874444</v>
      </c>
      <c r="M112" s="104">
        <v>196.264580435444</v>
      </c>
      <c r="N112" s="33"/>
      <c r="O112" s="35"/>
      <c r="P112" s="35"/>
      <c r="Q112" s="35"/>
      <c r="R112" s="31"/>
      <c r="S112" s="31"/>
      <c r="T112" s="31"/>
    </row>
    <row r="113" spans="1:20" x14ac:dyDescent="0.2">
      <c r="A113" s="30"/>
      <c r="B113" s="93" t="s">
        <v>101</v>
      </c>
      <c r="C113" s="102">
        <v>135</v>
      </c>
      <c r="D113" s="103">
        <v>81</v>
      </c>
      <c r="E113" s="102">
        <v>18</v>
      </c>
      <c r="F113" s="102">
        <v>9</v>
      </c>
      <c r="G113" s="102">
        <v>8</v>
      </c>
      <c r="H113" s="102">
        <v>19</v>
      </c>
      <c r="I113" s="104">
        <v>5196.8200700699999</v>
      </c>
      <c r="J113" s="104">
        <v>83066.682925810004</v>
      </c>
      <c r="K113" s="104">
        <v>351.94051833250001</v>
      </c>
      <c r="L113" s="104">
        <v>33.070914548622198</v>
      </c>
      <c r="M113" s="104">
        <v>385.011432881122</v>
      </c>
      <c r="N113" s="33"/>
      <c r="O113" s="35"/>
      <c r="P113" s="35"/>
      <c r="Q113" s="35"/>
      <c r="R113" s="31"/>
      <c r="S113" s="31"/>
      <c r="T113" s="31"/>
    </row>
    <row r="114" spans="1:20" x14ac:dyDescent="0.2">
      <c r="A114" s="30"/>
      <c r="B114" s="93" t="s">
        <v>102</v>
      </c>
      <c r="C114" s="102">
        <v>59</v>
      </c>
      <c r="D114" s="103">
        <v>38</v>
      </c>
      <c r="E114" s="102">
        <v>6</v>
      </c>
      <c r="F114" s="102">
        <v>5</v>
      </c>
      <c r="G114" s="102">
        <v>6</v>
      </c>
      <c r="H114" s="102">
        <v>4</v>
      </c>
      <c r="I114" s="104">
        <v>1984.43597026</v>
      </c>
      <c r="J114" s="104">
        <v>19907.350833199998</v>
      </c>
      <c r="K114" s="104">
        <v>137.5517014465</v>
      </c>
      <c r="L114" s="104">
        <v>11.3826503</v>
      </c>
      <c r="M114" s="104">
        <v>148.9343517465</v>
      </c>
      <c r="N114" s="33"/>
      <c r="O114" s="35"/>
      <c r="P114" s="35"/>
      <c r="Q114" s="35"/>
      <c r="R114" s="31"/>
      <c r="S114" s="31"/>
      <c r="T114" s="31"/>
    </row>
    <row r="115" spans="1:20" x14ac:dyDescent="0.2">
      <c r="A115" s="30"/>
      <c r="B115" s="29" t="s">
        <v>298</v>
      </c>
      <c r="C115" s="301">
        <v>1311</v>
      </c>
      <c r="D115" s="302">
        <v>1047</v>
      </c>
      <c r="E115" s="302">
        <v>144</v>
      </c>
      <c r="F115" s="304">
        <v>46</v>
      </c>
      <c r="G115" s="304">
        <v>51</v>
      </c>
      <c r="H115" s="301">
        <v>23</v>
      </c>
      <c r="I115" s="303">
        <v>190464.97804727999</v>
      </c>
      <c r="J115" s="303">
        <v>2549397.2673412999</v>
      </c>
      <c r="K115" s="303">
        <v>14989.463551913401</v>
      </c>
      <c r="L115" s="303">
        <v>666.60352559908301</v>
      </c>
      <c r="M115" s="303">
        <v>15656.0670775125</v>
      </c>
      <c r="N115" s="33"/>
      <c r="O115" s="35"/>
      <c r="P115" s="35"/>
      <c r="Q115" s="35"/>
      <c r="R115" s="31"/>
      <c r="S115" s="31"/>
      <c r="T115" s="31"/>
    </row>
    <row r="116" spans="1:20" x14ac:dyDescent="0.2">
      <c r="A116" s="30"/>
      <c r="B116" s="93" t="s">
        <v>103</v>
      </c>
      <c r="C116" s="102">
        <v>119</v>
      </c>
      <c r="D116" s="103">
        <v>73</v>
      </c>
      <c r="E116" s="102">
        <v>9</v>
      </c>
      <c r="F116" s="102">
        <v>15</v>
      </c>
      <c r="G116" s="102">
        <v>9</v>
      </c>
      <c r="H116" s="102">
        <v>13</v>
      </c>
      <c r="I116" s="104">
        <v>8555.5450862399994</v>
      </c>
      <c r="J116" s="104">
        <v>141806.98814979999</v>
      </c>
      <c r="K116" s="104">
        <v>640.40989311800001</v>
      </c>
      <c r="L116" s="104">
        <v>62.968935256333303</v>
      </c>
      <c r="M116" s="104">
        <v>703.37882837433301</v>
      </c>
      <c r="N116" s="33"/>
      <c r="O116" s="35"/>
      <c r="P116" s="35"/>
      <c r="Q116" s="35"/>
      <c r="R116" s="31"/>
      <c r="S116" s="31"/>
      <c r="T116" s="31"/>
    </row>
    <row r="117" spans="1:20" x14ac:dyDescent="0.2">
      <c r="A117" s="30"/>
      <c r="B117" s="93" t="s">
        <v>104</v>
      </c>
      <c r="C117" s="102">
        <v>349</v>
      </c>
      <c r="D117" s="103">
        <v>222</v>
      </c>
      <c r="E117" s="102">
        <v>35</v>
      </c>
      <c r="F117" s="102">
        <v>25</v>
      </c>
      <c r="G117" s="102">
        <v>29</v>
      </c>
      <c r="H117" s="102">
        <v>38</v>
      </c>
      <c r="I117" s="104">
        <v>54834.7944976</v>
      </c>
      <c r="J117" s="104">
        <v>681180.32924879994</v>
      </c>
      <c r="K117" s="104">
        <v>4350.2674098654998</v>
      </c>
      <c r="L117" s="104">
        <v>155.95603621416601</v>
      </c>
      <c r="M117" s="104">
        <v>4506.2234460796599</v>
      </c>
      <c r="N117" s="33"/>
      <c r="O117" s="35"/>
      <c r="P117" s="35"/>
      <c r="Q117" s="35"/>
      <c r="R117" s="31"/>
      <c r="S117" s="31"/>
      <c r="T117" s="31"/>
    </row>
    <row r="118" spans="1:20" x14ac:dyDescent="0.2">
      <c r="A118" s="30"/>
      <c r="B118" s="93" t="s">
        <v>105</v>
      </c>
      <c r="C118" s="102">
        <v>32</v>
      </c>
      <c r="D118" s="103">
        <v>18</v>
      </c>
      <c r="E118" s="102">
        <v>5</v>
      </c>
      <c r="F118" s="102">
        <v>2</v>
      </c>
      <c r="G118" s="102">
        <v>2</v>
      </c>
      <c r="H118" s="102">
        <v>5</v>
      </c>
      <c r="I118" s="104">
        <v>1874.83894979</v>
      </c>
      <c r="J118" s="104">
        <v>22005.779939200002</v>
      </c>
      <c r="K118" s="104">
        <v>136.6715985765</v>
      </c>
      <c r="L118" s="104">
        <v>7.7496960870000002</v>
      </c>
      <c r="M118" s="104">
        <v>144.42129466349999</v>
      </c>
      <c r="N118" s="33"/>
      <c r="O118" s="35"/>
      <c r="P118" s="35"/>
      <c r="Q118" s="35"/>
      <c r="R118" s="31"/>
      <c r="S118" s="31"/>
      <c r="T118" s="31"/>
    </row>
    <row r="119" spans="1:20" x14ac:dyDescent="0.2">
      <c r="A119" s="30"/>
      <c r="B119" s="93" t="s">
        <v>106</v>
      </c>
      <c r="C119" s="102">
        <v>137</v>
      </c>
      <c r="D119" s="103">
        <v>98</v>
      </c>
      <c r="E119" s="102">
        <v>11</v>
      </c>
      <c r="F119" s="102">
        <v>14</v>
      </c>
      <c r="G119" s="102">
        <v>6</v>
      </c>
      <c r="H119" s="102">
        <v>8</v>
      </c>
      <c r="I119" s="104">
        <v>5633.1061279699998</v>
      </c>
      <c r="J119" s="104">
        <v>73141.945781999995</v>
      </c>
      <c r="K119" s="104">
        <v>354.57299552000001</v>
      </c>
      <c r="L119" s="104">
        <v>32.7673514245555</v>
      </c>
      <c r="M119" s="104">
        <v>387.34034694455499</v>
      </c>
      <c r="N119" s="33"/>
      <c r="O119" s="35"/>
      <c r="P119" s="35"/>
      <c r="Q119" s="35"/>
      <c r="R119" s="31"/>
      <c r="S119" s="31"/>
      <c r="T119" s="31"/>
    </row>
    <row r="120" spans="1:20" x14ac:dyDescent="0.2">
      <c r="A120" s="30"/>
      <c r="B120" s="93" t="s">
        <v>107</v>
      </c>
      <c r="C120" s="102">
        <v>70</v>
      </c>
      <c r="D120" s="103">
        <v>51</v>
      </c>
      <c r="E120" s="102">
        <v>6</v>
      </c>
      <c r="F120" s="102">
        <v>2</v>
      </c>
      <c r="G120" s="102">
        <v>3</v>
      </c>
      <c r="H120" s="102">
        <v>8</v>
      </c>
      <c r="I120" s="104">
        <v>2327.65435432</v>
      </c>
      <c r="J120" s="104">
        <v>31940.296439999998</v>
      </c>
      <c r="K120" s="104">
        <v>153.57944504899999</v>
      </c>
      <c r="L120" s="104">
        <v>17.949744154777701</v>
      </c>
      <c r="M120" s="104">
        <v>171.52918920377701</v>
      </c>
      <c r="N120" s="33"/>
      <c r="O120" s="35"/>
      <c r="P120" s="35"/>
      <c r="Q120" s="35"/>
      <c r="R120" s="31"/>
      <c r="S120" s="31"/>
      <c r="T120" s="31"/>
    </row>
    <row r="121" spans="1:20" x14ac:dyDescent="0.2">
      <c r="A121" s="30"/>
      <c r="B121" s="93" t="s">
        <v>108</v>
      </c>
      <c r="C121" s="102">
        <v>45</v>
      </c>
      <c r="D121" s="103">
        <v>20</v>
      </c>
      <c r="E121" s="102">
        <v>8</v>
      </c>
      <c r="F121" s="102">
        <v>5</v>
      </c>
      <c r="G121" s="102">
        <v>5</v>
      </c>
      <c r="H121" s="102">
        <v>7</v>
      </c>
      <c r="I121" s="104">
        <v>2939.06451513</v>
      </c>
      <c r="J121" s="104">
        <v>9237.1857117</v>
      </c>
      <c r="K121" s="104">
        <v>203.33955081849999</v>
      </c>
      <c r="L121" s="104">
        <v>4.6264145003888801</v>
      </c>
      <c r="M121" s="104">
        <v>207.96596531888801</v>
      </c>
      <c r="N121" s="33"/>
      <c r="O121" s="35"/>
      <c r="P121" s="35"/>
      <c r="Q121" s="35"/>
      <c r="R121" s="31"/>
      <c r="S121" s="31"/>
      <c r="T121" s="31"/>
    </row>
    <row r="122" spans="1:20" x14ac:dyDescent="0.2">
      <c r="A122" s="30"/>
      <c r="B122" s="93" t="s">
        <v>109</v>
      </c>
      <c r="C122" s="102">
        <v>86</v>
      </c>
      <c r="D122" s="103">
        <v>46</v>
      </c>
      <c r="E122" s="102">
        <v>5</v>
      </c>
      <c r="F122" s="102">
        <v>11</v>
      </c>
      <c r="G122" s="102">
        <v>5</v>
      </c>
      <c r="H122" s="102">
        <v>19</v>
      </c>
      <c r="I122" s="104">
        <v>11988.368396280001</v>
      </c>
      <c r="J122" s="104">
        <v>425784.0685548</v>
      </c>
      <c r="K122" s="104">
        <v>947.18704913299996</v>
      </c>
      <c r="L122" s="104">
        <v>131.40535333494401</v>
      </c>
      <c r="M122" s="104">
        <v>1078.59240246794</v>
      </c>
      <c r="N122" s="33"/>
      <c r="O122" s="35"/>
      <c r="P122" s="35"/>
      <c r="Q122" s="35"/>
      <c r="R122" s="31"/>
      <c r="S122" s="31"/>
      <c r="T122" s="31"/>
    </row>
    <row r="123" spans="1:20" x14ac:dyDescent="0.2">
      <c r="A123" s="30"/>
      <c r="B123" s="93" t="s">
        <v>6</v>
      </c>
      <c r="C123" s="102">
        <v>202</v>
      </c>
      <c r="D123" s="103">
        <v>142</v>
      </c>
      <c r="E123" s="102">
        <v>22</v>
      </c>
      <c r="F123" s="102">
        <v>12</v>
      </c>
      <c r="G123" s="102">
        <v>8</v>
      </c>
      <c r="H123" s="102">
        <v>18</v>
      </c>
      <c r="I123" s="104">
        <v>70176.836614610002</v>
      </c>
      <c r="J123" s="104">
        <v>876889.85609599994</v>
      </c>
      <c r="K123" s="104">
        <v>5785.6367277999998</v>
      </c>
      <c r="L123" s="104">
        <v>100.399973497666</v>
      </c>
      <c r="M123" s="104">
        <v>5886.0367012976603</v>
      </c>
      <c r="N123" s="33"/>
      <c r="O123" s="35"/>
      <c r="P123" s="35"/>
      <c r="Q123" s="35"/>
      <c r="R123" s="31"/>
      <c r="S123" s="31"/>
      <c r="T123" s="31"/>
    </row>
    <row r="124" spans="1:20" x14ac:dyDescent="0.2">
      <c r="A124" s="30"/>
      <c r="B124" s="93" t="s">
        <v>110</v>
      </c>
      <c r="C124" s="102">
        <v>105</v>
      </c>
      <c r="D124" s="103">
        <v>73</v>
      </c>
      <c r="E124" s="102">
        <v>15</v>
      </c>
      <c r="F124" s="102">
        <v>2</v>
      </c>
      <c r="G124" s="102">
        <v>6</v>
      </c>
      <c r="H124" s="102">
        <v>9</v>
      </c>
      <c r="I124" s="104">
        <v>4911.5644044000001</v>
      </c>
      <c r="J124" s="104">
        <v>47410.809927599999</v>
      </c>
      <c r="K124" s="104">
        <v>334.70125675949998</v>
      </c>
      <c r="L124" s="104">
        <v>29.176791126777701</v>
      </c>
      <c r="M124" s="104">
        <v>363.87804788627699</v>
      </c>
      <c r="N124" s="33"/>
      <c r="O124" s="35"/>
      <c r="P124" s="35"/>
      <c r="Q124" s="35"/>
      <c r="R124" s="31"/>
      <c r="S124" s="31"/>
      <c r="T124" s="31"/>
    </row>
    <row r="125" spans="1:20" x14ac:dyDescent="0.2">
      <c r="A125" s="30"/>
      <c r="B125" s="93" t="s">
        <v>374</v>
      </c>
      <c r="C125" s="102">
        <v>69</v>
      </c>
      <c r="D125" s="103">
        <v>39</v>
      </c>
      <c r="E125" s="102">
        <v>7</v>
      </c>
      <c r="F125" s="102">
        <v>5</v>
      </c>
      <c r="G125" s="102">
        <v>6</v>
      </c>
      <c r="H125" s="102">
        <v>12</v>
      </c>
      <c r="I125" s="104">
        <v>6111.92417045</v>
      </c>
      <c r="J125" s="104">
        <v>53349.686251599996</v>
      </c>
      <c r="K125" s="104">
        <v>476.35723324999998</v>
      </c>
      <c r="L125" s="104">
        <v>25.310040627666599</v>
      </c>
      <c r="M125" s="104">
        <v>501.66727387766599</v>
      </c>
      <c r="N125" s="33"/>
      <c r="O125" s="35"/>
      <c r="P125" s="35"/>
      <c r="Q125" s="35"/>
      <c r="R125" s="31"/>
      <c r="S125" s="31"/>
      <c r="T125" s="31"/>
    </row>
    <row r="126" spans="1:20" x14ac:dyDescent="0.2">
      <c r="A126" s="30"/>
      <c r="B126" s="93" t="s">
        <v>111</v>
      </c>
      <c r="C126" s="102">
        <v>22</v>
      </c>
      <c r="D126" s="103">
        <v>16</v>
      </c>
      <c r="E126" s="102">
        <v>2</v>
      </c>
      <c r="F126" s="102">
        <v>1</v>
      </c>
      <c r="G126" s="106">
        <v>0</v>
      </c>
      <c r="H126" s="102">
        <v>3</v>
      </c>
      <c r="I126" s="104">
        <v>264.42429471000003</v>
      </c>
      <c r="J126" s="104">
        <v>5311.7933987999904</v>
      </c>
      <c r="K126" s="104">
        <v>17.321529028499999</v>
      </c>
      <c r="L126" s="104">
        <v>5.0763222222222204</v>
      </c>
      <c r="M126" s="104">
        <v>22.397851250722201</v>
      </c>
      <c r="N126" s="33"/>
      <c r="O126" s="35"/>
      <c r="P126" s="35"/>
      <c r="Q126" s="35"/>
      <c r="R126" s="31"/>
      <c r="S126" s="31"/>
      <c r="T126" s="31"/>
    </row>
    <row r="127" spans="1:20" x14ac:dyDescent="0.2">
      <c r="A127" s="30"/>
      <c r="B127" s="93" t="s">
        <v>112</v>
      </c>
      <c r="C127" s="102">
        <v>47</v>
      </c>
      <c r="D127" s="103">
        <v>32</v>
      </c>
      <c r="E127" s="102">
        <v>4</v>
      </c>
      <c r="F127" s="102">
        <v>2</v>
      </c>
      <c r="G127" s="102">
        <v>1</v>
      </c>
      <c r="H127" s="102">
        <v>8</v>
      </c>
      <c r="I127" s="104">
        <v>1589.8154556899999</v>
      </c>
      <c r="J127" s="104">
        <v>18937.306768800001</v>
      </c>
      <c r="K127" s="104">
        <v>98.416838095000003</v>
      </c>
      <c r="L127" s="104">
        <v>12.0946726665555</v>
      </c>
      <c r="M127" s="104">
        <v>110.511510761555</v>
      </c>
      <c r="N127" s="33"/>
      <c r="O127" s="35"/>
      <c r="P127" s="35"/>
      <c r="Q127" s="35"/>
      <c r="R127" s="31"/>
      <c r="S127" s="31"/>
      <c r="T127" s="31"/>
    </row>
    <row r="128" spans="1:20" x14ac:dyDescent="0.2">
      <c r="A128" s="30"/>
      <c r="B128" s="93" t="s">
        <v>113</v>
      </c>
      <c r="C128" s="102">
        <v>36</v>
      </c>
      <c r="D128" s="103">
        <v>21</v>
      </c>
      <c r="E128" s="102">
        <v>4</v>
      </c>
      <c r="F128" s="102">
        <v>2</v>
      </c>
      <c r="G128" s="102">
        <v>3</v>
      </c>
      <c r="H128" s="102">
        <v>6</v>
      </c>
      <c r="I128" s="104">
        <v>1021.07561381</v>
      </c>
      <c r="J128" s="104">
        <v>11263.442670799999</v>
      </c>
      <c r="K128" s="104">
        <v>61.368298066999998</v>
      </c>
      <c r="L128" s="104">
        <v>8.0777868183888799</v>
      </c>
      <c r="M128" s="104">
        <v>69.4460848853888</v>
      </c>
      <c r="N128" s="33"/>
      <c r="O128" s="35"/>
      <c r="P128" s="35"/>
      <c r="Q128" s="35"/>
      <c r="R128" s="31"/>
      <c r="S128" s="31"/>
      <c r="T128" s="31"/>
    </row>
    <row r="129" spans="1:20" x14ac:dyDescent="0.2">
      <c r="A129" s="30"/>
      <c r="B129" s="93" t="s">
        <v>114</v>
      </c>
      <c r="C129" s="102">
        <v>67</v>
      </c>
      <c r="D129" s="103">
        <v>42</v>
      </c>
      <c r="E129" s="102">
        <v>9</v>
      </c>
      <c r="F129" s="102">
        <v>6</v>
      </c>
      <c r="G129" s="102">
        <v>5</v>
      </c>
      <c r="H129" s="102">
        <v>5</v>
      </c>
      <c r="I129" s="104">
        <v>12407.029956369999</v>
      </c>
      <c r="J129" s="104">
        <v>92867.724974199999</v>
      </c>
      <c r="K129" s="104">
        <v>1019.7689385245</v>
      </c>
      <c r="L129" s="104">
        <v>27.759679789416602</v>
      </c>
      <c r="M129" s="104">
        <v>1047.5286183139101</v>
      </c>
      <c r="N129" s="33"/>
      <c r="O129" s="35"/>
      <c r="P129" s="35"/>
      <c r="Q129" s="35"/>
      <c r="R129" s="31"/>
      <c r="S129" s="31"/>
      <c r="T129" s="31"/>
    </row>
    <row r="130" spans="1:20" x14ac:dyDescent="0.2">
      <c r="A130" s="30"/>
      <c r="B130" s="93" t="s">
        <v>115</v>
      </c>
      <c r="C130" s="102">
        <v>41</v>
      </c>
      <c r="D130" s="103">
        <v>25</v>
      </c>
      <c r="E130" s="102">
        <v>3</v>
      </c>
      <c r="F130" s="102">
        <v>6</v>
      </c>
      <c r="G130" s="102">
        <v>2</v>
      </c>
      <c r="H130" s="102">
        <v>5</v>
      </c>
      <c r="I130" s="104">
        <v>555.88047734999998</v>
      </c>
      <c r="J130" s="104">
        <v>6256.6051207999999</v>
      </c>
      <c r="K130" s="104">
        <v>40.314873511999998</v>
      </c>
      <c r="L130" s="104">
        <v>10.387824388555501</v>
      </c>
      <c r="M130" s="104">
        <v>50.702697900555499</v>
      </c>
      <c r="N130" s="33"/>
      <c r="O130" s="35"/>
      <c r="P130" s="35"/>
      <c r="Q130" s="35"/>
      <c r="R130" s="31"/>
      <c r="S130" s="31"/>
      <c r="T130" s="31"/>
    </row>
    <row r="131" spans="1:20" x14ac:dyDescent="0.2">
      <c r="A131" s="30"/>
      <c r="B131" s="93" t="s">
        <v>116</v>
      </c>
      <c r="C131" s="102">
        <v>53</v>
      </c>
      <c r="D131" s="103">
        <v>38</v>
      </c>
      <c r="E131" s="102">
        <v>8</v>
      </c>
      <c r="F131" s="102">
        <v>1</v>
      </c>
      <c r="G131" s="106">
        <v>0</v>
      </c>
      <c r="H131" s="102">
        <v>6</v>
      </c>
      <c r="I131" s="104">
        <v>1420.4170667599999</v>
      </c>
      <c r="J131" s="104">
        <v>26880.866618</v>
      </c>
      <c r="K131" s="104">
        <v>89.485224881999997</v>
      </c>
      <c r="L131" s="104">
        <v>20.498733995777702</v>
      </c>
      <c r="M131" s="104">
        <v>109.983958877777</v>
      </c>
      <c r="N131" s="33"/>
      <c r="O131" s="35"/>
      <c r="P131" s="35"/>
      <c r="Q131" s="35"/>
      <c r="R131" s="31"/>
      <c r="S131" s="31"/>
      <c r="T131" s="31"/>
    </row>
    <row r="132" spans="1:20" x14ac:dyDescent="0.2">
      <c r="A132" s="30"/>
      <c r="B132" s="93" t="s">
        <v>117</v>
      </c>
      <c r="C132" s="102">
        <v>37</v>
      </c>
      <c r="D132" s="103">
        <v>23</v>
      </c>
      <c r="E132" s="102">
        <v>4</v>
      </c>
      <c r="F132" s="102">
        <v>0</v>
      </c>
      <c r="G132" s="102">
        <v>1</v>
      </c>
      <c r="H132" s="102">
        <v>9</v>
      </c>
      <c r="I132" s="104">
        <v>1149.7462636400001</v>
      </c>
      <c r="J132" s="104">
        <v>15397.3686676</v>
      </c>
      <c r="K132" s="104">
        <v>74.096448258999999</v>
      </c>
      <c r="L132" s="104">
        <v>6.0925661519999998</v>
      </c>
      <c r="M132" s="104">
        <v>80.189014411000002</v>
      </c>
      <c r="N132" s="33"/>
      <c r="O132" s="35"/>
      <c r="P132" s="35"/>
      <c r="Q132" s="35"/>
      <c r="R132" s="31"/>
      <c r="S132" s="31"/>
      <c r="T132" s="31"/>
    </row>
    <row r="133" spans="1:20" x14ac:dyDescent="0.2">
      <c r="A133" s="30"/>
      <c r="B133" s="93" t="s">
        <v>118</v>
      </c>
      <c r="C133" s="102">
        <v>46</v>
      </c>
      <c r="D133" s="103">
        <v>25</v>
      </c>
      <c r="E133" s="102">
        <v>8</v>
      </c>
      <c r="F133" s="102">
        <v>5</v>
      </c>
      <c r="G133" s="102">
        <v>1</v>
      </c>
      <c r="H133" s="102">
        <v>7</v>
      </c>
      <c r="I133" s="104">
        <v>2702.8918021600002</v>
      </c>
      <c r="J133" s="104">
        <v>9735.2130207999999</v>
      </c>
      <c r="K133" s="104">
        <v>205.96824165550001</v>
      </c>
      <c r="L133" s="104">
        <v>8.3056033418888795</v>
      </c>
      <c r="M133" s="104">
        <v>214.27384499738801</v>
      </c>
      <c r="N133" s="33"/>
      <c r="O133" s="35"/>
      <c r="P133" s="35"/>
      <c r="Q133" s="35"/>
      <c r="R133" s="31"/>
      <c r="S133" s="31"/>
      <c r="T133" s="31"/>
    </row>
    <row r="134" spans="1:20" x14ac:dyDescent="0.2">
      <c r="A134" s="30"/>
      <c r="B134" s="29" t="s">
        <v>299</v>
      </c>
      <c r="C134" s="301">
        <v>3006</v>
      </c>
      <c r="D134" s="302">
        <v>2380</v>
      </c>
      <c r="E134" s="302">
        <v>338</v>
      </c>
      <c r="F134" s="304">
        <v>169</v>
      </c>
      <c r="G134" s="304">
        <v>96</v>
      </c>
      <c r="H134" s="301">
        <v>23</v>
      </c>
      <c r="I134" s="303">
        <v>349121.74917462998</v>
      </c>
      <c r="J134" s="303">
        <v>5204773.0127252098</v>
      </c>
      <c r="K134" s="303">
        <v>26542.486525344</v>
      </c>
      <c r="L134" s="303">
        <v>1501.19658596465</v>
      </c>
      <c r="M134" s="303">
        <v>28043.683111308601</v>
      </c>
      <c r="N134" s="33"/>
      <c r="O134" s="35"/>
      <c r="P134" s="35"/>
      <c r="Q134" s="35"/>
      <c r="R134" s="31"/>
      <c r="S134" s="31"/>
      <c r="T134" s="31"/>
    </row>
    <row r="135" spans="1:20" x14ac:dyDescent="0.2">
      <c r="A135" s="30"/>
      <c r="B135" s="93" t="s">
        <v>119</v>
      </c>
      <c r="C135" s="102">
        <v>32</v>
      </c>
      <c r="D135" s="103">
        <v>14</v>
      </c>
      <c r="E135" s="102">
        <v>3</v>
      </c>
      <c r="F135" s="102">
        <v>7</v>
      </c>
      <c r="G135" s="102">
        <v>3</v>
      </c>
      <c r="H135" s="102">
        <v>5</v>
      </c>
      <c r="I135" s="104">
        <v>975.34197205999999</v>
      </c>
      <c r="J135" s="104">
        <v>8369.1001080000005</v>
      </c>
      <c r="K135" s="104">
        <v>66.251470834000003</v>
      </c>
      <c r="L135" s="104">
        <v>5.0428334374999997</v>
      </c>
      <c r="M135" s="104">
        <v>71.294304271499996</v>
      </c>
      <c r="N135" s="33"/>
      <c r="O135" s="35"/>
      <c r="P135" s="35"/>
      <c r="Q135" s="35"/>
      <c r="R135" s="31"/>
      <c r="S135" s="31"/>
      <c r="T135" s="31"/>
    </row>
    <row r="136" spans="1:20" x14ac:dyDescent="0.2">
      <c r="A136" s="30"/>
      <c r="B136" s="93" t="s">
        <v>120</v>
      </c>
      <c r="C136" s="102">
        <v>115</v>
      </c>
      <c r="D136" s="103">
        <v>64</v>
      </c>
      <c r="E136" s="102">
        <v>16</v>
      </c>
      <c r="F136" s="102">
        <v>11</v>
      </c>
      <c r="G136" s="102">
        <v>9</v>
      </c>
      <c r="H136" s="102">
        <v>15</v>
      </c>
      <c r="I136" s="104">
        <v>2188.4120465999999</v>
      </c>
      <c r="J136" s="104">
        <v>41931.801361400001</v>
      </c>
      <c r="K136" s="104">
        <v>145.21303268700001</v>
      </c>
      <c r="L136" s="104">
        <v>27.592217068333301</v>
      </c>
      <c r="M136" s="104">
        <v>172.80524975533299</v>
      </c>
      <c r="N136" s="33"/>
      <c r="O136" s="35"/>
      <c r="P136" s="35"/>
      <c r="Q136" s="35"/>
      <c r="R136" s="31"/>
      <c r="S136" s="31"/>
      <c r="T136" s="31"/>
    </row>
    <row r="137" spans="1:20" x14ac:dyDescent="0.2">
      <c r="A137" s="30"/>
      <c r="B137" s="93" t="s">
        <v>121</v>
      </c>
      <c r="C137" s="102">
        <v>64</v>
      </c>
      <c r="D137" s="103">
        <v>34</v>
      </c>
      <c r="E137" s="102">
        <v>8</v>
      </c>
      <c r="F137" s="102">
        <v>7</v>
      </c>
      <c r="G137" s="102">
        <v>5</v>
      </c>
      <c r="H137" s="102">
        <v>10</v>
      </c>
      <c r="I137" s="104">
        <v>13046.065400539999</v>
      </c>
      <c r="J137" s="104">
        <v>77618.979316800003</v>
      </c>
      <c r="K137" s="104">
        <v>1026.20444116</v>
      </c>
      <c r="L137" s="104">
        <v>15.321274352166601</v>
      </c>
      <c r="M137" s="104">
        <v>1041.5257155121601</v>
      </c>
      <c r="N137" s="33"/>
      <c r="O137" s="35"/>
      <c r="P137" s="35"/>
      <c r="Q137" s="35"/>
      <c r="R137" s="31"/>
      <c r="S137" s="31"/>
      <c r="T137" s="31"/>
    </row>
    <row r="138" spans="1:20" x14ac:dyDescent="0.2">
      <c r="A138" s="30"/>
      <c r="B138" s="93" t="s">
        <v>122</v>
      </c>
      <c r="C138" s="102">
        <v>116</v>
      </c>
      <c r="D138" s="103">
        <v>67</v>
      </c>
      <c r="E138" s="102">
        <v>14</v>
      </c>
      <c r="F138" s="102">
        <v>9</v>
      </c>
      <c r="G138" s="102">
        <v>10</v>
      </c>
      <c r="H138" s="102">
        <v>16</v>
      </c>
      <c r="I138" s="104">
        <v>13172.481031269999</v>
      </c>
      <c r="J138" s="104">
        <v>142480.36943799999</v>
      </c>
      <c r="K138" s="104">
        <v>1038.5690165614999</v>
      </c>
      <c r="L138" s="104">
        <v>36.130932974555499</v>
      </c>
      <c r="M138" s="104">
        <v>1074.6999495360501</v>
      </c>
      <c r="N138" s="33"/>
      <c r="O138" s="35"/>
      <c r="P138" s="35"/>
      <c r="Q138" s="35"/>
      <c r="R138" s="31"/>
      <c r="S138" s="31"/>
      <c r="T138" s="31"/>
    </row>
    <row r="139" spans="1:20" x14ac:dyDescent="0.2">
      <c r="A139" s="30"/>
      <c r="B139" s="93" t="s">
        <v>123</v>
      </c>
      <c r="C139" s="102">
        <v>87</v>
      </c>
      <c r="D139" s="103">
        <v>60</v>
      </c>
      <c r="E139" s="102">
        <v>7</v>
      </c>
      <c r="F139" s="102">
        <v>3</v>
      </c>
      <c r="G139" s="102">
        <v>7</v>
      </c>
      <c r="H139" s="102">
        <v>10</v>
      </c>
      <c r="I139" s="104">
        <v>5272.9887124899997</v>
      </c>
      <c r="J139" s="104">
        <v>75352.708527199997</v>
      </c>
      <c r="K139" s="104">
        <v>366.19494538800001</v>
      </c>
      <c r="L139" s="104">
        <v>26.843476267333301</v>
      </c>
      <c r="M139" s="104">
        <v>393.03842165533302</v>
      </c>
      <c r="N139" s="33"/>
      <c r="O139" s="35"/>
      <c r="P139" s="35"/>
      <c r="Q139" s="35"/>
      <c r="R139" s="31"/>
      <c r="S139" s="31"/>
      <c r="T139" s="31"/>
    </row>
    <row r="140" spans="1:20" x14ac:dyDescent="0.2">
      <c r="A140" s="30"/>
      <c r="B140" s="93" t="s">
        <v>124</v>
      </c>
      <c r="C140" s="102">
        <v>118</v>
      </c>
      <c r="D140" s="103">
        <v>69</v>
      </c>
      <c r="E140" s="102">
        <v>22</v>
      </c>
      <c r="F140" s="102">
        <v>7</v>
      </c>
      <c r="G140" s="102">
        <v>4</v>
      </c>
      <c r="H140" s="102">
        <v>16</v>
      </c>
      <c r="I140" s="104">
        <v>4288.0064790899996</v>
      </c>
      <c r="J140" s="104">
        <v>54921.271703040002</v>
      </c>
      <c r="K140" s="104">
        <v>294.67585497649998</v>
      </c>
      <c r="L140" s="104">
        <v>29.1779583536666</v>
      </c>
      <c r="M140" s="104">
        <v>323.85381333016602</v>
      </c>
      <c r="N140" s="33"/>
      <c r="O140" s="35"/>
      <c r="P140" s="35"/>
      <c r="Q140" s="35"/>
      <c r="R140" s="31"/>
      <c r="S140" s="31"/>
      <c r="T140" s="31"/>
    </row>
    <row r="141" spans="1:20" x14ac:dyDescent="0.2">
      <c r="A141" s="30"/>
      <c r="B141" s="93" t="s">
        <v>125</v>
      </c>
      <c r="C141" s="102">
        <v>76</v>
      </c>
      <c r="D141" s="103">
        <v>50</v>
      </c>
      <c r="E141" s="102">
        <v>5</v>
      </c>
      <c r="F141" s="102">
        <v>4</v>
      </c>
      <c r="G141" s="102">
        <v>5</v>
      </c>
      <c r="H141" s="102">
        <v>12</v>
      </c>
      <c r="I141" s="104">
        <v>1487.8466579000001</v>
      </c>
      <c r="J141" s="104">
        <v>53450.939106400001</v>
      </c>
      <c r="K141" s="104">
        <v>96.210432863999998</v>
      </c>
      <c r="L141" s="104">
        <v>18.8721448085555</v>
      </c>
      <c r="M141" s="104">
        <v>115.082577672555</v>
      </c>
      <c r="N141" s="33"/>
      <c r="O141" s="35"/>
      <c r="P141" s="35"/>
      <c r="Q141" s="35"/>
      <c r="R141" s="31"/>
      <c r="S141" s="31"/>
      <c r="T141" s="31"/>
    </row>
    <row r="142" spans="1:20" x14ac:dyDescent="0.2">
      <c r="A142" s="30"/>
      <c r="B142" s="93" t="s">
        <v>126</v>
      </c>
      <c r="C142" s="102">
        <v>70</v>
      </c>
      <c r="D142" s="103">
        <v>36</v>
      </c>
      <c r="E142" s="102">
        <v>11</v>
      </c>
      <c r="F142" s="102">
        <v>7</v>
      </c>
      <c r="G142" s="102">
        <v>5</v>
      </c>
      <c r="H142" s="102">
        <v>11</v>
      </c>
      <c r="I142" s="104">
        <v>4253.8216486399997</v>
      </c>
      <c r="J142" s="104">
        <v>46951.6556652</v>
      </c>
      <c r="K142" s="104">
        <v>307.07174442450003</v>
      </c>
      <c r="L142" s="104">
        <v>27.367865005555501</v>
      </c>
      <c r="M142" s="104">
        <v>334.43960943005499</v>
      </c>
      <c r="N142" s="33"/>
      <c r="O142" s="35"/>
      <c r="P142" s="35"/>
      <c r="Q142" s="35"/>
      <c r="R142" s="31"/>
      <c r="S142" s="31"/>
      <c r="T142" s="31"/>
    </row>
    <row r="143" spans="1:20" x14ac:dyDescent="0.2">
      <c r="A143" s="30"/>
      <c r="B143" s="93" t="s">
        <v>375</v>
      </c>
      <c r="C143" s="102">
        <v>65</v>
      </c>
      <c r="D143" s="103">
        <v>32</v>
      </c>
      <c r="E143" s="102">
        <v>7</v>
      </c>
      <c r="F143" s="102">
        <v>6</v>
      </c>
      <c r="G143" s="102">
        <v>8</v>
      </c>
      <c r="H143" s="102">
        <v>12</v>
      </c>
      <c r="I143" s="104">
        <v>8851.4650210599993</v>
      </c>
      <c r="J143" s="104">
        <v>45940.471106589997</v>
      </c>
      <c r="K143" s="104">
        <v>722.96789372900002</v>
      </c>
      <c r="L143" s="104">
        <v>25.5558357285</v>
      </c>
      <c r="M143" s="104">
        <v>748.52372945749903</v>
      </c>
      <c r="N143" s="33"/>
      <c r="O143" s="35"/>
      <c r="P143" s="35"/>
      <c r="Q143" s="35"/>
      <c r="R143" s="31"/>
      <c r="S143" s="31"/>
      <c r="T143" s="31"/>
    </row>
    <row r="144" spans="1:20" x14ac:dyDescent="0.2">
      <c r="A144" s="30"/>
      <c r="B144" s="93" t="s">
        <v>127</v>
      </c>
      <c r="C144" s="102">
        <v>268</v>
      </c>
      <c r="D144" s="103">
        <v>179</v>
      </c>
      <c r="E144" s="102">
        <v>30</v>
      </c>
      <c r="F144" s="102">
        <v>15</v>
      </c>
      <c r="G144" s="102">
        <v>21</v>
      </c>
      <c r="H144" s="102">
        <v>23</v>
      </c>
      <c r="I144" s="104">
        <v>46050.071112919999</v>
      </c>
      <c r="J144" s="104">
        <v>378553.31303159997</v>
      </c>
      <c r="K144" s="104">
        <v>3622.2066214820002</v>
      </c>
      <c r="L144" s="104">
        <v>62.424488578311099</v>
      </c>
      <c r="M144" s="104">
        <v>3684.6311100603102</v>
      </c>
      <c r="N144" s="33"/>
      <c r="O144" s="35"/>
      <c r="P144" s="35"/>
      <c r="Q144" s="35"/>
      <c r="R144" s="31"/>
      <c r="S144" s="31"/>
      <c r="T144" s="31"/>
    </row>
    <row r="145" spans="1:20" x14ac:dyDescent="0.2">
      <c r="A145" s="30"/>
      <c r="B145" s="93" t="s">
        <v>7</v>
      </c>
      <c r="C145" s="102">
        <v>770</v>
      </c>
      <c r="D145" s="103">
        <v>519</v>
      </c>
      <c r="E145" s="102">
        <v>85</v>
      </c>
      <c r="F145" s="102">
        <v>61</v>
      </c>
      <c r="G145" s="102">
        <v>56</v>
      </c>
      <c r="H145" s="102">
        <v>49</v>
      </c>
      <c r="I145" s="104">
        <v>93125.873093450005</v>
      </c>
      <c r="J145" s="104">
        <v>1612388.7930992499</v>
      </c>
      <c r="K145" s="104">
        <v>7137.8607370709997</v>
      </c>
      <c r="L145" s="104">
        <v>538.22729878041105</v>
      </c>
      <c r="M145" s="104">
        <v>7676.0880358514096</v>
      </c>
      <c r="N145" s="33"/>
      <c r="O145" s="35"/>
      <c r="P145" s="35"/>
      <c r="Q145" s="35"/>
      <c r="R145" s="31"/>
      <c r="S145" s="31"/>
      <c r="T145" s="31"/>
    </row>
    <row r="146" spans="1:20" x14ac:dyDescent="0.2">
      <c r="A146" s="30"/>
      <c r="B146" s="93" t="s">
        <v>128</v>
      </c>
      <c r="C146" s="102">
        <v>168</v>
      </c>
      <c r="D146" s="103">
        <v>122</v>
      </c>
      <c r="E146" s="102">
        <v>16</v>
      </c>
      <c r="F146" s="102">
        <v>9</v>
      </c>
      <c r="G146" s="102">
        <v>7</v>
      </c>
      <c r="H146" s="102">
        <v>14</v>
      </c>
      <c r="I146" s="104">
        <v>6275.48377033</v>
      </c>
      <c r="J146" s="104">
        <v>1107830.8641208501</v>
      </c>
      <c r="K146" s="104">
        <v>416.695948434</v>
      </c>
      <c r="L146" s="104">
        <v>180.29505368172201</v>
      </c>
      <c r="M146" s="104">
        <v>596.99100211572204</v>
      </c>
      <c r="N146" s="33"/>
      <c r="O146" s="35"/>
      <c r="P146" s="35"/>
      <c r="Q146" s="35"/>
      <c r="R146" s="31"/>
      <c r="S146" s="31"/>
      <c r="T146" s="31"/>
    </row>
    <row r="147" spans="1:20" x14ac:dyDescent="0.2">
      <c r="A147" s="30"/>
      <c r="B147" s="93" t="s">
        <v>129</v>
      </c>
      <c r="C147" s="102">
        <v>232</v>
      </c>
      <c r="D147" s="103">
        <v>148</v>
      </c>
      <c r="E147" s="102">
        <v>24</v>
      </c>
      <c r="F147" s="102">
        <v>20</v>
      </c>
      <c r="G147" s="102">
        <v>19</v>
      </c>
      <c r="H147" s="102">
        <v>21</v>
      </c>
      <c r="I147" s="104">
        <v>28790.34094953</v>
      </c>
      <c r="J147" s="104">
        <v>246695.77199904999</v>
      </c>
      <c r="K147" s="104">
        <v>2241.7108540539998</v>
      </c>
      <c r="L147" s="104">
        <v>47.659455111888803</v>
      </c>
      <c r="M147" s="104">
        <v>2289.3703091658799</v>
      </c>
      <c r="N147" s="33"/>
      <c r="O147" s="35"/>
      <c r="P147" s="35"/>
      <c r="Q147" s="35"/>
      <c r="R147" s="31"/>
      <c r="S147" s="31"/>
      <c r="T147" s="31"/>
    </row>
    <row r="148" spans="1:20" x14ac:dyDescent="0.2">
      <c r="A148" s="30"/>
      <c r="B148" s="93" t="s">
        <v>130</v>
      </c>
      <c r="C148" s="102">
        <v>198</v>
      </c>
      <c r="D148" s="103">
        <v>112</v>
      </c>
      <c r="E148" s="102">
        <v>30</v>
      </c>
      <c r="F148" s="102">
        <v>16</v>
      </c>
      <c r="G148" s="102">
        <v>18</v>
      </c>
      <c r="H148" s="102">
        <v>22</v>
      </c>
      <c r="I148" s="104">
        <v>28155.337842000001</v>
      </c>
      <c r="J148" s="104">
        <v>163545.29551520001</v>
      </c>
      <c r="K148" s="104">
        <v>2241.2137347134999</v>
      </c>
      <c r="L148" s="104">
        <v>52.367828555722198</v>
      </c>
      <c r="M148" s="104">
        <v>2293.5815632692202</v>
      </c>
      <c r="N148" s="33"/>
      <c r="O148" s="35"/>
      <c r="P148" s="35"/>
      <c r="Q148" s="35"/>
      <c r="R148" s="31"/>
      <c r="S148" s="31"/>
      <c r="T148" s="31"/>
    </row>
    <row r="149" spans="1:20" x14ac:dyDescent="0.2">
      <c r="A149" s="30"/>
      <c r="B149" s="93" t="s">
        <v>131</v>
      </c>
      <c r="C149" s="102">
        <v>164</v>
      </c>
      <c r="D149" s="103">
        <v>107</v>
      </c>
      <c r="E149" s="102">
        <v>17</v>
      </c>
      <c r="F149" s="102">
        <v>9</v>
      </c>
      <c r="G149" s="102">
        <v>7</v>
      </c>
      <c r="H149" s="102">
        <v>24</v>
      </c>
      <c r="I149" s="104">
        <v>11652.80667656</v>
      </c>
      <c r="J149" s="104">
        <v>81531.695072799994</v>
      </c>
      <c r="K149" s="104">
        <v>835.41832987600003</v>
      </c>
      <c r="L149" s="104">
        <v>52.081567156166599</v>
      </c>
      <c r="M149" s="104">
        <v>887.49989703216602</v>
      </c>
      <c r="N149" s="33"/>
      <c r="O149" s="35"/>
      <c r="P149" s="35"/>
      <c r="Q149" s="35"/>
      <c r="R149" s="31"/>
      <c r="S149" s="31"/>
      <c r="T149" s="31"/>
    </row>
    <row r="150" spans="1:20" x14ac:dyDescent="0.2">
      <c r="A150" s="30"/>
      <c r="B150" s="93" t="s">
        <v>132</v>
      </c>
      <c r="C150" s="102">
        <v>265</v>
      </c>
      <c r="D150" s="103">
        <v>169</v>
      </c>
      <c r="E150" s="102">
        <v>33</v>
      </c>
      <c r="F150" s="102">
        <v>19</v>
      </c>
      <c r="G150" s="102">
        <v>18</v>
      </c>
      <c r="H150" s="102">
        <v>26</v>
      </c>
      <c r="I150" s="104">
        <v>21272.224352249999</v>
      </c>
      <c r="J150" s="104">
        <v>287427.00475892</v>
      </c>
      <c r="K150" s="104">
        <v>1521.8418367285001</v>
      </c>
      <c r="L150" s="104">
        <v>90.644491962778304</v>
      </c>
      <c r="M150" s="104">
        <v>1612.48632869127</v>
      </c>
      <c r="N150" s="33"/>
      <c r="O150" s="35"/>
      <c r="P150" s="35"/>
      <c r="Q150" s="35"/>
      <c r="R150" s="31"/>
      <c r="S150" s="31"/>
      <c r="T150" s="31"/>
    </row>
    <row r="151" spans="1:20" x14ac:dyDescent="0.2">
      <c r="A151" s="30"/>
      <c r="B151" s="93" t="s">
        <v>133</v>
      </c>
      <c r="C151" s="102">
        <v>146</v>
      </c>
      <c r="D151" s="103">
        <v>84</v>
      </c>
      <c r="E151" s="102">
        <v>21</v>
      </c>
      <c r="F151" s="102">
        <v>12</v>
      </c>
      <c r="G151" s="102">
        <v>13</v>
      </c>
      <c r="H151" s="102">
        <v>16</v>
      </c>
      <c r="I151" s="104">
        <v>13917.56102445</v>
      </c>
      <c r="J151" s="104">
        <v>174768.97896440999</v>
      </c>
      <c r="K151" s="104">
        <v>1050.4254805574999</v>
      </c>
      <c r="L151" s="104">
        <v>38.746078021833299</v>
      </c>
      <c r="M151" s="104">
        <v>1089.1715585793299</v>
      </c>
      <c r="N151" s="33"/>
      <c r="O151" s="35"/>
      <c r="P151" s="35"/>
      <c r="Q151" s="35"/>
      <c r="R151" s="31"/>
      <c r="S151" s="31"/>
      <c r="T151" s="31"/>
    </row>
    <row r="152" spans="1:20" x14ac:dyDescent="0.2">
      <c r="A152" s="30"/>
      <c r="B152" s="93" t="s">
        <v>134</v>
      </c>
      <c r="C152" s="102">
        <v>221</v>
      </c>
      <c r="D152" s="103">
        <v>149</v>
      </c>
      <c r="E152" s="102">
        <v>27</v>
      </c>
      <c r="F152" s="102">
        <v>18</v>
      </c>
      <c r="G152" s="102">
        <v>12</v>
      </c>
      <c r="H152" s="102">
        <v>15</v>
      </c>
      <c r="I152" s="104">
        <v>9955.0166695600001</v>
      </c>
      <c r="J152" s="104">
        <v>128524.1881005</v>
      </c>
      <c r="K152" s="104">
        <v>684.25942678799902</v>
      </c>
      <c r="L152" s="104">
        <v>66.6995355769333</v>
      </c>
      <c r="M152" s="104">
        <v>750.95896236493297</v>
      </c>
      <c r="N152" s="33"/>
      <c r="O152" s="35"/>
      <c r="P152" s="35"/>
      <c r="Q152" s="35"/>
      <c r="R152" s="31"/>
      <c r="S152" s="31"/>
      <c r="T152" s="31"/>
    </row>
    <row r="153" spans="1:20" x14ac:dyDescent="0.2">
      <c r="A153" s="30"/>
      <c r="B153" s="93" t="s">
        <v>135</v>
      </c>
      <c r="C153" s="102">
        <v>292</v>
      </c>
      <c r="D153" s="103">
        <v>197</v>
      </c>
      <c r="E153" s="102">
        <v>33</v>
      </c>
      <c r="F153" s="102">
        <v>23</v>
      </c>
      <c r="G153" s="102">
        <v>15</v>
      </c>
      <c r="H153" s="102">
        <v>24</v>
      </c>
      <c r="I153" s="104">
        <v>27089.594255399999</v>
      </c>
      <c r="J153" s="104">
        <v>370509.29899520002</v>
      </c>
      <c r="K153" s="104">
        <v>2008.3843514714999</v>
      </c>
      <c r="L153" s="104">
        <v>129.02296172988801</v>
      </c>
      <c r="M153" s="104">
        <v>2137.40731320138</v>
      </c>
      <c r="N153" s="33"/>
      <c r="O153" s="35"/>
      <c r="P153" s="35"/>
      <c r="Q153" s="35"/>
      <c r="R153" s="31"/>
      <c r="S153" s="31"/>
      <c r="T153" s="31"/>
    </row>
    <row r="154" spans="1:20" x14ac:dyDescent="0.2">
      <c r="A154" s="30"/>
      <c r="B154" s="93" t="s">
        <v>136</v>
      </c>
      <c r="C154" s="102">
        <v>121</v>
      </c>
      <c r="D154" s="103">
        <v>57</v>
      </c>
      <c r="E154" s="102">
        <v>16</v>
      </c>
      <c r="F154" s="102">
        <v>10</v>
      </c>
      <c r="G154" s="102">
        <v>19</v>
      </c>
      <c r="H154" s="102">
        <v>19</v>
      </c>
      <c r="I154" s="104">
        <v>9301.0104585299996</v>
      </c>
      <c r="J154" s="104">
        <v>105980.5127348</v>
      </c>
      <c r="K154" s="104">
        <v>719.11037154350004</v>
      </c>
      <c r="L154" s="104">
        <v>31.123288812833302</v>
      </c>
      <c r="M154" s="104">
        <v>750.23366035633296</v>
      </c>
      <c r="N154" s="33"/>
      <c r="O154" s="35"/>
      <c r="P154" s="35"/>
      <c r="Q154" s="35"/>
      <c r="R154" s="31"/>
      <c r="S154" s="31"/>
      <c r="T154" s="31"/>
    </row>
    <row r="155" spans="1:20" x14ac:dyDescent="0.2">
      <c r="A155" s="30"/>
      <c r="B155" s="29" t="s">
        <v>300</v>
      </c>
      <c r="C155" s="301">
        <v>1433</v>
      </c>
      <c r="D155" s="302">
        <v>1220</v>
      </c>
      <c r="E155" s="302">
        <v>114</v>
      </c>
      <c r="F155" s="304">
        <v>47</v>
      </c>
      <c r="G155" s="304">
        <v>31</v>
      </c>
      <c r="H155" s="301">
        <v>21</v>
      </c>
      <c r="I155" s="303">
        <v>135220.93591649001</v>
      </c>
      <c r="J155" s="303">
        <v>1229631.1262891099</v>
      </c>
      <c r="K155" s="303">
        <v>9882.1270810775004</v>
      </c>
      <c r="L155" s="303">
        <v>539.23816502903298</v>
      </c>
      <c r="M155" s="303">
        <v>10421.365246106499</v>
      </c>
      <c r="N155" s="33"/>
      <c r="O155" s="35"/>
      <c r="P155" s="35"/>
      <c r="Q155" s="35"/>
      <c r="R155" s="31"/>
      <c r="S155" s="31"/>
      <c r="T155" s="31"/>
    </row>
    <row r="156" spans="1:20" x14ac:dyDescent="0.2">
      <c r="A156" s="30"/>
      <c r="B156" s="93" t="s">
        <v>137</v>
      </c>
      <c r="C156" s="102">
        <v>31</v>
      </c>
      <c r="D156" s="103">
        <v>24</v>
      </c>
      <c r="E156" s="102">
        <v>2</v>
      </c>
      <c r="F156" s="102">
        <v>1</v>
      </c>
      <c r="G156" s="106">
        <v>1</v>
      </c>
      <c r="H156" s="102">
        <v>3</v>
      </c>
      <c r="I156" s="104">
        <v>1204.84462444</v>
      </c>
      <c r="J156" s="104">
        <v>9652.2919932000004</v>
      </c>
      <c r="K156" s="104">
        <v>78.948495472000005</v>
      </c>
      <c r="L156" s="104">
        <v>7.4804077289999897</v>
      </c>
      <c r="M156" s="104">
        <v>86.428903200999997</v>
      </c>
      <c r="N156" s="33"/>
      <c r="O156" s="35"/>
      <c r="P156" s="35"/>
      <c r="Q156" s="35"/>
      <c r="R156" s="31"/>
      <c r="S156" s="31"/>
      <c r="T156" s="31"/>
    </row>
    <row r="157" spans="1:20" x14ac:dyDescent="0.2">
      <c r="A157" s="30"/>
      <c r="B157" s="93" t="s">
        <v>138</v>
      </c>
      <c r="C157" s="102">
        <v>61</v>
      </c>
      <c r="D157" s="103">
        <v>30</v>
      </c>
      <c r="E157" s="102">
        <v>4</v>
      </c>
      <c r="F157" s="102">
        <v>8</v>
      </c>
      <c r="G157" s="102">
        <v>10</v>
      </c>
      <c r="H157" s="102">
        <v>9</v>
      </c>
      <c r="I157" s="104">
        <v>1081.5723549699901</v>
      </c>
      <c r="J157" s="104">
        <v>17382.704000400001</v>
      </c>
      <c r="K157" s="104">
        <v>70.702005396999994</v>
      </c>
      <c r="L157" s="104">
        <v>13.031910404</v>
      </c>
      <c r="M157" s="104">
        <v>83.733915800999995</v>
      </c>
      <c r="N157" s="33"/>
      <c r="O157" s="35"/>
      <c r="P157" s="35"/>
      <c r="Q157" s="35"/>
      <c r="R157" s="31"/>
      <c r="S157" s="31"/>
      <c r="T157" s="31"/>
    </row>
    <row r="158" spans="1:20" x14ac:dyDescent="0.2">
      <c r="A158" s="30"/>
      <c r="B158" s="93" t="s">
        <v>139</v>
      </c>
      <c r="C158" s="102">
        <v>76</v>
      </c>
      <c r="D158" s="103">
        <v>53</v>
      </c>
      <c r="E158" s="102">
        <v>8</v>
      </c>
      <c r="F158" s="102">
        <v>4</v>
      </c>
      <c r="G158" s="102">
        <v>1</v>
      </c>
      <c r="H158" s="102">
        <v>10</v>
      </c>
      <c r="I158" s="104">
        <v>4529.5360380000002</v>
      </c>
      <c r="J158" s="104">
        <v>74899.443886559995</v>
      </c>
      <c r="K158" s="104">
        <v>291.222281530499</v>
      </c>
      <c r="L158" s="104">
        <v>15.0630574761333</v>
      </c>
      <c r="M158" s="104">
        <v>306.28533900663302</v>
      </c>
      <c r="N158" s="33"/>
      <c r="O158" s="35"/>
      <c r="P158" s="35"/>
      <c r="Q158" s="35"/>
      <c r="R158" s="31"/>
      <c r="S158" s="31"/>
      <c r="T158" s="31"/>
    </row>
    <row r="159" spans="1:20" x14ac:dyDescent="0.2">
      <c r="A159" s="30"/>
      <c r="B159" s="93" t="s">
        <v>140</v>
      </c>
      <c r="C159" s="102">
        <v>56</v>
      </c>
      <c r="D159" s="103">
        <v>40</v>
      </c>
      <c r="E159" s="102">
        <v>6</v>
      </c>
      <c r="F159" s="102">
        <v>1</v>
      </c>
      <c r="G159" s="106">
        <v>1</v>
      </c>
      <c r="H159" s="102">
        <v>8</v>
      </c>
      <c r="I159" s="104">
        <v>3273.3868496099999</v>
      </c>
      <c r="J159" s="104">
        <v>28538.513151200001</v>
      </c>
      <c r="K159" s="104">
        <v>222.201720292</v>
      </c>
      <c r="L159" s="104">
        <v>11.1900383117222</v>
      </c>
      <c r="M159" s="104">
        <v>233.391758603722</v>
      </c>
      <c r="N159" s="33"/>
      <c r="O159" s="35"/>
      <c r="P159" s="35"/>
      <c r="Q159" s="35"/>
      <c r="R159" s="31"/>
      <c r="S159" s="31"/>
      <c r="T159" s="31"/>
    </row>
    <row r="160" spans="1:20" x14ac:dyDescent="0.2">
      <c r="A160" s="30"/>
      <c r="B160" s="93" t="s">
        <v>141</v>
      </c>
      <c r="C160" s="102">
        <v>26</v>
      </c>
      <c r="D160" s="103">
        <v>16</v>
      </c>
      <c r="E160" s="102">
        <v>2</v>
      </c>
      <c r="F160" s="106">
        <v>1</v>
      </c>
      <c r="G160" s="102">
        <v>3</v>
      </c>
      <c r="H160" s="102">
        <v>4</v>
      </c>
      <c r="I160" s="104">
        <v>1406.1680066199999</v>
      </c>
      <c r="J160" s="104">
        <v>11868.423067600001</v>
      </c>
      <c r="K160" s="104">
        <v>97.393214174500002</v>
      </c>
      <c r="L160" s="104">
        <v>6.7639604760000003</v>
      </c>
      <c r="M160" s="104">
        <v>104.1571746505</v>
      </c>
      <c r="N160" s="33"/>
      <c r="O160" s="35"/>
      <c r="P160" s="35"/>
      <c r="Q160" s="35"/>
      <c r="R160" s="31"/>
      <c r="S160" s="31"/>
      <c r="T160" s="31"/>
    </row>
    <row r="161" spans="1:20" x14ac:dyDescent="0.2">
      <c r="A161" s="30"/>
      <c r="B161" s="93" t="s">
        <v>142</v>
      </c>
      <c r="C161" s="102">
        <v>25</v>
      </c>
      <c r="D161" s="103">
        <v>17</v>
      </c>
      <c r="E161" s="102">
        <v>3</v>
      </c>
      <c r="F161" s="106">
        <v>2</v>
      </c>
      <c r="G161" s="106">
        <v>0</v>
      </c>
      <c r="H161" s="102">
        <v>3</v>
      </c>
      <c r="I161" s="104">
        <v>477.81623657</v>
      </c>
      <c r="J161" s="104">
        <v>7032.7845496</v>
      </c>
      <c r="K161" s="104">
        <v>27.398680265499902</v>
      </c>
      <c r="L161" s="104">
        <v>6.0016976650777698</v>
      </c>
      <c r="M161" s="104">
        <v>33.400377930577697</v>
      </c>
      <c r="N161" s="33"/>
      <c r="O161" s="35"/>
      <c r="P161" s="35"/>
      <c r="Q161" s="35"/>
      <c r="R161" s="31"/>
      <c r="S161" s="31"/>
      <c r="T161" s="31"/>
    </row>
    <row r="162" spans="1:20" x14ac:dyDescent="0.2">
      <c r="A162" s="30"/>
      <c r="B162" s="93" t="s">
        <v>143</v>
      </c>
      <c r="C162" s="102">
        <v>132</v>
      </c>
      <c r="D162" s="103">
        <v>86</v>
      </c>
      <c r="E162" s="102">
        <v>21</v>
      </c>
      <c r="F162" s="102">
        <v>11</v>
      </c>
      <c r="G162" s="102">
        <v>5</v>
      </c>
      <c r="H162" s="102">
        <v>9</v>
      </c>
      <c r="I162" s="104">
        <v>11094.257009610001</v>
      </c>
      <c r="J162" s="104">
        <v>130387.3995116</v>
      </c>
      <c r="K162" s="104">
        <v>819.88342466500001</v>
      </c>
      <c r="L162" s="104">
        <v>62.632838929655499</v>
      </c>
      <c r="M162" s="104">
        <v>882.51626359465502</v>
      </c>
      <c r="N162" s="33"/>
      <c r="O162" s="35"/>
      <c r="P162" s="35"/>
      <c r="Q162" s="35"/>
      <c r="R162" s="31"/>
      <c r="S162" s="31"/>
      <c r="T162" s="31"/>
    </row>
    <row r="163" spans="1:20" x14ac:dyDescent="0.2">
      <c r="A163" s="30"/>
      <c r="B163" s="93" t="s">
        <v>144</v>
      </c>
      <c r="C163" s="102">
        <v>41</v>
      </c>
      <c r="D163" s="103">
        <v>21</v>
      </c>
      <c r="E163" s="102">
        <v>7</v>
      </c>
      <c r="F163" s="102">
        <v>6</v>
      </c>
      <c r="G163" s="102">
        <v>1</v>
      </c>
      <c r="H163" s="102">
        <v>6</v>
      </c>
      <c r="I163" s="104">
        <v>2108.8125841999999</v>
      </c>
      <c r="J163" s="104">
        <v>24975.8920182</v>
      </c>
      <c r="K163" s="104">
        <v>159.70805882299999</v>
      </c>
      <c r="L163" s="104">
        <v>18.219722936166601</v>
      </c>
      <c r="M163" s="104">
        <v>177.92778175916601</v>
      </c>
      <c r="N163" s="33"/>
      <c r="O163" s="35"/>
      <c r="P163" s="35"/>
      <c r="Q163" s="35"/>
      <c r="R163" s="31"/>
      <c r="S163" s="31"/>
      <c r="T163" s="31"/>
    </row>
    <row r="164" spans="1:20" x14ac:dyDescent="0.2">
      <c r="A164" s="30"/>
      <c r="B164" s="93" t="s">
        <v>145</v>
      </c>
      <c r="C164" s="102">
        <v>52</v>
      </c>
      <c r="D164" s="103">
        <v>33</v>
      </c>
      <c r="E164" s="102">
        <v>7</v>
      </c>
      <c r="F164" s="102">
        <v>6</v>
      </c>
      <c r="G164" s="102">
        <v>3</v>
      </c>
      <c r="H164" s="102">
        <v>3</v>
      </c>
      <c r="I164" s="104">
        <v>2023.4297513900001</v>
      </c>
      <c r="J164" s="104">
        <v>17763.146093449999</v>
      </c>
      <c r="K164" s="104">
        <v>139.67858571549999</v>
      </c>
      <c r="L164" s="104">
        <v>14.0999847852777</v>
      </c>
      <c r="M164" s="104">
        <v>153.77857050077699</v>
      </c>
      <c r="N164" s="33"/>
      <c r="O164" s="35"/>
      <c r="P164" s="35"/>
      <c r="Q164" s="35"/>
      <c r="R164" s="31"/>
      <c r="S164" s="31"/>
      <c r="T164" s="31"/>
    </row>
    <row r="165" spans="1:20" x14ac:dyDescent="0.2">
      <c r="A165" s="30"/>
      <c r="B165" s="93" t="s">
        <v>146</v>
      </c>
      <c r="C165" s="102">
        <v>51</v>
      </c>
      <c r="D165" s="103">
        <v>35</v>
      </c>
      <c r="E165" s="102">
        <v>5</v>
      </c>
      <c r="F165" s="102">
        <v>5</v>
      </c>
      <c r="G165" s="106">
        <v>0</v>
      </c>
      <c r="H165" s="102">
        <v>6</v>
      </c>
      <c r="I165" s="104">
        <v>2173.0930303499999</v>
      </c>
      <c r="J165" s="104">
        <v>32462.218379999998</v>
      </c>
      <c r="K165" s="104">
        <v>151.52613354900001</v>
      </c>
      <c r="L165" s="104">
        <v>10.654653287055501</v>
      </c>
      <c r="M165" s="104">
        <v>162.18078683605501</v>
      </c>
      <c r="N165" s="33"/>
      <c r="O165" s="35"/>
      <c r="P165" s="35"/>
      <c r="Q165" s="35"/>
      <c r="R165" s="31"/>
      <c r="S165" s="31"/>
      <c r="T165" s="31"/>
    </row>
    <row r="166" spans="1:20" x14ac:dyDescent="0.2">
      <c r="A166" s="30"/>
      <c r="B166" s="93" t="s">
        <v>147</v>
      </c>
      <c r="C166" s="102">
        <v>11</v>
      </c>
      <c r="D166" s="103">
        <v>5</v>
      </c>
      <c r="E166" s="102">
        <v>1</v>
      </c>
      <c r="F166" s="106">
        <v>1</v>
      </c>
      <c r="G166" s="106">
        <v>0</v>
      </c>
      <c r="H166" s="102">
        <v>4</v>
      </c>
      <c r="I166" s="104">
        <v>191.6245126</v>
      </c>
      <c r="J166" s="104">
        <v>1503.5363560000001</v>
      </c>
      <c r="K166" s="104">
        <v>10.858995030499999</v>
      </c>
      <c r="L166" s="104">
        <v>1.3732374546666599</v>
      </c>
      <c r="M166" s="104">
        <v>12.2322324851666</v>
      </c>
      <c r="N166" s="33"/>
      <c r="O166" s="35"/>
      <c r="P166" s="35"/>
      <c r="Q166" s="35"/>
      <c r="R166" s="31"/>
      <c r="S166" s="31"/>
      <c r="T166" s="31"/>
    </row>
    <row r="167" spans="1:20" x14ac:dyDescent="0.2">
      <c r="A167" s="30"/>
      <c r="B167" s="93" t="s">
        <v>148</v>
      </c>
      <c r="C167" s="102">
        <v>17</v>
      </c>
      <c r="D167" s="103">
        <v>10</v>
      </c>
      <c r="E167" s="106">
        <v>2</v>
      </c>
      <c r="F167" s="102">
        <v>2</v>
      </c>
      <c r="G167" s="106">
        <v>0</v>
      </c>
      <c r="H167" s="102">
        <v>3</v>
      </c>
      <c r="I167" s="104">
        <v>179.47750270999899</v>
      </c>
      <c r="J167" s="104">
        <v>4367.1604263999998</v>
      </c>
      <c r="K167" s="104">
        <v>10.8374207065</v>
      </c>
      <c r="L167" s="104">
        <v>2.3643437614444398</v>
      </c>
      <c r="M167" s="104">
        <v>13.2017644679444</v>
      </c>
      <c r="N167" s="33"/>
      <c r="O167" s="35"/>
      <c r="P167" s="35"/>
      <c r="Q167" s="35"/>
      <c r="R167" s="31"/>
      <c r="S167" s="31"/>
      <c r="T167" s="31"/>
    </row>
    <row r="168" spans="1:20" x14ac:dyDescent="0.2">
      <c r="A168" s="30"/>
      <c r="B168" s="93" t="s">
        <v>149</v>
      </c>
      <c r="C168" s="102">
        <v>174</v>
      </c>
      <c r="D168" s="103">
        <v>126</v>
      </c>
      <c r="E168" s="102">
        <v>16</v>
      </c>
      <c r="F168" s="102">
        <v>12</v>
      </c>
      <c r="G168" s="102">
        <v>9</v>
      </c>
      <c r="H168" s="102">
        <v>11</v>
      </c>
      <c r="I168" s="104">
        <v>19914.939488759999</v>
      </c>
      <c r="J168" s="104">
        <v>123811.1428784</v>
      </c>
      <c r="K168" s="104">
        <v>1463.8482470819999</v>
      </c>
      <c r="L168" s="104">
        <v>36.272530479055497</v>
      </c>
      <c r="M168" s="104">
        <v>1500.1207775610501</v>
      </c>
      <c r="N168" s="33"/>
      <c r="O168" s="35"/>
      <c r="P168" s="35"/>
      <c r="Q168" s="35"/>
      <c r="R168" s="31"/>
      <c r="S168" s="31"/>
      <c r="T168" s="31"/>
    </row>
    <row r="169" spans="1:20" x14ac:dyDescent="0.2">
      <c r="A169" s="30"/>
      <c r="B169" s="93" t="s">
        <v>150</v>
      </c>
      <c r="C169" s="102">
        <v>47</v>
      </c>
      <c r="D169" s="103">
        <v>32</v>
      </c>
      <c r="E169" s="102">
        <v>2</v>
      </c>
      <c r="F169" s="102">
        <v>3</v>
      </c>
      <c r="G169" s="102">
        <v>1</v>
      </c>
      <c r="H169" s="102">
        <v>9</v>
      </c>
      <c r="I169" s="104">
        <v>3260.2572092599999</v>
      </c>
      <c r="J169" s="104">
        <v>20333.157332399998</v>
      </c>
      <c r="K169" s="104">
        <v>224.75918025999999</v>
      </c>
      <c r="L169" s="104">
        <v>8.8103951848888897</v>
      </c>
      <c r="M169" s="104">
        <v>233.56957544488799</v>
      </c>
      <c r="N169" s="33"/>
      <c r="O169" s="35"/>
      <c r="P169" s="35"/>
      <c r="Q169" s="35"/>
      <c r="R169" s="31"/>
      <c r="S169" s="31"/>
      <c r="T169" s="31"/>
    </row>
    <row r="170" spans="1:20" x14ac:dyDescent="0.2">
      <c r="A170" s="30"/>
      <c r="B170" s="93" t="s">
        <v>376</v>
      </c>
      <c r="C170" s="102">
        <v>432</v>
      </c>
      <c r="D170" s="103">
        <v>313</v>
      </c>
      <c r="E170" s="102">
        <v>41</v>
      </c>
      <c r="F170" s="102">
        <v>27</v>
      </c>
      <c r="G170" s="102">
        <v>16</v>
      </c>
      <c r="H170" s="102">
        <v>35</v>
      </c>
      <c r="I170" s="104">
        <v>44063.760322390001</v>
      </c>
      <c r="J170" s="104">
        <v>432331.63893105998</v>
      </c>
      <c r="K170" s="104">
        <v>3262.2945431190001</v>
      </c>
      <c r="L170" s="104">
        <v>150.248697147733</v>
      </c>
      <c r="M170" s="104">
        <v>3412.5432402667302</v>
      </c>
      <c r="N170" s="33"/>
      <c r="O170" s="35"/>
      <c r="P170" s="35"/>
      <c r="Q170" s="35"/>
      <c r="R170" s="31"/>
      <c r="S170" s="31"/>
      <c r="T170" s="31"/>
    </row>
    <row r="171" spans="1:20" x14ac:dyDescent="0.2">
      <c r="A171" s="30"/>
      <c r="B171" s="93" t="s">
        <v>151</v>
      </c>
      <c r="C171" s="102">
        <v>65</v>
      </c>
      <c r="D171" s="103">
        <v>45</v>
      </c>
      <c r="E171" s="102">
        <v>6</v>
      </c>
      <c r="F171" s="102">
        <v>0</v>
      </c>
      <c r="G171" s="102">
        <v>6</v>
      </c>
      <c r="H171" s="102">
        <v>8</v>
      </c>
      <c r="I171" s="104">
        <v>2352.1301696400001</v>
      </c>
      <c r="J171" s="104">
        <v>30839.852289599999</v>
      </c>
      <c r="K171" s="104">
        <v>153.12161468100001</v>
      </c>
      <c r="L171" s="104">
        <v>17.729378507222201</v>
      </c>
      <c r="M171" s="104">
        <v>170.85099318822199</v>
      </c>
      <c r="N171" s="33"/>
      <c r="O171" s="35"/>
      <c r="P171" s="35"/>
      <c r="Q171" s="35"/>
      <c r="R171" s="31"/>
      <c r="S171" s="31"/>
      <c r="T171" s="31"/>
    </row>
    <row r="172" spans="1:20" x14ac:dyDescent="0.2">
      <c r="A172" s="30"/>
      <c r="B172" s="93" t="s">
        <v>152</v>
      </c>
      <c r="C172" s="102">
        <v>30</v>
      </c>
      <c r="D172" s="103">
        <v>18</v>
      </c>
      <c r="E172" s="102">
        <v>3</v>
      </c>
      <c r="F172" s="102">
        <v>1</v>
      </c>
      <c r="G172" s="106">
        <v>1</v>
      </c>
      <c r="H172" s="102">
        <v>7</v>
      </c>
      <c r="I172" s="104">
        <v>1704.6019752699999</v>
      </c>
      <c r="J172" s="104">
        <v>9927.0678508000001</v>
      </c>
      <c r="K172" s="104">
        <v>110.5851239325</v>
      </c>
      <c r="L172" s="104">
        <v>5.6655263144444401</v>
      </c>
      <c r="M172" s="104">
        <v>116.25065024694401</v>
      </c>
      <c r="N172" s="33"/>
      <c r="O172" s="35"/>
      <c r="P172" s="35"/>
      <c r="Q172" s="35"/>
      <c r="R172" s="31"/>
      <c r="S172" s="31"/>
      <c r="T172" s="31"/>
    </row>
    <row r="173" spans="1:20" x14ac:dyDescent="0.2">
      <c r="A173" s="30"/>
      <c r="B173" s="93" t="s">
        <v>153</v>
      </c>
      <c r="C173" s="102">
        <v>240</v>
      </c>
      <c r="D173" s="103">
        <v>195</v>
      </c>
      <c r="E173" s="102">
        <v>13</v>
      </c>
      <c r="F173" s="102">
        <v>12</v>
      </c>
      <c r="G173" s="102">
        <v>4</v>
      </c>
      <c r="H173" s="102">
        <v>16</v>
      </c>
      <c r="I173" s="104">
        <v>28338.01806314</v>
      </c>
      <c r="J173" s="104">
        <v>180404.76429024001</v>
      </c>
      <c r="K173" s="104">
        <v>2167.966856647</v>
      </c>
      <c r="L173" s="104">
        <v>98.735851479766595</v>
      </c>
      <c r="M173" s="104">
        <v>2266.7027081267602</v>
      </c>
      <c r="N173" s="33"/>
      <c r="O173" s="35"/>
      <c r="P173" s="35"/>
      <c r="Q173" s="35"/>
      <c r="R173" s="31"/>
      <c r="S173" s="31"/>
      <c r="T173" s="31"/>
    </row>
    <row r="174" spans="1:20" x14ac:dyDescent="0.2">
      <c r="A174" s="30"/>
      <c r="B174" s="93" t="s">
        <v>154</v>
      </c>
      <c r="C174" s="102">
        <v>111</v>
      </c>
      <c r="D174" s="103">
        <v>70</v>
      </c>
      <c r="E174" s="102">
        <v>12</v>
      </c>
      <c r="F174" s="102">
        <v>10</v>
      </c>
      <c r="G174" s="102">
        <v>10</v>
      </c>
      <c r="H174" s="102">
        <v>9</v>
      </c>
      <c r="I174" s="104">
        <v>5843.2101869600001</v>
      </c>
      <c r="J174" s="104">
        <v>71149.989282399998</v>
      </c>
      <c r="K174" s="104">
        <v>419.19249973500001</v>
      </c>
      <c r="L174" s="104">
        <v>52.8999326997222</v>
      </c>
      <c r="M174" s="104">
        <v>472.09243243472201</v>
      </c>
      <c r="N174" s="33"/>
      <c r="O174" s="35"/>
      <c r="P174" s="35"/>
      <c r="Q174" s="35"/>
      <c r="R174" s="31"/>
      <c r="S174" s="31"/>
      <c r="T174" s="31"/>
    </row>
    <row r="175" spans="1:20" x14ac:dyDescent="0.2">
      <c r="A175" s="30"/>
      <c r="B175" s="29" t="s">
        <v>301</v>
      </c>
      <c r="C175" s="301">
        <v>1848</v>
      </c>
      <c r="D175" s="302">
        <v>1640</v>
      </c>
      <c r="E175" s="302">
        <v>101</v>
      </c>
      <c r="F175" s="304">
        <v>35</v>
      </c>
      <c r="G175" s="304">
        <v>49</v>
      </c>
      <c r="H175" s="301">
        <v>23</v>
      </c>
      <c r="I175" s="303">
        <v>379801.43691181001</v>
      </c>
      <c r="J175" s="303">
        <v>3003625.8486128999</v>
      </c>
      <c r="K175" s="303">
        <v>30658.656157642999</v>
      </c>
      <c r="L175" s="303">
        <v>832.27363375217203</v>
      </c>
      <c r="M175" s="303">
        <v>31490.929791395101</v>
      </c>
      <c r="N175" s="33"/>
      <c r="O175" s="35"/>
      <c r="P175" s="35"/>
      <c r="Q175" s="35"/>
      <c r="R175" s="31"/>
      <c r="S175" s="31"/>
      <c r="T175" s="31"/>
    </row>
    <row r="176" spans="1:20" x14ac:dyDescent="0.2">
      <c r="A176" s="30"/>
      <c r="B176" s="93" t="s">
        <v>155</v>
      </c>
      <c r="C176" s="102">
        <v>31</v>
      </c>
      <c r="D176" s="103">
        <v>19</v>
      </c>
      <c r="E176" s="106">
        <v>0</v>
      </c>
      <c r="F176" s="102">
        <v>3</v>
      </c>
      <c r="G176" s="106">
        <v>1</v>
      </c>
      <c r="H176" s="102">
        <v>8</v>
      </c>
      <c r="I176" s="104">
        <v>515.98953399000004</v>
      </c>
      <c r="J176" s="104">
        <v>5424.8705988000002</v>
      </c>
      <c r="K176" s="104">
        <v>32.907342442999997</v>
      </c>
      <c r="L176" s="104">
        <v>3.4592769325555501</v>
      </c>
      <c r="M176" s="104">
        <v>36.366619375555501</v>
      </c>
      <c r="N176" s="33"/>
      <c r="O176" s="35"/>
      <c r="P176" s="35"/>
      <c r="Q176" s="35"/>
      <c r="R176" s="31"/>
      <c r="S176" s="31"/>
      <c r="T176" s="31"/>
    </row>
    <row r="177" spans="1:20" x14ac:dyDescent="0.2">
      <c r="A177" s="30"/>
      <c r="B177" s="93" t="s">
        <v>156</v>
      </c>
      <c r="C177" s="102">
        <v>225</v>
      </c>
      <c r="D177" s="103">
        <v>175</v>
      </c>
      <c r="E177" s="102">
        <v>15</v>
      </c>
      <c r="F177" s="102">
        <v>8</v>
      </c>
      <c r="G177" s="102">
        <v>5</v>
      </c>
      <c r="H177" s="102">
        <v>22</v>
      </c>
      <c r="I177" s="104">
        <v>117728.33073073</v>
      </c>
      <c r="J177" s="104">
        <v>594259.60098480002</v>
      </c>
      <c r="K177" s="104">
        <v>9819.8361262385006</v>
      </c>
      <c r="L177" s="104">
        <v>178.72210155122201</v>
      </c>
      <c r="M177" s="104">
        <v>9998.5582277897192</v>
      </c>
      <c r="N177" s="33"/>
      <c r="O177" s="35"/>
      <c r="P177" s="35"/>
      <c r="Q177" s="35"/>
      <c r="R177" s="31"/>
      <c r="S177" s="31"/>
      <c r="T177" s="31"/>
    </row>
    <row r="178" spans="1:20" x14ac:dyDescent="0.2">
      <c r="A178" s="30"/>
      <c r="B178" s="93" t="s">
        <v>157</v>
      </c>
      <c r="C178" s="102">
        <v>149</v>
      </c>
      <c r="D178" s="103">
        <v>124</v>
      </c>
      <c r="E178" s="102">
        <v>8</v>
      </c>
      <c r="F178" s="102">
        <v>3</v>
      </c>
      <c r="G178" s="102">
        <v>7</v>
      </c>
      <c r="H178" s="102">
        <v>7</v>
      </c>
      <c r="I178" s="104">
        <v>7401.1840955099997</v>
      </c>
      <c r="J178" s="104">
        <v>99462.373488800004</v>
      </c>
      <c r="K178" s="104">
        <v>517.78475123399903</v>
      </c>
      <c r="L178" s="104">
        <v>46.797780647444398</v>
      </c>
      <c r="M178" s="104">
        <v>564.58253188144397</v>
      </c>
      <c r="N178" s="33"/>
      <c r="O178" s="35"/>
      <c r="P178" s="35"/>
      <c r="Q178" s="35"/>
      <c r="R178" s="31"/>
      <c r="S178" s="31"/>
      <c r="T178" s="31"/>
    </row>
    <row r="179" spans="1:20" x14ac:dyDescent="0.2">
      <c r="A179" s="30"/>
      <c r="B179" s="93" t="s">
        <v>158</v>
      </c>
      <c r="C179" s="102">
        <v>469</v>
      </c>
      <c r="D179" s="103">
        <v>364</v>
      </c>
      <c r="E179" s="102">
        <v>41</v>
      </c>
      <c r="F179" s="102">
        <v>20</v>
      </c>
      <c r="G179" s="102">
        <v>17</v>
      </c>
      <c r="H179" s="102">
        <v>27</v>
      </c>
      <c r="I179" s="104">
        <v>56320.120989980001</v>
      </c>
      <c r="J179" s="104">
        <v>662218.94645665004</v>
      </c>
      <c r="K179" s="104">
        <v>4426.2542444669998</v>
      </c>
      <c r="L179" s="104">
        <v>216.83676093814401</v>
      </c>
      <c r="M179" s="104">
        <v>4643.0910054051401</v>
      </c>
      <c r="N179" s="33"/>
      <c r="O179" s="35"/>
      <c r="P179" s="35"/>
      <c r="Q179" s="35"/>
      <c r="R179" s="31"/>
      <c r="S179" s="31"/>
      <c r="T179" s="31"/>
    </row>
    <row r="180" spans="1:20" x14ac:dyDescent="0.2">
      <c r="A180" s="30"/>
      <c r="B180" s="93" t="s">
        <v>159</v>
      </c>
      <c r="C180" s="102">
        <v>71</v>
      </c>
      <c r="D180" s="103">
        <v>37</v>
      </c>
      <c r="E180" s="102">
        <v>9</v>
      </c>
      <c r="F180" s="102">
        <v>6</v>
      </c>
      <c r="G180" s="102">
        <v>8</v>
      </c>
      <c r="H180" s="102">
        <v>11</v>
      </c>
      <c r="I180" s="104">
        <v>5747.5245037200002</v>
      </c>
      <c r="J180" s="104">
        <v>30577.407679600001</v>
      </c>
      <c r="K180" s="104">
        <v>458.55859545399898</v>
      </c>
      <c r="L180" s="104">
        <v>17.171770897611101</v>
      </c>
      <c r="M180" s="104">
        <v>475.730366351611</v>
      </c>
      <c r="N180" s="33"/>
      <c r="O180" s="35"/>
      <c r="P180" s="35"/>
      <c r="Q180" s="35"/>
      <c r="R180" s="31"/>
      <c r="S180" s="31"/>
      <c r="T180" s="31"/>
    </row>
    <row r="181" spans="1:20" x14ac:dyDescent="0.2">
      <c r="A181" s="30"/>
      <c r="B181" s="93" t="s">
        <v>160</v>
      </c>
      <c r="C181" s="102">
        <v>41</v>
      </c>
      <c r="D181" s="103">
        <v>23</v>
      </c>
      <c r="E181" s="102">
        <v>4</v>
      </c>
      <c r="F181" s="106">
        <v>2</v>
      </c>
      <c r="G181" s="102">
        <v>4</v>
      </c>
      <c r="H181" s="102">
        <v>8</v>
      </c>
      <c r="I181" s="104">
        <v>390.66110015999999</v>
      </c>
      <c r="J181" s="104">
        <v>8953.6167408000001</v>
      </c>
      <c r="K181" s="104">
        <v>30.503294482499999</v>
      </c>
      <c r="L181" s="104">
        <v>11.7520016658333</v>
      </c>
      <c r="M181" s="104">
        <v>42.255296148333301</v>
      </c>
      <c r="N181" s="33"/>
      <c r="O181" s="35"/>
      <c r="P181" s="35"/>
      <c r="Q181" s="35"/>
      <c r="R181" s="31"/>
      <c r="S181" s="31"/>
      <c r="T181" s="31"/>
    </row>
    <row r="182" spans="1:20" x14ac:dyDescent="0.2">
      <c r="A182" s="30"/>
      <c r="B182" s="93" t="s">
        <v>161</v>
      </c>
      <c r="C182" s="102">
        <v>19</v>
      </c>
      <c r="D182" s="103">
        <v>12</v>
      </c>
      <c r="E182" s="106">
        <v>1</v>
      </c>
      <c r="F182" s="102">
        <v>1</v>
      </c>
      <c r="G182" s="106">
        <v>1</v>
      </c>
      <c r="H182" s="102">
        <v>4</v>
      </c>
      <c r="I182" s="104">
        <v>146.86669631000001</v>
      </c>
      <c r="J182" s="104">
        <v>3274.5762847999999</v>
      </c>
      <c r="K182" s="104">
        <v>8.8431767959999998</v>
      </c>
      <c r="L182" s="104">
        <v>3.9654221999999999</v>
      </c>
      <c r="M182" s="104">
        <v>12.808598996000001</v>
      </c>
      <c r="N182" s="33"/>
      <c r="O182" s="35"/>
      <c r="P182" s="35"/>
      <c r="Q182" s="35"/>
      <c r="R182" s="31"/>
      <c r="S182" s="31"/>
      <c r="T182" s="31"/>
    </row>
    <row r="183" spans="1:20" x14ac:dyDescent="0.2">
      <c r="A183" s="30"/>
      <c r="B183" s="93" t="s">
        <v>9</v>
      </c>
      <c r="C183" s="102">
        <v>649</v>
      </c>
      <c r="D183" s="103">
        <v>528</v>
      </c>
      <c r="E183" s="102">
        <v>39</v>
      </c>
      <c r="F183" s="102">
        <v>21</v>
      </c>
      <c r="G183" s="102">
        <v>27</v>
      </c>
      <c r="H183" s="102">
        <v>34</v>
      </c>
      <c r="I183" s="104">
        <v>137374.38291474999</v>
      </c>
      <c r="J183" s="104">
        <v>1023499.74304865</v>
      </c>
      <c r="K183" s="104">
        <v>11087.878869948499</v>
      </c>
      <c r="L183" s="104">
        <v>253.031169712333</v>
      </c>
      <c r="M183" s="104">
        <v>11340.910039660799</v>
      </c>
      <c r="N183" s="33"/>
      <c r="O183" s="35"/>
      <c r="P183" s="35"/>
      <c r="Q183" s="35"/>
      <c r="R183" s="31"/>
      <c r="S183" s="31"/>
      <c r="T183" s="31"/>
    </row>
    <row r="184" spans="1:20" x14ac:dyDescent="0.2">
      <c r="A184" s="30"/>
      <c r="B184" s="93" t="s">
        <v>162</v>
      </c>
      <c r="C184" s="102">
        <v>32</v>
      </c>
      <c r="D184" s="103">
        <v>17</v>
      </c>
      <c r="E184" s="102">
        <v>1</v>
      </c>
      <c r="F184" s="102">
        <v>3</v>
      </c>
      <c r="G184" s="102">
        <v>2</v>
      </c>
      <c r="H184" s="102">
        <v>9</v>
      </c>
      <c r="I184" s="104">
        <v>874.07731000000001</v>
      </c>
      <c r="J184" s="104">
        <v>5940.3409967999996</v>
      </c>
      <c r="K184" s="104">
        <v>57.576778061999903</v>
      </c>
      <c r="L184" s="104">
        <v>3.8052202629999998</v>
      </c>
      <c r="M184" s="104">
        <v>61.381998324999998</v>
      </c>
      <c r="N184" s="33"/>
      <c r="O184" s="35"/>
      <c r="P184" s="35"/>
      <c r="Q184" s="35"/>
      <c r="R184" s="31"/>
      <c r="S184" s="31"/>
      <c r="T184" s="31"/>
    </row>
    <row r="185" spans="1:20" x14ac:dyDescent="0.2">
      <c r="A185" s="30"/>
      <c r="B185" s="93" t="s">
        <v>377</v>
      </c>
      <c r="C185" s="102">
        <v>149</v>
      </c>
      <c r="D185" s="103">
        <v>98</v>
      </c>
      <c r="E185" s="102">
        <v>7</v>
      </c>
      <c r="F185" s="102">
        <v>13</v>
      </c>
      <c r="G185" s="102">
        <v>14</v>
      </c>
      <c r="H185" s="102">
        <v>17</v>
      </c>
      <c r="I185" s="104">
        <v>39116.719294560004</v>
      </c>
      <c r="J185" s="104">
        <v>429238.57227399998</v>
      </c>
      <c r="K185" s="104">
        <v>3202.1135422765001</v>
      </c>
      <c r="L185" s="104">
        <v>29.943730935916602</v>
      </c>
      <c r="M185" s="104">
        <v>3232.0572732124101</v>
      </c>
      <c r="N185" s="33"/>
      <c r="O185" s="35"/>
      <c r="P185" s="35"/>
      <c r="Q185" s="35"/>
      <c r="R185" s="31"/>
      <c r="S185" s="31"/>
      <c r="T185" s="31"/>
    </row>
    <row r="186" spans="1:20" x14ac:dyDescent="0.2">
      <c r="A186" s="30"/>
      <c r="B186" s="93" t="s">
        <v>163</v>
      </c>
      <c r="C186" s="102">
        <v>95</v>
      </c>
      <c r="D186" s="103">
        <v>61</v>
      </c>
      <c r="E186" s="102">
        <v>15</v>
      </c>
      <c r="F186" s="102">
        <v>3</v>
      </c>
      <c r="G186" s="102">
        <v>5</v>
      </c>
      <c r="H186" s="102">
        <v>11</v>
      </c>
      <c r="I186" s="104">
        <v>6315.6541517200003</v>
      </c>
      <c r="J186" s="104">
        <v>66681.292807200007</v>
      </c>
      <c r="K186" s="104">
        <v>448.17118234600002</v>
      </c>
      <c r="L186" s="104">
        <v>21.128426142888799</v>
      </c>
      <c r="M186" s="104">
        <v>469.299608488888</v>
      </c>
      <c r="N186" s="33"/>
      <c r="O186" s="35"/>
      <c r="P186" s="35"/>
      <c r="Q186" s="35"/>
      <c r="R186" s="31"/>
      <c r="S186" s="31"/>
      <c r="T186" s="31"/>
    </row>
    <row r="187" spans="1:20" x14ac:dyDescent="0.2">
      <c r="A187" s="30"/>
      <c r="B187" s="93" t="s">
        <v>164</v>
      </c>
      <c r="C187" s="102">
        <v>29</v>
      </c>
      <c r="D187" s="103">
        <v>20</v>
      </c>
      <c r="E187" s="102">
        <v>0</v>
      </c>
      <c r="F187" s="102">
        <v>4</v>
      </c>
      <c r="G187" s="102">
        <v>1</v>
      </c>
      <c r="H187" s="102">
        <v>4</v>
      </c>
      <c r="I187" s="104">
        <v>961.28085807000002</v>
      </c>
      <c r="J187" s="104">
        <v>5842.1695431999997</v>
      </c>
      <c r="K187" s="104">
        <v>69.244113983999995</v>
      </c>
      <c r="L187" s="104">
        <v>8.8639436539999998</v>
      </c>
      <c r="M187" s="104">
        <v>78.108057638000005</v>
      </c>
      <c r="N187" s="33"/>
      <c r="O187" s="35"/>
      <c r="P187" s="35"/>
      <c r="Q187" s="35"/>
      <c r="R187" s="31"/>
      <c r="S187" s="31"/>
      <c r="T187" s="31"/>
    </row>
    <row r="188" spans="1:20" x14ac:dyDescent="0.2">
      <c r="A188" s="30"/>
      <c r="B188" s="93" t="s">
        <v>165</v>
      </c>
      <c r="C188" s="102">
        <v>126</v>
      </c>
      <c r="D188" s="103">
        <v>84</v>
      </c>
      <c r="E188" s="102">
        <v>14</v>
      </c>
      <c r="F188" s="102">
        <v>8</v>
      </c>
      <c r="G188" s="102">
        <v>6</v>
      </c>
      <c r="H188" s="102">
        <v>14</v>
      </c>
      <c r="I188" s="104">
        <v>5918.1230244299904</v>
      </c>
      <c r="J188" s="104">
        <v>54660.230794800002</v>
      </c>
      <c r="K188" s="104">
        <v>437.520726402999</v>
      </c>
      <c r="L188" s="104">
        <v>31.020321836222202</v>
      </c>
      <c r="M188" s="104">
        <v>468.54104823922199</v>
      </c>
      <c r="N188" s="33"/>
      <c r="O188" s="35"/>
      <c r="P188" s="35"/>
      <c r="Q188" s="35"/>
      <c r="R188" s="31"/>
      <c r="S188" s="31"/>
      <c r="T188" s="31"/>
    </row>
    <row r="189" spans="1:20" x14ac:dyDescent="0.2">
      <c r="A189" s="30"/>
      <c r="B189" s="93" t="s">
        <v>166</v>
      </c>
      <c r="C189" s="102">
        <v>36</v>
      </c>
      <c r="D189" s="103">
        <v>20</v>
      </c>
      <c r="E189" s="106">
        <v>1</v>
      </c>
      <c r="F189" s="102">
        <v>2</v>
      </c>
      <c r="G189" s="102">
        <v>5</v>
      </c>
      <c r="H189" s="102">
        <v>8</v>
      </c>
      <c r="I189" s="104">
        <v>990.52170788000001</v>
      </c>
      <c r="J189" s="104">
        <v>13592.106914</v>
      </c>
      <c r="K189" s="104">
        <v>61.463413508000002</v>
      </c>
      <c r="L189" s="104">
        <v>5.7757063750000004</v>
      </c>
      <c r="M189" s="104">
        <v>67.239119883000001</v>
      </c>
      <c r="N189" s="33"/>
      <c r="O189" s="35"/>
      <c r="P189" s="35"/>
      <c r="Q189" s="35"/>
      <c r="R189" s="31"/>
      <c r="S189" s="31"/>
      <c r="T189" s="31"/>
    </row>
    <row r="190" spans="1:20" x14ac:dyDescent="0.2">
      <c r="A190" s="30"/>
      <c r="B190" s="29" t="s">
        <v>302</v>
      </c>
      <c r="C190" s="301">
        <v>3082</v>
      </c>
      <c r="D190" s="302">
        <v>2625</v>
      </c>
      <c r="E190" s="302">
        <v>214</v>
      </c>
      <c r="F190" s="304">
        <v>126</v>
      </c>
      <c r="G190" s="304">
        <v>94</v>
      </c>
      <c r="H190" s="301">
        <v>23</v>
      </c>
      <c r="I190" s="303">
        <v>320660.05611329997</v>
      </c>
      <c r="J190" s="303">
        <v>8884219.5475348495</v>
      </c>
      <c r="K190" s="303">
        <v>24334.478175242999</v>
      </c>
      <c r="L190" s="303">
        <v>2578.4089176878902</v>
      </c>
      <c r="M190" s="303">
        <v>26912.8870929308</v>
      </c>
      <c r="N190" s="33"/>
      <c r="O190" s="35"/>
      <c r="P190" s="35"/>
      <c r="Q190" s="35"/>
      <c r="R190" s="31"/>
      <c r="S190" s="31"/>
      <c r="T190" s="31"/>
    </row>
    <row r="191" spans="1:20" x14ac:dyDescent="0.2">
      <c r="A191" s="30"/>
      <c r="B191" s="93" t="s">
        <v>167</v>
      </c>
      <c r="C191" s="102">
        <v>342</v>
      </c>
      <c r="D191" s="103">
        <v>243</v>
      </c>
      <c r="E191" s="102">
        <v>31</v>
      </c>
      <c r="F191" s="102">
        <v>18</v>
      </c>
      <c r="G191" s="102">
        <v>24</v>
      </c>
      <c r="H191" s="102">
        <v>26</v>
      </c>
      <c r="I191" s="104">
        <v>44602.462482429997</v>
      </c>
      <c r="J191" s="104">
        <v>1108823.73661757</v>
      </c>
      <c r="K191" s="104">
        <v>3528.059671254</v>
      </c>
      <c r="L191" s="104">
        <v>218.37217391688799</v>
      </c>
      <c r="M191" s="104">
        <v>3746.43184517088</v>
      </c>
      <c r="N191" s="33"/>
      <c r="O191" s="35"/>
      <c r="P191" s="35"/>
      <c r="Q191" s="35"/>
      <c r="R191" s="31"/>
      <c r="S191" s="31"/>
      <c r="T191" s="31"/>
    </row>
    <row r="192" spans="1:20" x14ac:dyDescent="0.2">
      <c r="A192" s="30"/>
      <c r="B192" s="93" t="s">
        <v>168</v>
      </c>
      <c r="C192" s="102">
        <v>26</v>
      </c>
      <c r="D192" s="103">
        <v>19</v>
      </c>
      <c r="E192" s="102">
        <v>1</v>
      </c>
      <c r="F192" s="106">
        <v>0</v>
      </c>
      <c r="G192" s="106">
        <v>1</v>
      </c>
      <c r="H192" s="102">
        <v>5</v>
      </c>
      <c r="I192" s="104">
        <v>1546.66130918</v>
      </c>
      <c r="J192" s="104">
        <v>7884.6471700000002</v>
      </c>
      <c r="K192" s="104">
        <v>113.74344504</v>
      </c>
      <c r="L192" s="104">
        <v>6.3157111111111099</v>
      </c>
      <c r="M192" s="104">
        <v>120.059156151111</v>
      </c>
      <c r="N192" s="33"/>
      <c r="O192" s="35"/>
      <c r="P192" s="35"/>
      <c r="Q192" s="35"/>
      <c r="R192" s="31"/>
      <c r="S192" s="31"/>
      <c r="T192" s="31"/>
    </row>
    <row r="193" spans="1:20" x14ac:dyDescent="0.2">
      <c r="A193" s="30"/>
      <c r="B193" s="93" t="s">
        <v>169</v>
      </c>
      <c r="C193" s="102">
        <v>40</v>
      </c>
      <c r="D193" s="103">
        <v>23</v>
      </c>
      <c r="E193" s="102">
        <v>2</v>
      </c>
      <c r="F193" s="102">
        <v>3</v>
      </c>
      <c r="G193" s="102">
        <v>2</v>
      </c>
      <c r="H193" s="102">
        <v>10</v>
      </c>
      <c r="I193" s="104">
        <v>593.24839158999998</v>
      </c>
      <c r="J193" s="104">
        <v>7018.1008887999997</v>
      </c>
      <c r="K193" s="104">
        <v>36.594542812</v>
      </c>
      <c r="L193" s="104">
        <v>8.0628436944444406</v>
      </c>
      <c r="M193" s="104">
        <v>44.657386506444396</v>
      </c>
      <c r="N193" s="33"/>
      <c r="O193" s="35"/>
      <c r="P193" s="35"/>
      <c r="Q193" s="35"/>
      <c r="R193" s="31"/>
      <c r="S193" s="31"/>
      <c r="T193" s="31"/>
    </row>
    <row r="194" spans="1:20" x14ac:dyDescent="0.2">
      <c r="A194" s="30"/>
      <c r="B194" s="93" t="s">
        <v>170</v>
      </c>
      <c r="C194" s="102">
        <v>126</v>
      </c>
      <c r="D194" s="103">
        <v>84</v>
      </c>
      <c r="E194" s="102">
        <v>15</v>
      </c>
      <c r="F194" s="102">
        <v>7</v>
      </c>
      <c r="G194" s="102">
        <v>11</v>
      </c>
      <c r="H194" s="102">
        <v>9</v>
      </c>
      <c r="I194" s="104">
        <v>5015.84797893</v>
      </c>
      <c r="J194" s="104">
        <v>72105.748890999996</v>
      </c>
      <c r="K194" s="104">
        <v>332.965309856499</v>
      </c>
      <c r="L194" s="104">
        <v>40.295268191877703</v>
      </c>
      <c r="M194" s="104">
        <v>373.260578048377</v>
      </c>
      <c r="N194" s="33"/>
      <c r="O194" s="35"/>
      <c r="P194" s="35"/>
      <c r="Q194" s="35"/>
      <c r="R194" s="31"/>
      <c r="S194" s="31"/>
      <c r="T194" s="31"/>
    </row>
    <row r="195" spans="1:20" x14ac:dyDescent="0.2">
      <c r="A195" s="30"/>
      <c r="B195" s="93" t="s">
        <v>171</v>
      </c>
      <c r="C195" s="102">
        <v>43</v>
      </c>
      <c r="D195" s="103">
        <v>23</v>
      </c>
      <c r="E195" s="102">
        <v>3</v>
      </c>
      <c r="F195" s="102">
        <v>2</v>
      </c>
      <c r="G195" s="102">
        <v>2</v>
      </c>
      <c r="H195" s="102">
        <v>13</v>
      </c>
      <c r="I195" s="104">
        <v>3417.4084544500001</v>
      </c>
      <c r="J195" s="104">
        <v>51837.580684</v>
      </c>
      <c r="K195" s="104">
        <v>265.50831458599998</v>
      </c>
      <c r="L195" s="104">
        <v>11.8115034710555</v>
      </c>
      <c r="M195" s="104">
        <v>277.31981805705499</v>
      </c>
      <c r="N195" s="33"/>
      <c r="O195" s="35"/>
      <c r="P195" s="35"/>
      <c r="Q195" s="35"/>
      <c r="R195" s="31"/>
      <c r="S195" s="31"/>
      <c r="T195" s="31"/>
    </row>
    <row r="196" spans="1:20" x14ac:dyDescent="0.2">
      <c r="A196" s="30"/>
      <c r="B196" s="93" t="s">
        <v>172</v>
      </c>
      <c r="C196" s="102">
        <v>194</v>
      </c>
      <c r="D196" s="103">
        <v>128</v>
      </c>
      <c r="E196" s="102">
        <v>22</v>
      </c>
      <c r="F196" s="102">
        <v>12</v>
      </c>
      <c r="G196" s="102">
        <v>14</v>
      </c>
      <c r="H196" s="102">
        <v>18</v>
      </c>
      <c r="I196" s="104">
        <v>12596.923014959901</v>
      </c>
      <c r="J196" s="104">
        <v>187177.17323672</v>
      </c>
      <c r="K196" s="104">
        <v>898.66504886199903</v>
      </c>
      <c r="L196" s="104">
        <v>90.400381842511095</v>
      </c>
      <c r="M196" s="104">
        <v>989.06543070451096</v>
      </c>
      <c r="N196" s="33"/>
      <c r="O196" s="35"/>
      <c r="P196" s="35"/>
      <c r="Q196" s="35"/>
      <c r="R196" s="31"/>
      <c r="S196" s="31"/>
      <c r="T196" s="31"/>
    </row>
    <row r="197" spans="1:20" x14ac:dyDescent="0.2">
      <c r="A197" s="30"/>
      <c r="B197" s="93" t="s">
        <v>173</v>
      </c>
      <c r="C197" s="102">
        <v>39</v>
      </c>
      <c r="D197" s="103">
        <v>22</v>
      </c>
      <c r="E197" s="102">
        <v>4</v>
      </c>
      <c r="F197" s="102">
        <v>3</v>
      </c>
      <c r="G197" s="102">
        <v>3</v>
      </c>
      <c r="H197" s="102">
        <v>7</v>
      </c>
      <c r="I197" s="104">
        <v>2826.8521386000002</v>
      </c>
      <c r="J197" s="104">
        <v>23545.7192588</v>
      </c>
      <c r="K197" s="104">
        <v>187.292876374</v>
      </c>
      <c r="L197" s="104">
        <v>6.0967539466666603</v>
      </c>
      <c r="M197" s="104">
        <v>193.38963032066599</v>
      </c>
      <c r="N197" s="33"/>
      <c r="O197" s="35"/>
      <c r="P197" s="35"/>
      <c r="Q197" s="35"/>
      <c r="R197" s="31"/>
      <c r="S197" s="31"/>
      <c r="T197" s="31"/>
    </row>
    <row r="198" spans="1:20" x14ac:dyDescent="0.2">
      <c r="A198" s="30"/>
      <c r="B198" s="93" t="s">
        <v>174</v>
      </c>
      <c r="C198" s="102">
        <v>152</v>
      </c>
      <c r="D198" s="103">
        <v>111</v>
      </c>
      <c r="E198" s="102">
        <v>12</v>
      </c>
      <c r="F198" s="102">
        <v>7</v>
      </c>
      <c r="G198" s="102">
        <v>7</v>
      </c>
      <c r="H198" s="102">
        <v>15</v>
      </c>
      <c r="I198" s="104">
        <v>8466.97291081</v>
      </c>
      <c r="J198" s="104">
        <v>68210.963121199995</v>
      </c>
      <c r="K198" s="104">
        <v>616.78071656099996</v>
      </c>
      <c r="L198" s="104">
        <v>36.839679850000003</v>
      </c>
      <c r="M198" s="104">
        <v>653.620396411</v>
      </c>
      <c r="N198" s="33"/>
      <c r="O198" s="35"/>
      <c r="P198" s="35"/>
      <c r="Q198" s="35"/>
      <c r="R198" s="31"/>
      <c r="S198" s="31"/>
      <c r="T198" s="31"/>
    </row>
    <row r="199" spans="1:20" x14ac:dyDescent="0.2">
      <c r="A199" s="30"/>
      <c r="B199" s="93" t="s">
        <v>175</v>
      </c>
      <c r="C199" s="102">
        <v>632</v>
      </c>
      <c r="D199" s="103">
        <v>428</v>
      </c>
      <c r="E199" s="102">
        <v>80</v>
      </c>
      <c r="F199" s="102">
        <v>52</v>
      </c>
      <c r="G199" s="102">
        <v>38</v>
      </c>
      <c r="H199" s="102">
        <v>34</v>
      </c>
      <c r="I199" s="104">
        <v>56681.998890529998</v>
      </c>
      <c r="J199" s="104">
        <v>3813444.6792314602</v>
      </c>
      <c r="K199" s="104">
        <v>4281.5853042190001</v>
      </c>
      <c r="L199" s="104">
        <v>925.43649925219404</v>
      </c>
      <c r="M199" s="104">
        <v>5207.0218034711897</v>
      </c>
      <c r="N199" s="33"/>
      <c r="O199" s="35"/>
      <c r="P199" s="35"/>
      <c r="Q199" s="35"/>
      <c r="R199" s="31"/>
      <c r="S199" s="31"/>
      <c r="T199" s="31"/>
    </row>
    <row r="200" spans="1:20" x14ac:dyDescent="0.2">
      <c r="A200" s="30"/>
      <c r="B200" s="93" t="s">
        <v>176</v>
      </c>
      <c r="C200" s="102">
        <v>56</v>
      </c>
      <c r="D200" s="103">
        <v>36</v>
      </c>
      <c r="E200" s="102">
        <v>4</v>
      </c>
      <c r="F200" s="102">
        <v>5</v>
      </c>
      <c r="G200" s="102">
        <v>4</v>
      </c>
      <c r="H200" s="102">
        <v>7</v>
      </c>
      <c r="I200" s="104">
        <v>3964.1592157800001</v>
      </c>
      <c r="J200" s="104">
        <v>29187.9936944</v>
      </c>
      <c r="K200" s="104">
        <v>311.95116838799999</v>
      </c>
      <c r="L200" s="104">
        <v>10.489593978111101</v>
      </c>
      <c r="M200" s="104">
        <v>322.44076236611102</v>
      </c>
      <c r="N200" s="33"/>
      <c r="O200" s="35"/>
      <c r="P200" s="35"/>
      <c r="Q200" s="35"/>
      <c r="R200" s="31"/>
      <c r="S200" s="31"/>
      <c r="T200" s="31"/>
    </row>
    <row r="201" spans="1:20" x14ac:dyDescent="0.2">
      <c r="A201" s="30"/>
      <c r="B201" s="93" t="s">
        <v>177</v>
      </c>
      <c r="C201" s="102">
        <v>440</v>
      </c>
      <c r="D201" s="103">
        <v>320</v>
      </c>
      <c r="E201" s="102">
        <v>43</v>
      </c>
      <c r="F201" s="102">
        <v>29</v>
      </c>
      <c r="G201" s="102">
        <v>23</v>
      </c>
      <c r="H201" s="102">
        <v>25</v>
      </c>
      <c r="I201" s="104">
        <v>50444.058252559997</v>
      </c>
      <c r="J201" s="104">
        <v>496460.44550650998</v>
      </c>
      <c r="K201" s="104">
        <v>3860.5016627280002</v>
      </c>
      <c r="L201" s="104">
        <v>162.47438515982199</v>
      </c>
      <c r="M201" s="104">
        <v>4022.9760478878202</v>
      </c>
      <c r="N201" s="33"/>
      <c r="O201" s="35"/>
      <c r="P201" s="35"/>
      <c r="Q201" s="35"/>
      <c r="R201" s="31"/>
      <c r="S201" s="31"/>
      <c r="T201" s="31"/>
    </row>
    <row r="202" spans="1:20" x14ac:dyDescent="0.2">
      <c r="A202" s="30"/>
      <c r="B202" s="93" t="s">
        <v>178</v>
      </c>
      <c r="C202" s="102">
        <v>211</v>
      </c>
      <c r="D202" s="103">
        <v>147</v>
      </c>
      <c r="E202" s="102">
        <v>20</v>
      </c>
      <c r="F202" s="102">
        <v>17</v>
      </c>
      <c r="G202" s="102">
        <v>11</v>
      </c>
      <c r="H202" s="102">
        <v>16</v>
      </c>
      <c r="I202" s="104">
        <v>22849.691809029999</v>
      </c>
      <c r="J202" s="104">
        <v>437227.3698709</v>
      </c>
      <c r="K202" s="104">
        <v>1773.7341495354999</v>
      </c>
      <c r="L202" s="104">
        <v>224.07892322484301</v>
      </c>
      <c r="M202" s="104">
        <v>1997.81307276034</v>
      </c>
      <c r="N202" s="33"/>
      <c r="O202" s="35"/>
      <c r="P202" s="35"/>
      <c r="Q202" s="35"/>
      <c r="R202" s="31"/>
      <c r="S202" s="31"/>
      <c r="T202" s="31"/>
    </row>
    <row r="203" spans="1:20" x14ac:dyDescent="0.2">
      <c r="A203" s="30"/>
      <c r="B203" s="93" t="s">
        <v>179</v>
      </c>
      <c r="C203" s="102">
        <v>74</v>
      </c>
      <c r="D203" s="103">
        <v>45</v>
      </c>
      <c r="E203" s="102">
        <v>9</v>
      </c>
      <c r="F203" s="102">
        <v>1</v>
      </c>
      <c r="G203" s="102">
        <v>7</v>
      </c>
      <c r="H203" s="102">
        <v>12</v>
      </c>
      <c r="I203" s="104">
        <v>4620.2577515800003</v>
      </c>
      <c r="J203" s="104">
        <v>42209.805821200003</v>
      </c>
      <c r="K203" s="104">
        <v>339.32049879900001</v>
      </c>
      <c r="L203" s="104">
        <v>14.0746673396666</v>
      </c>
      <c r="M203" s="104">
        <v>353.39516613866601</v>
      </c>
      <c r="N203" s="33"/>
      <c r="O203" s="35"/>
      <c r="P203" s="35"/>
      <c r="Q203" s="35"/>
      <c r="R203" s="31"/>
      <c r="S203" s="31"/>
      <c r="T203" s="31"/>
    </row>
    <row r="204" spans="1:20" x14ac:dyDescent="0.2">
      <c r="A204" s="30"/>
      <c r="B204" s="93" t="s">
        <v>180</v>
      </c>
      <c r="C204" s="102">
        <v>151</v>
      </c>
      <c r="D204" s="103">
        <v>98</v>
      </c>
      <c r="E204" s="102">
        <v>14</v>
      </c>
      <c r="F204" s="102">
        <v>14</v>
      </c>
      <c r="G204" s="102">
        <v>11</v>
      </c>
      <c r="H204" s="102">
        <v>14</v>
      </c>
      <c r="I204" s="104">
        <v>11595.28905883</v>
      </c>
      <c r="J204" s="104">
        <v>114939.9188924</v>
      </c>
      <c r="K204" s="104">
        <v>818.33399819449903</v>
      </c>
      <c r="L204" s="104">
        <v>43.5974294108333</v>
      </c>
      <c r="M204" s="104">
        <v>861.93142760533306</v>
      </c>
      <c r="N204" s="33"/>
      <c r="O204" s="35"/>
      <c r="P204" s="35"/>
      <c r="Q204" s="35"/>
      <c r="R204" s="31"/>
      <c r="S204" s="31"/>
      <c r="T204" s="31"/>
    </row>
    <row r="205" spans="1:20" x14ac:dyDescent="0.2">
      <c r="A205" s="30"/>
      <c r="B205" s="93" t="s">
        <v>181</v>
      </c>
      <c r="C205" s="102">
        <v>62</v>
      </c>
      <c r="D205" s="103">
        <v>39</v>
      </c>
      <c r="E205" s="102">
        <v>10</v>
      </c>
      <c r="F205" s="102">
        <v>1</v>
      </c>
      <c r="G205" s="102">
        <v>2</v>
      </c>
      <c r="H205" s="102">
        <v>10</v>
      </c>
      <c r="I205" s="104">
        <v>1638.2486510700001</v>
      </c>
      <c r="J205" s="104">
        <v>14593.271311999901</v>
      </c>
      <c r="K205" s="104">
        <v>102.307250788</v>
      </c>
      <c r="L205" s="104">
        <v>11.70620856755</v>
      </c>
      <c r="M205" s="104">
        <v>114.01345935555</v>
      </c>
      <c r="N205" s="33"/>
      <c r="O205" s="35"/>
      <c r="P205" s="35"/>
      <c r="Q205" s="35"/>
      <c r="R205" s="31"/>
      <c r="S205" s="31"/>
      <c r="T205" s="31"/>
    </row>
    <row r="206" spans="1:20" x14ac:dyDescent="0.2">
      <c r="A206" s="30"/>
      <c r="B206" s="93" t="s">
        <v>182</v>
      </c>
      <c r="C206" s="102">
        <v>70</v>
      </c>
      <c r="D206" s="103">
        <v>55</v>
      </c>
      <c r="E206" s="102">
        <v>3</v>
      </c>
      <c r="F206" s="102">
        <v>1</v>
      </c>
      <c r="G206" s="102">
        <v>5</v>
      </c>
      <c r="H206" s="102">
        <v>6</v>
      </c>
      <c r="I206" s="104">
        <v>5119.2222361699996</v>
      </c>
      <c r="J206" s="104">
        <v>20934.2271</v>
      </c>
      <c r="K206" s="104">
        <v>391.50587428099999</v>
      </c>
      <c r="L206" s="104">
        <v>16.812016080444401</v>
      </c>
      <c r="M206" s="104">
        <v>408.31789036144397</v>
      </c>
      <c r="N206" s="33"/>
      <c r="O206" s="35"/>
      <c r="P206" s="35"/>
      <c r="Q206" s="35"/>
      <c r="R206" s="31"/>
      <c r="S206" s="31"/>
      <c r="T206" s="31"/>
    </row>
    <row r="207" spans="1:20" x14ac:dyDescent="0.2">
      <c r="A207" s="30"/>
      <c r="B207" s="93" t="s">
        <v>183</v>
      </c>
      <c r="C207" s="102">
        <v>11</v>
      </c>
      <c r="D207" s="103">
        <v>6</v>
      </c>
      <c r="E207" s="106">
        <v>1</v>
      </c>
      <c r="F207" s="106">
        <v>1</v>
      </c>
      <c r="G207" s="106">
        <v>0</v>
      </c>
      <c r="H207" s="102">
        <v>3</v>
      </c>
      <c r="I207" s="104">
        <v>57.222357709999997</v>
      </c>
      <c r="J207" s="104">
        <v>1208.1468179999999</v>
      </c>
      <c r="K207" s="104">
        <v>3.6693049095000001</v>
      </c>
      <c r="L207" s="104">
        <v>1.1982299999999999</v>
      </c>
      <c r="M207" s="104">
        <v>4.8675349094999998</v>
      </c>
      <c r="N207" s="33"/>
      <c r="O207" s="35"/>
      <c r="P207" s="35"/>
      <c r="Q207" s="35"/>
      <c r="R207" s="31"/>
      <c r="S207" s="31"/>
      <c r="T207" s="31"/>
    </row>
    <row r="208" spans="1:20" x14ac:dyDescent="0.2">
      <c r="A208" s="30"/>
      <c r="B208" s="93" t="s">
        <v>10</v>
      </c>
      <c r="C208" s="102">
        <v>882</v>
      </c>
      <c r="D208" s="103">
        <v>679</v>
      </c>
      <c r="E208" s="102">
        <v>79</v>
      </c>
      <c r="F208" s="102">
        <v>52</v>
      </c>
      <c r="G208" s="102">
        <v>36</v>
      </c>
      <c r="H208" s="102">
        <v>36</v>
      </c>
      <c r="I208" s="104">
        <v>84623.531209089997</v>
      </c>
      <c r="J208" s="104">
        <v>2387410.0194198899</v>
      </c>
      <c r="K208" s="104">
        <v>6471.9590380549998</v>
      </c>
      <c r="L208" s="104">
        <v>750.34664864987201</v>
      </c>
      <c r="M208" s="104">
        <v>7222.3056867048699</v>
      </c>
      <c r="N208" s="33"/>
      <c r="O208" s="35"/>
      <c r="P208" s="35"/>
      <c r="Q208" s="35"/>
      <c r="R208" s="31"/>
      <c r="S208" s="31"/>
      <c r="T208" s="31"/>
    </row>
    <row r="209" spans="1:20" x14ac:dyDescent="0.2">
      <c r="A209" s="30"/>
      <c r="B209" s="29" t="s">
        <v>303</v>
      </c>
      <c r="C209" s="301">
        <v>1414</v>
      </c>
      <c r="D209" s="302">
        <v>1140</v>
      </c>
      <c r="E209" s="302">
        <v>141</v>
      </c>
      <c r="F209" s="304">
        <v>73</v>
      </c>
      <c r="G209" s="304">
        <v>40</v>
      </c>
      <c r="H209" s="301">
        <v>20</v>
      </c>
      <c r="I209" s="303">
        <v>142011.60845182001</v>
      </c>
      <c r="J209" s="303">
        <v>3006746.4868269898</v>
      </c>
      <c r="K209" s="303">
        <v>10779.206723281901</v>
      </c>
      <c r="L209" s="303">
        <v>1500.68812823966</v>
      </c>
      <c r="M209" s="303">
        <v>12279.8948515216</v>
      </c>
      <c r="N209" s="33"/>
      <c r="O209" s="35"/>
      <c r="P209" s="35"/>
      <c r="Q209" s="35"/>
      <c r="R209" s="35"/>
      <c r="S209" s="31"/>
      <c r="T209" s="31"/>
    </row>
    <row r="210" spans="1:20" x14ac:dyDescent="0.2">
      <c r="A210" s="30"/>
      <c r="B210" s="93" t="s">
        <v>184</v>
      </c>
      <c r="C210" s="102">
        <v>253</v>
      </c>
      <c r="D210" s="103">
        <v>185</v>
      </c>
      <c r="E210" s="102">
        <v>27</v>
      </c>
      <c r="F210" s="102">
        <v>12</v>
      </c>
      <c r="G210" s="102">
        <v>9</v>
      </c>
      <c r="H210" s="102">
        <v>20</v>
      </c>
      <c r="I210" s="104">
        <v>12667.940344139901</v>
      </c>
      <c r="J210" s="104">
        <v>792702.93679399998</v>
      </c>
      <c r="K210" s="104">
        <v>895.662114976</v>
      </c>
      <c r="L210" s="104">
        <v>220.597558256811</v>
      </c>
      <c r="M210" s="104">
        <v>1116.25967323281</v>
      </c>
      <c r="N210" s="33"/>
      <c r="O210" s="35"/>
      <c r="P210" s="35"/>
      <c r="Q210" s="35"/>
      <c r="R210" s="31"/>
      <c r="S210" s="31"/>
      <c r="T210" s="31"/>
    </row>
    <row r="211" spans="1:20" x14ac:dyDescent="0.2">
      <c r="A211" s="30"/>
      <c r="B211" s="93" t="s">
        <v>185</v>
      </c>
      <c r="C211" s="102">
        <v>12</v>
      </c>
      <c r="D211" s="103">
        <v>5</v>
      </c>
      <c r="E211" s="106">
        <v>0</v>
      </c>
      <c r="F211" s="106">
        <v>0</v>
      </c>
      <c r="G211" s="106">
        <v>0</v>
      </c>
      <c r="H211" s="102">
        <v>7</v>
      </c>
      <c r="I211" s="104">
        <v>121.01232299</v>
      </c>
      <c r="J211" s="104">
        <v>1729.1150832000001</v>
      </c>
      <c r="K211" s="104">
        <v>9.3914342160000004</v>
      </c>
      <c r="L211" s="104">
        <v>1.6250302859999901</v>
      </c>
      <c r="M211" s="104">
        <v>11.016464502</v>
      </c>
      <c r="N211" s="33"/>
      <c r="O211" s="35"/>
      <c r="P211" s="35"/>
      <c r="Q211" s="35"/>
      <c r="R211" s="31"/>
      <c r="S211" s="31"/>
      <c r="T211" s="31"/>
    </row>
    <row r="212" spans="1:20" x14ac:dyDescent="0.2">
      <c r="A212" s="30"/>
      <c r="B212" s="93" t="s">
        <v>186</v>
      </c>
      <c r="C212" s="102">
        <v>12</v>
      </c>
      <c r="D212" s="103">
        <v>7</v>
      </c>
      <c r="E212" s="106">
        <v>0</v>
      </c>
      <c r="F212" s="106">
        <v>0</v>
      </c>
      <c r="G212" s="102">
        <v>1</v>
      </c>
      <c r="H212" s="102">
        <v>4</v>
      </c>
      <c r="I212" s="104">
        <v>186.08671251999999</v>
      </c>
      <c r="J212" s="104">
        <v>1697.1470476</v>
      </c>
      <c r="K212" s="104">
        <v>13.196623603500001</v>
      </c>
      <c r="L212" s="104">
        <v>1.6848666666666601</v>
      </c>
      <c r="M212" s="104">
        <v>14.8814902701666</v>
      </c>
      <c r="N212" s="33"/>
      <c r="O212" s="35"/>
      <c r="P212" s="35"/>
      <c r="Q212" s="35"/>
      <c r="R212" s="31"/>
      <c r="S212" s="31"/>
      <c r="T212" s="31"/>
    </row>
    <row r="213" spans="1:20" x14ac:dyDescent="0.2">
      <c r="A213" s="30"/>
      <c r="B213" s="93" t="s">
        <v>187</v>
      </c>
      <c r="C213" s="102">
        <v>176</v>
      </c>
      <c r="D213" s="103">
        <v>111</v>
      </c>
      <c r="E213" s="102">
        <v>14</v>
      </c>
      <c r="F213" s="102">
        <v>22</v>
      </c>
      <c r="G213" s="102">
        <v>14</v>
      </c>
      <c r="H213" s="102">
        <v>15</v>
      </c>
      <c r="I213" s="104">
        <v>16780.000617279999</v>
      </c>
      <c r="J213" s="104">
        <v>129274.08485056</v>
      </c>
      <c r="K213" s="104">
        <v>1258.0270627559901</v>
      </c>
      <c r="L213" s="104">
        <v>57.6682837860277</v>
      </c>
      <c r="M213" s="104">
        <v>1315.6953465420199</v>
      </c>
      <c r="N213" s="33"/>
      <c r="O213" s="35"/>
      <c r="P213" s="35"/>
      <c r="Q213" s="35"/>
      <c r="R213" s="31"/>
      <c r="S213" s="31"/>
      <c r="T213" s="31"/>
    </row>
    <row r="214" spans="1:20" x14ac:dyDescent="0.2">
      <c r="A214" s="30"/>
      <c r="B214" s="93" t="s">
        <v>188</v>
      </c>
      <c r="C214" s="102">
        <v>203</v>
      </c>
      <c r="D214" s="103">
        <v>114</v>
      </c>
      <c r="E214" s="102">
        <v>28</v>
      </c>
      <c r="F214" s="102">
        <v>17</v>
      </c>
      <c r="G214" s="102">
        <v>15</v>
      </c>
      <c r="H214" s="102">
        <v>29</v>
      </c>
      <c r="I214" s="104">
        <v>17951.104719660001</v>
      </c>
      <c r="J214" s="104">
        <v>813407.45348932</v>
      </c>
      <c r="K214" s="104">
        <v>1330.321887199</v>
      </c>
      <c r="L214" s="104">
        <v>862.61115581898298</v>
      </c>
      <c r="M214" s="104">
        <v>2192.9330430179798</v>
      </c>
      <c r="N214" s="33"/>
      <c r="O214" s="35"/>
      <c r="P214" s="35"/>
      <c r="Q214" s="35"/>
      <c r="R214" s="31"/>
      <c r="S214" s="31"/>
      <c r="T214" s="31"/>
    </row>
    <row r="215" spans="1:20" x14ac:dyDescent="0.2">
      <c r="A215" s="30"/>
      <c r="B215" s="93" t="s">
        <v>189</v>
      </c>
      <c r="C215" s="102">
        <v>107</v>
      </c>
      <c r="D215" s="103">
        <v>71</v>
      </c>
      <c r="E215" s="102">
        <v>7</v>
      </c>
      <c r="F215" s="102">
        <v>8</v>
      </c>
      <c r="G215" s="102">
        <v>5</v>
      </c>
      <c r="H215" s="102">
        <v>16</v>
      </c>
      <c r="I215" s="104">
        <v>3643.6545969899998</v>
      </c>
      <c r="J215" s="104">
        <v>59731.401974</v>
      </c>
      <c r="K215" s="104">
        <v>235.45375275800001</v>
      </c>
      <c r="L215" s="104">
        <v>29.529880732444401</v>
      </c>
      <c r="M215" s="104">
        <v>264.98363349044399</v>
      </c>
      <c r="N215" s="33"/>
      <c r="O215" s="35"/>
      <c r="P215" s="35"/>
      <c r="Q215" s="35"/>
      <c r="R215" s="31"/>
      <c r="S215" s="31"/>
      <c r="T215" s="31"/>
    </row>
    <row r="216" spans="1:20" x14ac:dyDescent="0.2">
      <c r="A216" s="30"/>
      <c r="B216" s="93" t="s">
        <v>190</v>
      </c>
      <c r="C216" s="102">
        <v>34</v>
      </c>
      <c r="D216" s="103">
        <v>22</v>
      </c>
      <c r="E216" s="102">
        <v>3</v>
      </c>
      <c r="F216" s="106">
        <v>0</v>
      </c>
      <c r="G216" s="102">
        <v>2</v>
      </c>
      <c r="H216" s="102">
        <v>7</v>
      </c>
      <c r="I216" s="104">
        <v>812.19782838999902</v>
      </c>
      <c r="J216" s="104">
        <v>23059.746421200001</v>
      </c>
      <c r="K216" s="104">
        <v>55.029322382499998</v>
      </c>
      <c r="L216" s="104">
        <v>14.558522873333301</v>
      </c>
      <c r="M216" s="104">
        <v>69.587845255833301</v>
      </c>
      <c r="N216" s="33"/>
      <c r="O216" s="35"/>
      <c r="P216" s="35"/>
      <c r="Q216" s="35"/>
      <c r="R216" s="31"/>
      <c r="S216" s="31"/>
      <c r="T216" s="31"/>
    </row>
    <row r="217" spans="1:20" x14ac:dyDescent="0.2">
      <c r="A217" s="30"/>
      <c r="B217" s="93" t="s">
        <v>191</v>
      </c>
      <c r="C217" s="102">
        <v>39</v>
      </c>
      <c r="D217" s="103">
        <v>22</v>
      </c>
      <c r="E217" s="102">
        <v>3</v>
      </c>
      <c r="F217" s="102">
        <v>6</v>
      </c>
      <c r="G217" s="102">
        <v>2</v>
      </c>
      <c r="H217" s="102">
        <v>6</v>
      </c>
      <c r="I217" s="104">
        <v>1600.1144441900001</v>
      </c>
      <c r="J217" s="104">
        <v>12191.882290400001</v>
      </c>
      <c r="K217" s="104">
        <v>110.4631336045</v>
      </c>
      <c r="L217" s="104">
        <v>7.1841403135000004</v>
      </c>
      <c r="M217" s="104">
        <v>117.647273918</v>
      </c>
      <c r="N217" s="33"/>
      <c r="O217" s="35"/>
      <c r="P217" s="35"/>
      <c r="Q217" s="35"/>
      <c r="R217" s="31"/>
      <c r="S217" s="31"/>
      <c r="T217" s="31"/>
    </row>
    <row r="218" spans="1:20" x14ac:dyDescent="0.2">
      <c r="A218" s="30"/>
      <c r="B218" s="93" t="s">
        <v>192</v>
      </c>
      <c r="C218" s="102">
        <v>27</v>
      </c>
      <c r="D218" s="103">
        <v>21</v>
      </c>
      <c r="E218" s="102">
        <v>1</v>
      </c>
      <c r="F218" s="106">
        <v>1</v>
      </c>
      <c r="G218" s="102">
        <v>1</v>
      </c>
      <c r="H218" s="102">
        <v>3</v>
      </c>
      <c r="I218" s="104">
        <v>148.76903668</v>
      </c>
      <c r="J218" s="104">
        <v>7370.7513887999903</v>
      </c>
      <c r="K218" s="104">
        <v>9.7013972709999994</v>
      </c>
      <c r="L218" s="104">
        <v>8.5242651135000003</v>
      </c>
      <c r="M218" s="104">
        <v>18.225662384500001</v>
      </c>
      <c r="N218" s="33"/>
      <c r="O218" s="35"/>
      <c r="P218" s="35"/>
      <c r="Q218" s="35"/>
      <c r="R218" s="31"/>
      <c r="S218" s="31"/>
      <c r="T218" s="31"/>
    </row>
    <row r="219" spans="1:20" x14ac:dyDescent="0.2">
      <c r="A219" s="30"/>
      <c r="B219" s="93" t="s">
        <v>193</v>
      </c>
      <c r="C219" s="102">
        <v>139</v>
      </c>
      <c r="D219" s="103">
        <v>83</v>
      </c>
      <c r="E219" s="102">
        <v>13</v>
      </c>
      <c r="F219" s="102">
        <v>15</v>
      </c>
      <c r="G219" s="102">
        <v>11</v>
      </c>
      <c r="H219" s="102">
        <v>17</v>
      </c>
      <c r="I219" s="104">
        <v>20812.346300919999</v>
      </c>
      <c r="J219" s="104">
        <v>111489.3556108</v>
      </c>
      <c r="K219" s="104">
        <v>1664.2959129035</v>
      </c>
      <c r="L219" s="104">
        <v>52.974249039277701</v>
      </c>
      <c r="M219" s="104">
        <v>1717.2701619427701</v>
      </c>
      <c r="N219" s="33"/>
      <c r="O219" s="35"/>
      <c r="P219" s="35"/>
      <c r="Q219" s="35"/>
      <c r="R219" s="31"/>
      <c r="S219" s="31"/>
      <c r="T219" s="31"/>
    </row>
    <row r="220" spans="1:20" x14ac:dyDescent="0.2">
      <c r="A220" s="30"/>
      <c r="B220" s="93" t="s">
        <v>194</v>
      </c>
      <c r="C220" s="102">
        <v>107</v>
      </c>
      <c r="D220" s="103">
        <v>71</v>
      </c>
      <c r="E220" s="102">
        <v>7</v>
      </c>
      <c r="F220" s="102">
        <v>7</v>
      </c>
      <c r="G220" s="102">
        <v>8</v>
      </c>
      <c r="H220" s="102">
        <v>14</v>
      </c>
      <c r="I220" s="104">
        <v>5529.1910769699998</v>
      </c>
      <c r="J220" s="104">
        <v>84125.920368310006</v>
      </c>
      <c r="K220" s="104">
        <v>401.533476874499</v>
      </c>
      <c r="L220" s="104">
        <v>55.564762760072199</v>
      </c>
      <c r="M220" s="104">
        <v>457.098239634572</v>
      </c>
      <c r="N220" s="33"/>
      <c r="O220" s="35"/>
      <c r="P220" s="35"/>
      <c r="Q220" s="35"/>
      <c r="R220" s="31"/>
      <c r="S220" s="31"/>
      <c r="T220" s="31"/>
    </row>
    <row r="221" spans="1:20" x14ac:dyDescent="0.2">
      <c r="A221" s="30"/>
      <c r="B221" s="93" t="s">
        <v>195</v>
      </c>
      <c r="C221" s="102">
        <v>71</v>
      </c>
      <c r="D221" s="103">
        <v>35</v>
      </c>
      <c r="E221" s="102">
        <v>12</v>
      </c>
      <c r="F221" s="102">
        <v>9</v>
      </c>
      <c r="G221" s="102">
        <v>5</v>
      </c>
      <c r="H221" s="102">
        <v>10</v>
      </c>
      <c r="I221" s="104">
        <v>32060.347808260001</v>
      </c>
      <c r="J221" s="104">
        <v>637389.50918399997</v>
      </c>
      <c r="K221" s="104">
        <v>2671.3482182604998</v>
      </c>
      <c r="L221" s="104">
        <v>30.714468935444401</v>
      </c>
      <c r="M221" s="104">
        <v>2702.0626871959398</v>
      </c>
      <c r="N221" s="33"/>
      <c r="O221" s="35"/>
      <c r="P221" s="35"/>
      <c r="Q221" s="35"/>
      <c r="R221" s="31"/>
      <c r="S221" s="31"/>
      <c r="T221" s="31"/>
    </row>
    <row r="222" spans="1:20" x14ac:dyDescent="0.2">
      <c r="A222" s="30"/>
      <c r="B222" s="93" t="s">
        <v>378</v>
      </c>
      <c r="C222" s="102">
        <v>133</v>
      </c>
      <c r="D222" s="103">
        <v>96</v>
      </c>
      <c r="E222" s="102">
        <v>15</v>
      </c>
      <c r="F222" s="102">
        <v>4</v>
      </c>
      <c r="G222" s="102">
        <v>4</v>
      </c>
      <c r="H222" s="102">
        <v>14</v>
      </c>
      <c r="I222" s="104">
        <v>5889.5398419000003</v>
      </c>
      <c r="J222" s="104">
        <v>93062.829363199999</v>
      </c>
      <c r="K222" s="104">
        <v>404.70246637899999</v>
      </c>
      <c r="L222" s="104">
        <v>57.949701830899997</v>
      </c>
      <c r="M222" s="104">
        <v>462.65216820990003</v>
      </c>
      <c r="N222" s="33"/>
      <c r="O222" s="35"/>
      <c r="P222" s="35"/>
      <c r="Q222" s="35"/>
      <c r="R222" s="31"/>
      <c r="S222" s="31"/>
      <c r="T222" s="31"/>
    </row>
    <row r="223" spans="1:20" x14ac:dyDescent="0.2">
      <c r="A223" s="30"/>
      <c r="B223" s="93" t="s">
        <v>196</v>
      </c>
      <c r="C223" s="102">
        <v>98</v>
      </c>
      <c r="D223" s="103">
        <v>60</v>
      </c>
      <c r="E223" s="102">
        <v>12</v>
      </c>
      <c r="F223" s="102">
        <v>11</v>
      </c>
      <c r="G223" s="102">
        <v>4</v>
      </c>
      <c r="H223" s="102">
        <v>11</v>
      </c>
      <c r="I223" s="104">
        <v>4937.0730889799997</v>
      </c>
      <c r="J223" s="104">
        <v>55098.832016</v>
      </c>
      <c r="K223" s="104">
        <v>343.989463126499</v>
      </c>
      <c r="L223" s="104">
        <v>22.887969969499999</v>
      </c>
      <c r="M223" s="104">
        <v>366.877433096</v>
      </c>
      <c r="N223" s="33"/>
      <c r="O223" s="35"/>
      <c r="P223" s="35"/>
      <c r="Q223" s="35"/>
      <c r="R223" s="31"/>
      <c r="S223" s="31"/>
      <c r="T223" s="31"/>
    </row>
    <row r="224" spans="1:20" x14ac:dyDescent="0.2">
      <c r="A224" s="30"/>
      <c r="B224" s="93" t="s">
        <v>197</v>
      </c>
      <c r="C224" s="102">
        <v>24</v>
      </c>
      <c r="D224" s="103">
        <v>12</v>
      </c>
      <c r="E224" s="102">
        <v>3</v>
      </c>
      <c r="F224" s="102">
        <v>2</v>
      </c>
      <c r="G224" s="102">
        <v>3</v>
      </c>
      <c r="H224" s="102">
        <v>4</v>
      </c>
      <c r="I224" s="104">
        <v>3189.69412543</v>
      </c>
      <c r="J224" s="104">
        <v>17902.650455999999</v>
      </c>
      <c r="K224" s="104">
        <v>247.59190378849999</v>
      </c>
      <c r="L224" s="104">
        <v>3.8171728960000002</v>
      </c>
      <c r="M224" s="104">
        <v>251.40907668449901</v>
      </c>
      <c r="N224" s="33"/>
      <c r="O224" s="35"/>
      <c r="P224" s="35"/>
      <c r="Q224" s="35"/>
      <c r="R224" s="31"/>
      <c r="S224" s="31"/>
      <c r="T224" s="31"/>
    </row>
    <row r="225" spans="1:20" x14ac:dyDescent="0.2">
      <c r="A225" s="30"/>
      <c r="B225" s="93" t="s">
        <v>379</v>
      </c>
      <c r="C225" s="102">
        <v>51</v>
      </c>
      <c r="D225" s="103">
        <v>29</v>
      </c>
      <c r="E225" s="102">
        <v>4</v>
      </c>
      <c r="F225" s="102">
        <v>4</v>
      </c>
      <c r="G225" s="102">
        <v>3</v>
      </c>
      <c r="H225" s="102">
        <v>11</v>
      </c>
      <c r="I225" s="104">
        <v>1377.6345401799999</v>
      </c>
      <c r="J225" s="104">
        <v>24453.934117199999</v>
      </c>
      <c r="K225" s="104">
        <v>80.3739488975</v>
      </c>
      <c r="L225" s="104">
        <v>13.5420167753333</v>
      </c>
      <c r="M225" s="104">
        <v>93.915965672833295</v>
      </c>
      <c r="N225" s="33"/>
      <c r="O225" s="35"/>
      <c r="P225" s="35"/>
      <c r="Q225" s="35"/>
      <c r="R225" s="31"/>
      <c r="S225" s="31"/>
      <c r="T225" s="31"/>
    </row>
    <row r="226" spans="1:20" x14ac:dyDescent="0.2">
      <c r="A226" s="30"/>
      <c r="B226" s="93" t="s">
        <v>198</v>
      </c>
      <c r="C226" s="102">
        <v>32</v>
      </c>
      <c r="D226" s="103">
        <v>17</v>
      </c>
      <c r="E226" s="102">
        <v>6</v>
      </c>
      <c r="F226" s="102">
        <v>1</v>
      </c>
      <c r="G226" s="102">
        <v>2</v>
      </c>
      <c r="H226" s="102">
        <v>6</v>
      </c>
      <c r="I226" s="104">
        <v>1235.9204618900001</v>
      </c>
      <c r="J226" s="104">
        <v>5187.6462579999998</v>
      </c>
      <c r="K226" s="104">
        <v>88.236014249499902</v>
      </c>
      <c r="L226" s="104">
        <v>6.6498630006999999</v>
      </c>
      <c r="M226" s="104">
        <v>94.885877250199997</v>
      </c>
      <c r="N226" s="33"/>
      <c r="O226" s="35"/>
      <c r="P226" s="35"/>
      <c r="Q226" s="35"/>
      <c r="R226" s="31"/>
      <c r="S226" s="31"/>
      <c r="T226" s="31"/>
    </row>
    <row r="227" spans="1:20" x14ac:dyDescent="0.2">
      <c r="A227" s="30"/>
      <c r="B227" s="93" t="s">
        <v>199</v>
      </c>
      <c r="C227" s="102">
        <v>27</v>
      </c>
      <c r="D227" s="103">
        <v>13</v>
      </c>
      <c r="E227" s="102">
        <v>3</v>
      </c>
      <c r="F227" s="102">
        <v>4</v>
      </c>
      <c r="G227" s="102">
        <v>1</v>
      </c>
      <c r="H227" s="102">
        <v>6</v>
      </c>
      <c r="I227" s="104">
        <v>1359.13564324</v>
      </c>
      <c r="J227" s="104">
        <v>15524.6424572</v>
      </c>
      <c r="K227" s="104">
        <v>100.295825233999</v>
      </c>
      <c r="L227" s="104">
        <v>5.4163408884444397</v>
      </c>
      <c r="M227" s="104">
        <v>105.712166122444</v>
      </c>
      <c r="N227" s="33"/>
      <c r="O227" s="35"/>
      <c r="P227" s="35"/>
      <c r="Q227" s="35"/>
      <c r="R227" s="31"/>
      <c r="S227" s="31"/>
      <c r="T227" s="31"/>
    </row>
    <row r="228" spans="1:20" x14ac:dyDescent="0.2">
      <c r="A228" s="30"/>
      <c r="B228" s="93" t="s">
        <v>200</v>
      </c>
      <c r="C228" s="102">
        <v>49</v>
      </c>
      <c r="D228" s="103">
        <v>34</v>
      </c>
      <c r="E228" s="102">
        <v>7</v>
      </c>
      <c r="F228" s="102">
        <v>4</v>
      </c>
      <c r="G228" s="106">
        <v>0</v>
      </c>
      <c r="H228" s="102">
        <v>4</v>
      </c>
      <c r="I228" s="104">
        <v>5782.8850690899999</v>
      </c>
      <c r="J228" s="104">
        <v>55308.0903416</v>
      </c>
      <c r="K228" s="104">
        <v>439.00852251949999</v>
      </c>
      <c r="L228" s="104">
        <v>16.4594341568333</v>
      </c>
      <c r="M228" s="104">
        <v>455.46795667633302</v>
      </c>
      <c r="N228" s="33"/>
      <c r="O228" s="35"/>
      <c r="P228" s="35"/>
      <c r="Q228" s="35"/>
      <c r="R228" s="31"/>
      <c r="S228" s="31"/>
      <c r="T228" s="31"/>
    </row>
    <row r="229" spans="1:20" x14ac:dyDescent="0.2">
      <c r="A229" s="30"/>
      <c r="B229" s="93" t="s">
        <v>201</v>
      </c>
      <c r="C229" s="102">
        <v>33</v>
      </c>
      <c r="D229" s="103">
        <v>23</v>
      </c>
      <c r="E229" s="102">
        <v>2</v>
      </c>
      <c r="F229" s="102">
        <v>2</v>
      </c>
      <c r="G229" s="102">
        <v>0</v>
      </c>
      <c r="H229" s="102">
        <v>6</v>
      </c>
      <c r="I229" s="104">
        <v>881.11187909</v>
      </c>
      <c r="J229" s="104">
        <v>5694.766044</v>
      </c>
      <c r="K229" s="104">
        <v>49.365199259000001</v>
      </c>
      <c r="L229" s="104">
        <v>4.4486453661111103</v>
      </c>
      <c r="M229" s="104">
        <v>53.813844625111102</v>
      </c>
      <c r="N229" s="33"/>
      <c r="O229" s="35"/>
      <c r="P229" s="35"/>
      <c r="Q229" s="35"/>
      <c r="R229" s="31"/>
      <c r="S229" s="31"/>
      <c r="T229" s="31"/>
    </row>
    <row r="230" spans="1:20" x14ac:dyDescent="0.2">
      <c r="A230" s="30"/>
      <c r="B230" s="93" t="s">
        <v>202</v>
      </c>
      <c r="C230" s="102">
        <v>65</v>
      </c>
      <c r="D230" s="103">
        <v>43</v>
      </c>
      <c r="E230" s="102">
        <v>6</v>
      </c>
      <c r="F230" s="102">
        <v>5</v>
      </c>
      <c r="G230" s="102">
        <v>5</v>
      </c>
      <c r="H230" s="102">
        <v>6</v>
      </c>
      <c r="I230" s="104">
        <v>4690.8145973700002</v>
      </c>
      <c r="J230" s="104">
        <v>55641.611394799998</v>
      </c>
      <c r="K230" s="104">
        <v>343.32298469850002</v>
      </c>
      <c r="L230" s="104">
        <v>21.045963451111099</v>
      </c>
      <c r="M230" s="104">
        <v>364.36894814961101</v>
      </c>
      <c r="N230" s="33"/>
      <c r="O230" s="35"/>
      <c r="P230" s="35"/>
      <c r="Q230" s="35"/>
      <c r="R230" s="31"/>
      <c r="S230" s="31"/>
      <c r="T230" s="31"/>
    </row>
    <row r="231" spans="1:20" ht="13.5" thickBot="1" x14ac:dyDescent="0.25">
      <c r="A231" s="30"/>
      <c r="B231" s="180" t="s">
        <v>203</v>
      </c>
      <c r="C231" s="181">
        <v>21</v>
      </c>
      <c r="D231" s="182">
        <v>11</v>
      </c>
      <c r="E231" s="181">
        <v>2</v>
      </c>
      <c r="F231" s="181">
        <v>2</v>
      </c>
      <c r="G231" s="183">
        <v>0</v>
      </c>
      <c r="H231" s="181">
        <v>6</v>
      </c>
      <c r="I231" s="184">
        <v>355.03339566</v>
      </c>
      <c r="J231" s="184">
        <v>4702.1798767999999</v>
      </c>
      <c r="K231" s="184">
        <v>27.896058324999998</v>
      </c>
      <c r="L231" s="184">
        <v>5.2338353226666596</v>
      </c>
      <c r="M231" s="184">
        <v>33.129893647666599</v>
      </c>
      <c r="N231" s="33"/>
      <c r="O231" s="35"/>
      <c r="P231" s="35"/>
      <c r="Q231" s="35"/>
      <c r="R231" s="31"/>
      <c r="S231" s="31"/>
      <c r="T231" s="31"/>
    </row>
    <row r="232" spans="1:20" ht="8.1" customHeight="1" x14ac:dyDescent="0.2">
      <c r="A232" s="30"/>
      <c r="B232" s="32"/>
      <c r="E232" s="33"/>
      <c r="F232" s="33"/>
      <c r="G232" s="33"/>
      <c r="H232" s="33"/>
      <c r="I232" s="33"/>
      <c r="J232" s="33"/>
      <c r="K232" s="33"/>
      <c r="L232" s="33"/>
      <c r="M232" s="33"/>
      <c r="N232" s="33"/>
      <c r="O232" s="31"/>
      <c r="P232" s="31"/>
      <c r="Q232" s="31"/>
      <c r="R232" s="31"/>
      <c r="S232" s="31"/>
      <c r="T232" s="31"/>
    </row>
    <row r="233" spans="1:20" x14ac:dyDescent="0.2">
      <c r="A233" s="30"/>
      <c r="B233" s="190" t="s">
        <v>629</v>
      </c>
      <c r="C233" s="189"/>
      <c r="D233" s="189"/>
      <c r="E233" s="33"/>
      <c r="F233" s="33"/>
      <c r="G233" s="33"/>
      <c r="H233" s="33"/>
      <c r="I233" s="33"/>
      <c r="J233" s="33"/>
      <c r="K233" s="33"/>
      <c r="L233" s="33"/>
      <c r="M233" s="33"/>
      <c r="N233" s="33"/>
      <c r="O233" s="31"/>
      <c r="P233" s="31"/>
      <c r="Q233" s="31"/>
      <c r="R233" s="31"/>
      <c r="S233" s="31"/>
      <c r="T233" s="31"/>
    </row>
    <row r="234" spans="1:20" x14ac:dyDescent="0.2">
      <c r="B234" s="23" t="s">
        <v>630</v>
      </c>
      <c r="C234" s="189"/>
      <c r="D234" s="189"/>
      <c r="E234" s="33"/>
      <c r="G234" s="33"/>
      <c r="H234" s="33"/>
      <c r="I234" s="33"/>
      <c r="J234" s="33"/>
      <c r="K234" s="33"/>
      <c r="L234" s="33"/>
      <c r="M234" s="33"/>
      <c r="N234" s="33"/>
      <c r="O234" s="31"/>
      <c r="P234" s="31"/>
      <c r="Q234" s="31"/>
      <c r="R234" s="31"/>
      <c r="S234" s="31"/>
    </row>
  </sheetData>
  <mergeCells count="9">
    <mergeCell ref="L4:L6"/>
    <mergeCell ref="M4:M6"/>
    <mergeCell ref="C5:C6"/>
    <mergeCell ref="D5:H5"/>
    <mergeCell ref="B4:B6"/>
    <mergeCell ref="C4:H4"/>
    <mergeCell ref="I4:I6"/>
    <mergeCell ref="J4:J6"/>
    <mergeCell ref="K4:K6"/>
  </mergeCells>
  <phoneticPr fontId="9" type="noConversion"/>
  <pageMargins left="0.78740157480314965" right="0.78740157480314965" top="0.98425196850393704" bottom="0.98425196850393704" header="0.51181102362204722" footer="0.51181102362204722"/>
  <pageSetup paperSize="9" scale="54" fitToHeight="0" orientation="portrait"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7">
    <tabColor rgb="FF4D9900"/>
    <pageSetUpPr fitToPage="1"/>
  </sheetPr>
  <dimension ref="A1:S240"/>
  <sheetViews>
    <sheetView showGridLines="0" zoomScaleNormal="100" zoomScaleSheetLayoutView="100" workbookViewId="0">
      <pane ySplit="6" topLeftCell="A205" activePane="bottomLeft" state="frozen"/>
      <selection activeCell="N32" sqref="N32"/>
      <selection pane="bottomLeft" activeCell="B4" sqref="B4:B6"/>
    </sheetView>
  </sheetViews>
  <sheetFormatPr baseColWidth="10" defaultColWidth="11.42578125" defaultRowHeight="12.75" x14ac:dyDescent="0.2"/>
  <cols>
    <col min="1" max="1" width="2.7109375" style="28" customWidth="1"/>
    <col min="2" max="2" width="20.7109375" style="28" customWidth="1"/>
    <col min="3" max="7" width="15.7109375" style="28" customWidth="1"/>
    <col min="8" max="16384" width="11.42578125" style="28"/>
  </cols>
  <sheetData>
    <row r="1" spans="1:19" s="84" customFormat="1" ht="15.75" x14ac:dyDescent="0.2">
      <c r="B1" s="98" t="str">
        <f>Inhaltsverzeichnis!B55&amp;" "&amp;Inhaltsverzeichnis!C55&amp;" "&amp;Inhaltsverzeichnis!D55</f>
        <v>Tabelle 18b:  Geimeindesteuerertrag von juristischen Personen, 2017</v>
      </c>
      <c r="C1" s="98"/>
      <c r="D1" s="98"/>
      <c r="E1" s="98"/>
      <c r="F1" s="98"/>
      <c r="G1" s="98"/>
      <c r="H1" s="98"/>
      <c r="I1" s="79"/>
      <c r="J1" s="79"/>
      <c r="K1" s="79"/>
      <c r="L1" s="79"/>
      <c r="M1" s="79"/>
      <c r="N1" s="79"/>
      <c r="O1" s="79"/>
      <c r="P1" s="79"/>
      <c r="Q1" s="79"/>
      <c r="R1" s="79"/>
      <c r="S1" s="79"/>
    </row>
    <row r="2" spans="1:19" ht="15.75" x14ac:dyDescent="0.2">
      <c r="B2" s="32" t="s">
        <v>447</v>
      </c>
      <c r="C2" s="79"/>
      <c r="D2" s="79"/>
      <c r="E2" s="79"/>
      <c r="F2" s="79"/>
      <c r="G2" s="79"/>
      <c r="H2" s="79"/>
      <c r="I2" s="79"/>
      <c r="J2" s="79"/>
      <c r="K2" s="79"/>
      <c r="L2" s="79"/>
      <c r="M2" s="79"/>
      <c r="N2" s="79"/>
      <c r="O2" s="79"/>
      <c r="P2" s="79"/>
      <c r="Q2" s="79"/>
      <c r="R2" s="79"/>
      <c r="S2" s="79"/>
    </row>
    <row r="3" spans="1:19" x14ac:dyDescent="0.2">
      <c r="A3" s="30"/>
    </row>
    <row r="4" spans="1:19" s="29" customFormat="1" ht="12.75" customHeight="1" x14ac:dyDescent="0.2">
      <c r="A4" s="226"/>
      <c r="B4" s="318" t="s">
        <v>19</v>
      </c>
      <c r="C4" s="353" t="s">
        <v>304</v>
      </c>
      <c r="D4" s="355"/>
      <c r="E4" s="354"/>
      <c r="F4" s="353" t="s">
        <v>305</v>
      </c>
      <c r="G4" s="354"/>
    </row>
    <row r="5" spans="1:19" s="29" customFormat="1" ht="12.75" customHeight="1" x14ac:dyDescent="0.2">
      <c r="A5" s="226"/>
      <c r="B5" s="318"/>
      <c r="C5" s="352" t="s">
        <v>572</v>
      </c>
      <c r="D5" s="352" t="s">
        <v>273</v>
      </c>
      <c r="E5" s="352" t="s">
        <v>209</v>
      </c>
      <c r="F5" s="352" t="s">
        <v>572</v>
      </c>
      <c r="G5" s="352" t="s">
        <v>273</v>
      </c>
    </row>
    <row r="6" spans="1:19" s="29" customFormat="1" ht="44.1" customHeight="1" x14ac:dyDescent="0.2">
      <c r="A6" s="226"/>
      <c r="B6" s="318"/>
      <c r="C6" s="317"/>
      <c r="D6" s="317"/>
      <c r="E6" s="317"/>
      <c r="F6" s="317"/>
      <c r="G6" s="317"/>
    </row>
    <row r="7" spans="1:19" x14ac:dyDescent="0.2">
      <c r="A7" s="30"/>
      <c r="B7" s="77" t="s">
        <v>12</v>
      </c>
      <c r="C7" s="91">
        <v>150835183.54967999</v>
      </c>
      <c r="D7" s="91">
        <v>8664075.1750000007</v>
      </c>
      <c r="E7" s="91">
        <v>159499258.72468001</v>
      </c>
      <c r="F7" s="92">
        <v>94.5679527013003</v>
      </c>
      <c r="G7" s="92">
        <v>5.4320472986996604</v>
      </c>
      <c r="I7" s="94"/>
      <c r="J7" s="284"/>
    </row>
    <row r="8" spans="1:19" x14ac:dyDescent="0.2">
      <c r="A8" s="30"/>
      <c r="B8" s="77" t="s">
        <v>293</v>
      </c>
      <c r="C8" s="91">
        <v>25035077.673595201</v>
      </c>
      <c r="D8" s="91">
        <v>484899.74797750002</v>
      </c>
      <c r="E8" s="91">
        <v>25519977.4215727</v>
      </c>
      <c r="F8" s="92">
        <v>98.099920936577305</v>
      </c>
      <c r="G8" s="92">
        <v>1.9000790634226801</v>
      </c>
      <c r="I8" s="94"/>
      <c r="J8" s="284"/>
    </row>
    <row r="9" spans="1:19" x14ac:dyDescent="0.2">
      <c r="A9" s="30"/>
      <c r="B9" s="93" t="s">
        <v>1</v>
      </c>
      <c r="C9" s="35">
        <v>12660342.2712045</v>
      </c>
      <c r="D9" s="35">
        <v>320229.35224124999</v>
      </c>
      <c r="E9" s="35">
        <v>12980571.623445701</v>
      </c>
      <c r="F9" s="94">
        <v>97.533010397917707</v>
      </c>
      <c r="G9" s="94">
        <v>2.4669896020822799</v>
      </c>
      <c r="I9" s="94"/>
      <c r="J9" s="284"/>
    </row>
    <row r="10" spans="1:19" x14ac:dyDescent="0.2">
      <c r="A10" s="30"/>
      <c r="B10" s="93" t="s">
        <v>21</v>
      </c>
      <c r="C10" s="35">
        <v>43866.319625333301</v>
      </c>
      <c r="D10" s="95">
        <v>230.15958000000001</v>
      </c>
      <c r="E10" s="95">
        <v>44096.4792053333</v>
      </c>
      <c r="F10" s="94">
        <v>99.478054520116501</v>
      </c>
      <c r="G10" s="94">
        <v>0.52194547988348905</v>
      </c>
      <c r="I10" s="94"/>
      <c r="J10" s="284"/>
    </row>
    <row r="11" spans="1:19" x14ac:dyDescent="0.2">
      <c r="A11" s="30"/>
      <c r="B11" s="93" t="s">
        <v>359</v>
      </c>
      <c r="C11" s="35">
        <v>2561445.5488372701</v>
      </c>
      <c r="D11" s="95">
        <v>17268.224999999999</v>
      </c>
      <c r="E11" s="95">
        <v>2578713.7738372702</v>
      </c>
      <c r="F11" s="94">
        <v>99.330355110551693</v>
      </c>
      <c r="G11" s="94">
        <v>0.66964488944827105</v>
      </c>
      <c r="I11" s="94"/>
      <c r="J11" s="284"/>
    </row>
    <row r="12" spans="1:19" x14ac:dyDescent="0.2">
      <c r="A12" s="30"/>
      <c r="B12" s="93" t="s">
        <v>22</v>
      </c>
      <c r="C12" s="35">
        <v>250564.775459111</v>
      </c>
      <c r="D12" s="95">
        <v>1550.175</v>
      </c>
      <c r="E12" s="95">
        <v>252114.95045911099</v>
      </c>
      <c r="F12" s="94">
        <v>99.385131664275704</v>
      </c>
      <c r="G12" s="94">
        <v>0.61486833572426802</v>
      </c>
      <c r="I12" s="94"/>
      <c r="J12" s="284"/>
    </row>
    <row r="13" spans="1:19" x14ac:dyDescent="0.2">
      <c r="A13" s="30"/>
      <c r="B13" s="93" t="s">
        <v>360</v>
      </c>
      <c r="C13" s="35">
        <v>179653.618795638</v>
      </c>
      <c r="D13" s="95">
        <v>178.22499999999999</v>
      </c>
      <c r="E13" s="95">
        <v>179831.84379563801</v>
      </c>
      <c r="F13" s="94">
        <v>99.900893525730297</v>
      </c>
      <c r="G13" s="94">
        <v>9.9106474269670994E-2</v>
      </c>
      <c r="I13" s="94"/>
      <c r="J13" s="284"/>
    </row>
    <row r="14" spans="1:19" x14ac:dyDescent="0.2">
      <c r="A14" s="30"/>
      <c r="B14" s="93" t="s">
        <v>23</v>
      </c>
      <c r="C14" s="35">
        <v>677012.61522748298</v>
      </c>
      <c r="D14" s="95">
        <v>29343.75</v>
      </c>
      <c r="E14" s="95">
        <v>706356.36522748298</v>
      </c>
      <c r="F14" s="94">
        <v>95.845758395544394</v>
      </c>
      <c r="G14" s="94">
        <v>4.1542416044555202</v>
      </c>
      <c r="I14" s="94"/>
      <c r="J14" s="284"/>
    </row>
    <row r="15" spans="1:19" x14ac:dyDescent="0.2">
      <c r="A15" s="30"/>
      <c r="B15" s="93" t="s">
        <v>24</v>
      </c>
      <c r="C15" s="35">
        <v>450233.69644426601</v>
      </c>
      <c r="D15" s="95">
        <v>3399.55</v>
      </c>
      <c r="E15" s="95">
        <v>453633.246444266</v>
      </c>
      <c r="F15" s="94">
        <v>99.250595050815406</v>
      </c>
      <c r="G15" s="94">
        <v>0.74940494918457601</v>
      </c>
      <c r="I15" s="94"/>
      <c r="J15" s="284"/>
    </row>
    <row r="16" spans="1:19" x14ac:dyDescent="0.2">
      <c r="A16" s="30"/>
      <c r="B16" s="93" t="s">
        <v>25</v>
      </c>
      <c r="C16" s="35">
        <v>504080.903084444</v>
      </c>
      <c r="D16" s="95">
        <v>6175.8160200000002</v>
      </c>
      <c r="E16" s="95">
        <v>510256.71910444403</v>
      </c>
      <c r="F16" s="94">
        <v>98.789664929677102</v>
      </c>
      <c r="G16" s="94">
        <v>1.2103350703228799</v>
      </c>
      <c r="I16" s="94"/>
      <c r="J16" s="284"/>
    </row>
    <row r="17" spans="1:10" x14ac:dyDescent="0.2">
      <c r="A17" s="30"/>
      <c r="B17" s="93" t="s">
        <v>26</v>
      </c>
      <c r="C17" s="35">
        <v>331296.42867175501</v>
      </c>
      <c r="D17" s="95">
        <v>938.52499999999998</v>
      </c>
      <c r="E17" s="95">
        <v>332234.95367175498</v>
      </c>
      <c r="F17" s="94">
        <v>99.717511661663593</v>
      </c>
      <c r="G17" s="94">
        <v>0.28248833833638398</v>
      </c>
      <c r="I17" s="94"/>
      <c r="J17" s="284"/>
    </row>
    <row r="18" spans="1:10" x14ac:dyDescent="0.2">
      <c r="A18" s="30"/>
      <c r="B18" s="93" t="s">
        <v>27</v>
      </c>
      <c r="C18" s="35">
        <v>1800445.8828624201</v>
      </c>
      <c r="D18" s="95">
        <v>47490.963021249998</v>
      </c>
      <c r="E18" s="95">
        <v>1847936.84588367</v>
      </c>
      <c r="F18" s="94">
        <v>97.430054867565502</v>
      </c>
      <c r="G18" s="94">
        <v>2.5699451324344298</v>
      </c>
      <c r="I18" s="94"/>
      <c r="J18" s="284"/>
    </row>
    <row r="19" spans="1:10" x14ac:dyDescent="0.2">
      <c r="A19" s="30"/>
      <c r="B19" s="93" t="s">
        <v>28</v>
      </c>
      <c r="C19" s="35">
        <v>4765172.1532347295</v>
      </c>
      <c r="D19" s="95">
        <v>56750.582114999997</v>
      </c>
      <c r="E19" s="95">
        <v>4821922.7353497297</v>
      </c>
      <c r="F19" s="94">
        <v>98.823071516701006</v>
      </c>
      <c r="G19" s="94">
        <v>1.1769284832989699</v>
      </c>
      <c r="I19" s="94"/>
      <c r="J19" s="284"/>
    </row>
    <row r="20" spans="1:10" x14ac:dyDescent="0.2">
      <c r="A20" s="30"/>
      <c r="B20" s="93" t="s">
        <v>29</v>
      </c>
      <c r="C20" s="35">
        <v>810963.46014824696</v>
      </c>
      <c r="D20" s="95">
        <v>1344.425</v>
      </c>
      <c r="E20" s="95">
        <v>812307.88514824701</v>
      </c>
      <c r="F20" s="94">
        <v>99.834493173760706</v>
      </c>
      <c r="G20" s="94">
        <v>0.16550682623924501</v>
      </c>
      <c r="I20" s="94"/>
      <c r="J20" s="284"/>
    </row>
    <row r="21" spans="1:10" x14ac:dyDescent="0.2">
      <c r="A21" s="30"/>
      <c r="B21" s="77" t="s">
        <v>294</v>
      </c>
      <c r="C21" s="91">
        <v>41539813.925396003</v>
      </c>
      <c r="D21" s="96">
        <v>1455204.3817334899</v>
      </c>
      <c r="E21" s="96">
        <v>42995018.307129502</v>
      </c>
      <c r="F21" s="92">
        <v>96.615411647604304</v>
      </c>
      <c r="G21" s="92">
        <v>3.3845883523956899</v>
      </c>
      <c r="I21" s="94"/>
      <c r="J21" s="284"/>
    </row>
    <row r="22" spans="1:10" x14ac:dyDescent="0.2">
      <c r="A22" s="30"/>
      <c r="B22" s="93" t="s">
        <v>2</v>
      </c>
      <c r="C22" s="35">
        <v>18266561.769227602</v>
      </c>
      <c r="D22" s="95">
        <v>887944.55355374899</v>
      </c>
      <c r="E22" s="95">
        <v>19154506.322781298</v>
      </c>
      <c r="F22" s="94">
        <v>95.364304678018897</v>
      </c>
      <c r="G22" s="94">
        <v>4.6356953219810997</v>
      </c>
      <c r="I22" s="94"/>
      <c r="J22" s="284"/>
    </row>
    <row r="23" spans="1:10" x14ac:dyDescent="0.2">
      <c r="A23" s="30"/>
      <c r="B23" s="93" t="s">
        <v>30</v>
      </c>
      <c r="C23" s="35">
        <v>39493.501963611103</v>
      </c>
      <c r="D23" s="95">
        <v>13938.924999999999</v>
      </c>
      <c r="E23" s="95">
        <v>53432.426963611098</v>
      </c>
      <c r="F23" s="94">
        <v>73.912985443291205</v>
      </c>
      <c r="G23" s="94">
        <v>26.087014556708699</v>
      </c>
      <c r="I23" s="94"/>
      <c r="J23" s="284"/>
    </row>
    <row r="24" spans="1:10" x14ac:dyDescent="0.2">
      <c r="A24" s="30"/>
      <c r="B24" s="93" t="s">
        <v>31</v>
      </c>
      <c r="C24" s="35">
        <v>1687366.6757692499</v>
      </c>
      <c r="D24" s="95">
        <v>9891.6240319999997</v>
      </c>
      <c r="E24" s="95">
        <v>1697258.29980125</v>
      </c>
      <c r="F24" s="94">
        <v>99.417199843231899</v>
      </c>
      <c r="G24" s="94">
        <v>0.58280015676802399</v>
      </c>
      <c r="I24" s="94"/>
      <c r="J24" s="284"/>
    </row>
    <row r="25" spans="1:10" x14ac:dyDescent="0.2">
      <c r="A25" s="30"/>
      <c r="B25" s="93" t="s">
        <v>361</v>
      </c>
      <c r="C25" s="35">
        <v>331601.869961611</v>
      </c>
      <c r="D25" s="95">
        <v>685.86438999999996</v>
      </c>
      <c r="E25" s="95">
        <v>332287.734351611</v>
      </c>
      <c r="F25" s="94">
        <v>99.793593226864502</v>
      </c>
      <c r="G25" s="94">
        <v>0.20640677313543301</v>
      </c>
      <c r="I25" s="94"/>
      <c r="J25" s="284"/>
    </row>
    <row r="26" spans="1:10" x14ac:dyDescent="0.2">
      <c r="A26" s="30"/>
      <c r="B26" s="93" t="s">
        <v>32</v>
      </c>
      <c r="C26" s="35">
        <v>236722.55532374899</v>
      </c>
      <c r="D26" s="95">
        <v>3691.8980877499998</v>
      </c>
      <c r="E26" s="95">
        <v>240414.4534115</v>
      </c>
      <c r="F26" s="94">
        <v>98.464361008515993</v>
      </c>
      <c r="G26" s="94">
        <v>1.5356389914839399</v>
      </c>
      <c r="I26" s="94"/>
      <c r="J26" s="284"/>
    </row>
    <row r="27" spans="1:10" x14ac:dyDescent="0.2">
      <c r="A27" s="30"/>
      <c r="B27" s="93" t="s">
        <v>33</v>
      </c>
      <c r="C27" s="35">
        <v>219484.409628208</v>
      </c>
      <c r="D27" s="95">
        <v>2880.873775</v>
      </c>
      <c r="E27" s="95">
        <v>222365.28340320801</v>
      </c>
      <c r="F27" s="94">
        <v>98.704440850249</v>
      </c>
      <c r="G27" s="94">
        <v>1.29555914975099</v>
      </c>
      <c r="I27" s="94"/>
      <c r="J27" s="284"/>
    </row>
    <row r="28" spans="1:10" x14ac:dyDescent="0.2">
      <c r="A28" s="30"/>
      <c r="B28" s="93" t="s">
        <v>34</v>
      </c>
      <c r="C28" s="35">
        <v>364997.03941901098</v>
      </c>
      <c r="D28" s="95">
        <v>1354.05</v>
      </c>
      <c r="E28" s="95">
        <v>366351.08941901103</v>
      </c>
      <c r="F28" s="94">
        <v>99.630395530651299</v>
      </c>
      <c r="G28" s="94">
        <v>0.36960446934861302</v>
      </c>
      <c r="I28" s="94"/>
      <c r="J28" s="284"/>
    </row>
    <row r="29" spans="1:10" x14ac:dyDescent="0.2">
      <c r="A29" s="30"/>
      <c r="B29" s="93" t="s">
        <v>35</v>
      </c>
      <c r="C29" s="35">
        <v>35746.6620617222</v>
      </c>
      <c r="D29" s="95">
        <v>32.375</v>
      </c>
      <c r="E29" s="95">
        <v>35779.0370617222</v>
      </c>
      <c r="F29" s="94">
        <v>99.909514054433103</v>
      </c>
      <c r="G29" s="94">
        <v>9.0485945566813497E-2</v>
      </c>
      <c r="I29" s="94"/>
      <c r="J29" s="284"/>
    </row>
    <row r="30" spans="1:10" x14ac:dyDescent="0.2">
      <c r="A30" s="30"/>
      <c r="B30" s="93" t="s">
        <v>36</v>
      </c>
      <c r="C30" s="35">
        <v>696533.65087708295</v>
      </c>
      <c r="D30" s="95">
        <v>17204.113222</v>
      </c>
      <c r="E30" s="95">
        <v>713737.76409908303</v>
      </c>
      <c r="F30" s="94">
        <v>97.589575038989807</v>
      </c>
      <c r="G30" s="94">
        <v>2.4104249610101398</v>
      </c>
      <c r="I30" s="94"/>
      <c r="J30" s="284"/>
    </row>
    <row r="31" spans="1:10" x14ac:dyDescent="0.2">
      <c r="A31" s="30"/>
      <c r="B31" s="93" t="s">
        <v>37</v>
      </c>
      <c r="C31" s="35">
        <v>151636.93774865501</v>
      </c>
      <c r="D31" s="95">
        <v>398.625</v>
      </c>
      <c r="E31" s="95">
        <v>152035.56274865501</v>
      </c>
      <c r="F31" s="94">
        <v>99.737808054383294</v>
      </c>
      <c r="G31" s="94">
        <v>0.26219194561670001</v>
      </c>
      <c r="I31" s="94"/>
      <c r="J31" s="284"/>
    </row>
    <row r="32" spans="1:10" x14ac:dyDescent="0.2">
      <c r="A32" s="30"/>
      <c r="B32" s="93" t="s">
        <v>38</v>
      </c>
      <c r="C32" s="35">
        <v>58002.092015722199</v>
      </c>
      <c r="D32" s="95">
        <v>80.154045999999994</v>
      </c>
      <c r="E32" s="95">
        <v>58082.246061722202</v>
      </c>
      <c r="F32" s="94">
        <v>99.861999059205004</v>
      </c>
      <c r="G32" s="94">
        <v>0.138000940794925</v>
      </c>
      <c r="I32" s="94"/>
      <c r="J32" s="284"/>
    </row>
    <row r="33" spans="1:10" x14ac:dyDescent="0.2">
      <c r="A33" s="30"/>
      <c r="B33" s="93" t="s">
        <v>39</v>
      </c>
      <c r="C33" s="35">
        <v>1094958.98179908</v>
      </c>
      <c r="D33" s="95">
        <v>2815.9812499999998</v>
      </c>
      <c r="E33" s="95">
        <v>1097774.96304908</v>
      </c>
      <c r="F33" s="94">
        <v>99.743482831656195</v>
      </c>
      <c r="G33" s="94">
        <v>0.256517168343735</v>
      </c>
      <c r="I33" s="94"/>
      <c r="J33" s="284"/>
    </row>
    <row r="34" spans="1:10" x14ac:dyDescent="0.2">
      <c r="A34" s="30"/>
      <c r="B34" s="93" t="s">
        <v>40</v>
      </c>
      <c r="C34" s="35">
        <v>746467.74030450801</v>
      </c>
      <c r="D34" s="95">
        <v>4544.0749999999998</v>
      </c>
      <c r="E34" s="95">
        <v>751011.81530450797</v>
      </c>
      <c r="F34" s="94">
        <v>99.3949396124803</v>
      </c>
      <c r="G34" s="94">
        <v>0.60506038751967395</v>
      </c>
      <c r="I34" s="94"/>
      <c r="J34" s="284"/>
    </row>
    <row r="35" spans="1:10" x14ac:dyDescent="0.2">
      <c r="A35" s="30"/>
      <c r="B35" s="93" t="s">
        <v>41</v>
      </c>
      <c r="C35" s="35">
        <v>1218178.4847685599</v>
      </c>
      <c r="D35" s="95">
        <v>140248.16389975001</v>
      </c>
      <c r="E35" s="95">
        <v>1358426.6486683099</v>
      </c>
      <c r="F35" s="94">
        <v>89.675691062359704</v>
      </c>
      <c r="G35" s="94">
        <v>10.3243089376402</v>
      </c>
      <c r="I35" s="94"/>
      <c r="J35" s="284"/>
    </row>
    <row r="36" spans="1:10" x14ac:dyDescent="0.2">
      <c r="A36" s="30"/>
      <c r="B36" s="93" t="s">
        <v>42</v>
      </c>
      <c r="C36" s="35">
        <v>440781.03501430497</v>
      </c>
      <c r="D36" s="95">
        <v>43671.450773500001</v>
      </c>
      <c r="E36" s="95">
        <v>484452.485787805</v>
      </c>
      <c r="F36" s="94">
        <v>90.985400621387498</v>
      </c>
      <c r="G36" s="94">
        <v>9.0145993786124201</v>
      </c>
      <c r="I36" s="94"/>
      <c r="J36" s="284"/>
    </row>
    <row r="37" spans="1:10" x14ac:dyDescent="0.2">
      <c r="A37" s="30"/>
      <c r="B37" s="93" t="s">
        <v>43</v>
      </c>
      <c r="C37" s="35">
        <v>548275.32227250503</v>
      </c>
      <c r="D37" s="95">
        <v>543.82500000000005</v>
      </c>
      <c r="E37" s="95">
        <v>548819.14727250498</v>
      </c>
      <c r="F37" s="94">
        <v>99.900909980509496</v>
      </c>
      <c r="G37" s="94">
        <v>9.90900194905142E-2</v>
      </c>
      <c r="I37" s="94"/>
      <c r="J37" s="284"/>
    </row>
    <row r="38" spans="1:10" x14ac:dyDescent="0.2">
      <c r="A38" s="30"/>
      <c r="B38" s="93" t="s">
        <v>44</v>
      </c>
      <c r="C38" s="35">
        <v>432380.82400974998</v>
      </c>
      <c r="D38" s="95">
        <v>139862.31575000001</v>
      </c>
      <c r="E38" s="95">
        <v>572243.13975974999</v>
      </c>
      <c r="F38" s="94">
        <v>75.558935348928799</v>
      </c>
      <c r="G38" s="94">
        <v>24.441064651071098</v>
      </c>
      <c r="I38" s="94"/>
      <c r="J38" s="284"/>
    </row>
    <row r="39" spans="1:10" x14ac:dyDescent="0.2">
      <c r="A39" s="30"/>
      <c r="B39" s="93" t="s">
        <v>45</v>
      </c>
      <c r="C39" s="35">
        <v>273445.77996924898</v>
      </c>
      <c r="D39" s="95">
        <v>411.55</v>
      </c>
      <c r="E39" s="95">
        <v>273857.32996925001</v>
      </c>
      <c r="F39" s="94">
        <v>99.849721020778802</v>
      </c>
      <c r="G39" s="94">
        <v>0.15027897922111799</v>
      </c>
      <c r="I39" s="94"/>
      <c r="J39" s="284"/>
    </row>
    <row r="40" spans="1:10" x14ac:dyDescent="0.2">
      <c r="A40" s="30"/>
      <c r="B40" s="93" t="s">
        <v>46</v>
      </c>
      <c r="C40" s="35">
        <v>6310113.6499416204</v>
      </c>
      <c r="D40" s="95">
        <v>68966.686278249996</v>
      </c>
      <c r="E40" s="95">
        <v>6379080.3362198696</v>
      </c>
      <c r="F40" s="94">
        <v>98.918861612595407</v>
      </c>
      <c r="G40" s="94">
        <v>1.0811383874045699</v>
      </c>
      <c r="I40" s="94"/>
      <c r="J40" s="284"/>
    </row>
    <row r="41" spans="1:10" x14ac:dyDescent="0.2">
      <c r="A41" s="30"/>
      <c r="B41" s="93" t="s">
        <v>362</v>
      </c>
      <c r="C41" s="35">
        <v>517599.35585433297</v>
      </c>
      <c r="D41" s="95">
        <v>333.6</v>
      </c>
      <c r="E41" s="95">
        <v>517932.95585433301</v>
      </c>
      <c r="F41" s="94">
        <v>99.935590119101406</v>
      </c>
      <c r="G41" s="94">
        <v>6.4409880898527602E-2</v>
      </c>
      <c r="I41" s="94"/>
      <c r="J41" s="284"/>
    </row>
    <row r="42" spans="1:10" x14ac:dyDescent="0.2">
      <c r="A42" s="30"/>
      <c r="B42" s="93" t="s">
        <v>47</v>
      </c>
      <c r="C42" s="35">
        <v>327452.643005702</v>
      </c>
      <c r="D42" s="95">
        <v>3865.7363999999998</v>
      </c>
      <c r="E42" s="95">
        <v>331318.379405702</v>
      </c>
      <c r="F42" s="94">
        <v>98.833226093000306</v>
      </c>
      <c r="G42" s="94">
        <v>1.1667739069996901</v>
      </c>
      <c r="I42" s="94"/>
      <c r="J42" s="284"/>
    </row>
    <row r="43" spans="1:10" x14ac:dyDescent="0.2">
      <c r="A43" s="30"/>
      <c r="B43" s="93" t="s">
        <v>48</v>
      </c>
      <c r="C43" s="35">
        <v>1103613.7043582201</v>
      </c>
      <c r="D43" s="95">
        <v>5036.5749167499998</v>
      </c>
      <c r="E43" s="95">
        <v>1108650.2792749701</v>
      </c>
      <c r="F43" s="94">
        <v>99.545702101834607</v>
      </c>
      <c r="G43" s="94">
        <v>0.45429789816530602</v>
      </c>
      <c r="I43" s="94"/>
      <c r="J43" s="284"/>
    </row>
    <row r="44" spans="1:10" x14ac:dyDescent="0.2">
      <c r="A44" s="30"/>
      <c r="B44" s="93" t="s">
        <v>49</v>
      </c>
      <c r="C44" s="35">
        <v>3765145.0969326301</v>
      </c>
      <c r="D44" s="95">
        <v>61640.851329999998</v>
      </c>
      <c r="E44" s="95">
        <v>3826785.94826263</v>
      </c>
      <c r="F44" s="94">
        <v>98.389226568630306</v>
      </c>
      <c r="G44" s="94">
        <v>1.6107734313696001</v>
      </c>
      <c r="I44" s="94"/>
      <c r="J44" s="284"/>
    </row>
    <row r="45" spans="1:10" x14ac:dyDescent="0.2">
      <c r="A45" s="30"/>
      <c r="B45" s="93" t="s">
        <v>50</v>
      </c>
      <c r="C45" s="35">
        <v>70290.717893586101</v>
      </c>
      <c r="D45" s="95">
        <v>312.14999999999998</v>
      </c>
      <c r="E45" s="95">
        <v>70602.867893586095</v>
      </c>
      <c r="F45" s="94">
        <v>99.557879149512004</v>
      </c>
      <c r="G45" s="94">
        <v>0.44212085048793998</v>
      </c>
      <c r="I45" s="94"/>
      <c r="J45" s="284"/>
    </row>
    <row r="46" spans="1:10" x14ac:dyDescent="0.2">
      <c r="A46" s="30"/>
      <c r="B46" s="93" t="s">
        <v>51</v>
      </c>
      <c r="C46" s="35">
        <v>712588.15653709101</v>
      </c>
      <c r="D46" s="95">
        <v>31670.343138749999</v>
      </c>
      <c r="E46" s="95">
        <v>744258.49967584095</v>
      </c>
      <c r="F46" s="94">
        <v>95.744711931063705</v>
      </c>
      <c r="G46" s="94">
        <v>4.25528806893624</v>
      </c>
      <c r="I46" s="94"/>
      <c r="J46" s="284"/>
    </row>
    <row r="47" spans="1:10" x14ac:dyDescent="0.2">
      <c r="A47" s="30"/>
      <c r="B47" s="93" t="s">
        <v>52</v>
      </c>
      <c r="C47" s="35">
        <v>1890375.2687385799</v>
      </c>
      <c r="D47" s="95">
        <v>13178.0218899999</v>
      </c>
      <c r="E47" s="95">
        <v>1903553.2906285799</v>
      </c>
      <c r="F47" s="94">
        <v>99.307714580154993</v>
      </c>
      <c r="G47" s="94">
        <v>0.69228541984492598</v>
      </c>
      <c r="I47" s="94"/>
      <c r="J47" s="284"/>
    </row>
    <row r="48" spans="1:10" x14ac:dyDescent="0.2">
      <c r="A48" s="30"/>
      <c r="B48" s="77" t="s">
        <v>295</v>
      </c>
      <c r="C48" s="91">
        <v>11376551.1946484</v>
      </c>
      <c r="D48" s="96">
        <v>486384.25266075</v>
      </c>
      <c r="E48" s="96">
        <v>11862935.447309099</v>
      </c>
      <c r="F48" s="92">
        <v>95.899967130217505</v>
      </c>
      <c r="G48" s="92">
        <v>4.1000328697824502</v>
      </c>
      <c r="I48" s="94"/>
      <c r="J48" s="284"/>
    </row>
    <row r="49" spans="1:10" x14ac:dyDescent="0.2">
      <c r="A49" s="30"/>
      <c r="B49" s="93" t="s">
        <v>363</v>
      </c>
      <c r="C49" s="35">
        <v>114474.292400138</v>
      </c>
      <c r="D49" s="95">
        <v>2332.9448425</v>
      </c>
      <c r="E49" s="95">
        <v>116807.237242638</v>
      </c>
      <c r="F49" s="94">
        <v>98.002739472680204</v>
      </c>
      <c r="G49" s="94">
        <v>1.9972605273197801</v>
      </c>
      <c r="I49" s="94"/>
      <c r="J49" s="284"/>
    </row>
    <row r="50" spans="1:10" x14ac:dyDescent="0.2">
      <c r="A50" s="30"/>
      <c r="B50" s="93" t="s">
        <v>53</v>
      </c>
      <c r="C50" s="35">
        <v>1178850.68234336</v>
      </c>
      <c r="D50" s="95">
        <v>132.263925</v>
      </c>
      <c r="E50" s="95">
        <v>1178982.9462683599</v>
      </c>
      <c r="F50" s="94">
        <v>99.9887815234801</v>
      </c>
      <c r="G50" s="94">
        <v>1.12184765198371E-2</v>
      </c>
      <c r="I50" s="94"/>
      <c r="J50" s="284"/>
    </row>
    <row r="51" spans="1:10" x14ac:dyDescent="0.2">
      <c r="A51" s="30"/>
      <c r="B51" s="93" t="s">
        <v>364</v>
      </c>
      <c r="C51" s="35">
        <v>1495418.24089756</v>
      </c>
      <c r="D51" s="95">
        <v>430489.99339449999</v>
      </c>
      <c r="E51" s="95">
        <v>1925908.2342920599</v>
      </c>
      <c r="F51" s="94">
        <v>77.647429626742195</v>
      </c>
      <c r="G51" s="94">
        <v>22.352570373257699</v>
      </c>
      <c r="I51" s="94"/>
      <c r="J51" s="284"/>
    </row>
    <row r="52" spans="1:10" x14ac:dyDescent="0.2">
      <c r="A52" s="30"/>
      <c r="B52" s="93" t="s">
        <v>54</v>
      </c>
      <c r="C52" s="35">
        <v>137303.019512</v>
      </c>
      <c r="D52" s="95">
        <v>801.3</v>
      </c>
      <c r="E52" s="95">
        <v>138104.31951199999</v>
      </c>
      <c r="F52" s="94">
        <v>99.419786431857105</v>
      </c>
      <c r="G52" s="94">
        <v>0.58021356814286595</v>
      </c>
      <c r="I52" s="94"/>
      <c r="J52" s="284"/>
    </row>
    <row r="53" spans="1:10" x14ac:dyDescent="0.2">
      <c r="A53" s="30"/>
      <c r="B53" s="93" t="s">
        <v>55</v>
      </c>
      <c r="C53" s="35">
        <v>353812.25715055497</v>
      </c>
      <c r="D53" s="95">
        <v>10458.293749999901</v>
      </c>
      <c r="E53" s="95">
        <v>364270.55090055498</v>
      </c>
      <c r="F53" s="94">
        <v>97.128976327033598</v>
      </c>
      <c r="G53" s="94">
        <v>2.8710236729663801</v>
      </c>
      <c r="I53" s="94"/>
      <c r="J53" s="284"/>
    </row>
    <row r="54" spans="1:10" x14ac:dyDescent="0.2">
      <c r="A54" s="30"/>
      <c r="B54" s="93" t="s">
        <v>56</v>
      </c>
      <c r="C54" s="35">
        <v>16564.331420861101</v>
      </c>
      <c r="D54" s="95">
        <v>6.1749999999999998</v>
      </c>
      <c r="E54" s="95">
        <v>16570.5064208611</v>
      </c>
      <c r="F54" s="94">
        <v>99.962734995279106</v>
      </c>
      <c r="G54" s="94">
        <v>3.7265004720834001E-2</v>
      </c>
      <c r="I54" s="94"/>
      <c r="J54" s="284"/>
    </row>
    <row r="55" spans="1:10" x14ac:dyDescent="0.2">
      <c r="A55" s="30"/>
      <c r="B55" s="93" t="s">
        <v>57</v>
      </c>
      <c r="C55" s="35">
        <v>203621.099406511</v>
      </c>
      <c r="D55" s="95">
        <v>991.72500000000002</v>
      </c>
      <c r="E55" s="95">
        <v>204612.824406511</v>
      </c>
      <c r="F55" s="94">
        <v>99.515316303913707</v>
      </c>
      <c r="G55" s="94">
        <v>0.48468369608627598</v>
      </c>
      <c r="I55" s="94"/>
      <c r="J55" s="284"/>
    </row>
    <row r="56" spans="1:10" x14ac:dyDescent="0.2">
      <c r="A56" s="30"/>
      <c r="B56" s="93" t="s">
        <v>58</v>
      </c>
      <c r="C56" s="35">
        <v>92787.834181944403</v>
      </c>
      <c r="D56" s="95">
        <v>765.67499999999905</v>
      </c>
      <c r="E56" s="95">
        <v>93553.509181944406</v>
      </c>
      <c r="F56" s="94">
        <v>99.181564639642801</v>
      </c>
      <c r="G56" s="94">
        <v>0.81843536035714304</v>
      </c>
      <c r="I56" s="94"/>
      <c r="J56" s="284"/>
    </row>
    <row r="57" spans="1:10" x14ac:dyDescent="0.2">
      <c r="A57" s="30"/>
      <c r="B57" s="93" t="s">
        <v>59</v>
      </c>
      <c r="C57" s="35">
        <v>14830.958465055501</v>
      </c>
      <c r="D57" s="95">
        <v>312.8</v>
      </c>
      <c r="E57" s="95">
        <v>15143.7584650555</v>
      </c>
      <c r="F57" s="94">
        <v>97.934462566067793</v>
      </c>
      <c r="G57" s="94">
        <v>2.0655374339321999</v>
      </c>
      <c r="I57" s="94"/>
      <c r="J57" s="284"/>
    </row>
    <row r="58" spans="1:10" x14ac:dyDescent="0.2">
      <c r="A58" s="30"/>
      <c r="B58" s="93" t="s">
        <v>60</v>
      </c>
      <c r="C58" s="35">
        <v>201269.890628833</v>
      </c>
      <c r="D58" s="95">
        <v>82.3</v>
      </c>
      <c r="E58" s="95">
        <v>201352.19062883299</v>
      </c>
      <c r="F58" s="94">
        <v>99.959126344867101</v>
      </c>
      <c r="G58" s="94">
        <v>4.0873655132816197E-2</v>
      </c>
      <c r="I58" s="94"/>
      <c r="J58" s="284"/>
    </row>
    <row r="59" spans="1:10" x14ac:dyDescent="0.2">
      <c r="A59" s="30"/>
      <c r="B59" s="93" t="s">
        <v>365</v>
      </c>
      <c r="C59" s="35">
        <v>308717.48394002701</v>
      </c>
      <c r="D59" s="95">
        <v>2937.95</v>
      </c>
      <c r="E59" s="95">
        <v>311655.43394002703</v>
      </c>
      <c r="F59" s="94">
        <v>99.057308270592998</v>
      </c>
      <c r="G59" s="94">
        <v>0.942691729406955</v>
      </c>
      <c r="I59" s="94"/>
      <c r="J59" s="284"/>
    </row>
    <row r="60" spans="1:10" x14ac:dyDescent="0.2">
      <c r="A60" s="30"/>
      <c r="B60" s="93" t="s">
        <v>61</v>
      </c>
      <c r="C60" s="35">
        <v>206096.81463741601</v>
      </c>
      <c r="D60" s="95">
        <v>174.02500000000001</v>
      </c>
      <c r="E60" s="95">
        <v>206270.83963741601</v>
      </c>
      <c r="F60" s="94">
        <v>99.915632766945606</v>
      </c>
      <c r="G60" s="94">
        <v>8.4367233054318994E-2</v>
      </c>
      <c r="I60" s="94"/>
      <c r="J60" s="284"/>
    </row>
    <row r="61" spans="1:10" x14ac:dyDescent="0.2">
      <c r="A61" s="30"/>
      <c r="B61" s="93" t="s">
        <v>62</v>
      </c>
      <c r="C61" s="35">
        <v>294358.50421791599</v>
      </c>
      <c r="D61" s="95">
        <v>418.07499999999999</v>
      </c>
      <c r="E61" s="95">
        <v>294776.57921791601</v>
      </c>
      <c r="F61" s="94">
        <v>99.858172246550495</v>
      </c>
      <c r="G61" s="94">
        <v>0.14182775344948001</v>
      </c>
      <c r="I61" s="94"/>
      <c r="J61" s="284"/>
    </row>
    <row r="62" spans="1:10" x14ac:dyDescent="0.2">
      <c r="A62" s="30"/>
      <c r="B62" s="93" t="s">
        <v>204</v>
      </c>
      <c r="C62" s="35">
        <v>341125.184150555</v>
      </c>
      <c r="D62" s="95">
        <v>556.64586499999996</v>
      </c>
      <c r="E62" s="95">
        <v>341681.83001555502</v>
      </c>
      <c r="F62" s="94">
        <v>99.837086489212894</v>
      </c>
      <c r="G62" s="94">
        <v>0.162913510787113</v>
      </c>
      <c r="I62" s="94"/>
      <c r="J62" s="284"/>
    </row>
    <row r="63" spans="1:10" x14ac:dyDescent="0.2">
      <c r="A63" s="30"/>
      <c r="B63" s="93" t="s">
        <v>63</v>
      </c>
      <c r="C63" s="35">
        <v>145653.90262691601</v>
      </c>
      <c r="D63" s="95">
        <v>166.42500000000001</v>
      </c>
      <c r="E63" s="95">
        <v>145820.327626916</v>
      </c>
      <c r="F63" s="94">
        <v>99.885869821643894</v>
      </c>
      <c r="G63" s="94">
        <v>0.11413017835606599</v>
      </c>
      <c r="I63" s="94"/>
      <c r="J63" s="284"/>
    </row>
    <row r="64" spans="1:10" x14ac:dyDescent="0.2">
      <c r="A64" s="30"/>
      <c r="B64" s="93" t="s">
        <v>64</v>
      </c>
      <c r="C64" s="35">
        <v>26262.6369308916</v>
      </c>
      <c r="D64" s="95">
        <v>2687.75</v>
      </c>
      <c r="E64" s="95">
        <v>28950.3869308916</v>
      </c>
      <c r="F64" s="94">
        <v>90.716013549608107</v>
      </c>
      <c r="G64" s="94">
        <v>9.2839864503918594</v>
      </c>
      <c r="I64" s="94"/>
      <c r="J64" s="284"/>
    </row>
    <row r="65" spans="1:10" x14ac:dyDescent="0.2">
      <c r="A65" s="30"/>
      <c r="B65" s="93" t="s">
        <v>65</v>
      </c>
      <c r="C65" s="285" t="s">
        <v>608</v>
      </c>
      <c r="D65" s="285" t="s">
        <v>608</v>
      </c>
      <c r="E65" s="95">
        <v>5454.9210742499999</v>
      </c>
      <c r="F65" s="286" t="s">
        <v>608</v>
      </c>
      <c r="G65" s="286" t="s">
        <v>608</v>
      </c>
      <c r="I65" s="94"/>
      <c r="J65" s="284"/>
    </row>
    <row r="66" spans="1:10" x14ac:dyDescent="0.2">
      <c r="A66" s="30"/>
      <c r="B66" s="93" t="s">
        <v>66</v>
      </c>
      <c r="C66" s="35">
        <v>94266.275567972203</v>
      </c>
      <c r="D66" s="95">
        <v>0</v>
      </c>
      <c r="E66" s="95">
        <v>94266.275567972203</v>
      </c>
      <c r="F66" s="94">
        <v>100</v>
      </c>
      <c r="G66" s="94">
        <v>0</v>
      </c>
      <c r="I66" s="94"/>
      <c r="J66" s="284"/>
    </row>
    <row r="67" spans="1:10" x14ac:dyDescent="0.2">
      <c r="A67" s="30"/>
      <c r="B67" s="93" t="s">
        <v>67</v>
      </c>
      <c r="C67" s="35">
        <v>2335155.6641992698</v>
      </c>
      <c r="D67" s="95">
        <v>23831.120568749899</v>
      </c>
      <c r="E67" s="95">
        <v>2358986.7847680198</v>
      </c>
      <c r="F67" s="94">
        <v>98.989773036346406</v>
      </c>
      <c r="G67" s="94">
        <v>1.0102269636535199</v>
      </c>
      <c r="I67" s="94"/>
      <c r="J67" s="284"/>
    </row>
    <row r="68" spans="1:10" x14ac:dyDescent="0.2">
      <c r="A68" s="30"/>
      <c r="B68" s="93" t="s">
        <v>68</v>
      </c>
      <c r="C68" s="35">
        <v>408613.90332033299</v>
      </c>
      <c r="D68" s="95">
        <v>245.77362499999899</v>
      </c>
      <c r="E68" s="95">
        <v>408859.67694533302</v>
      </c>
      <c r="F68" s="94">
        <v>99.939888025437895</v>
      </c>
      <c r="G68" s="94">
        <v>6.0111974562084503E-2</v>
      </c>
      <c r="I68" s="94"/>
      <c r="J68" s="284"/>
    </row>
    <row r="69" spans="1:10" x14ac:dyDescent="0.2">
      <c r="A69" s="30"/>
      <c r="B69" s="93" t="s">
        <v>366</v>
      </c>
      <c r="C69" s="35">
        <v>2680938.1470277701</v>
      </c>
      <c r="D69" s="95">
        <v>8777.29169</v>
      </c>
      <c r="E69" s="95">
        <v>2689715.4387177699</v>
      </c>
      <c r="F69" s="94">
        <v>99.673672108073006</v>
      </c>
      <c r="G69" s="94">
        <v>0.32632789192689599</v>
      </c>
      <c r="I69" s="94"/>
      <c r="J69" s="284"/>
    </row>
    <row r="70" spans="1:10" x14ac:dyDescent="0.2">
      <c r="A70" s="30"/>
      <c r="B70" s="93" t="s">
        <v>70</v>
      </c>
      <c r="C70" s="35">
        <v>720976.00054825004</v>
      </c>
      <c r="D70" s="95">
        <v>214.87499999999901</v>
      </c>
      <c r="E70" s="95">
        <v>721190.87554825004</v>
      </c>
      <c r="F70" s="94">
        <v>99.970205529869304</v>
      </c>
      <c r="G70" s="94">
        <v>2.97944701306227E-2</v>
      </c>
      <c r="I70" s="94"/>
      <c r="J70" s="284"/>
    </row>
    <row r="71" spans="1:10" x14ac:dyDescent="0.2">
      <c r="A71" s="30"/>
      <c r="B71" s="77" t="s">
        <v>296</v>
      </c>
      <c r="C71" s="91">
        <v>10537081.759122699</v>
      </c>
      <c r="D71" s="96">
        <v>206135.49561524999</v>
      </c>
      <c r="E71" s="96">
        <v>10743217.254737901</v>
      </c>
      <c r="F71" s="92">
        <v>98.0812498646591</v>
      </c>
      <c r="G71" s="92">
        <v>1.91875013534088</v>
      </c>
      <c r="I71" s="94"/>
      <c r="J71" s="284"/>
    </row>
    <row r="72" spans="1:10" x14ac:dyDescent="0.2">
      <c r="A72" s="30"/>
      <c r="B72" s="93" t="s">
        <v>71</v>
      </c>
      <c r="C72" s="35">
        <v>189459.95564286099</v>
      </c>
      <c r="D72" s="95">
        <v>1537.8867749999999</v>
      </c>
      <c r="E72" s="95">
        <v>190997.84241786099</v>
      </c>
      <c r="F72" s="94">
        <v>99.194814582441495</v>
      </c>
      <c r="G72" s="94">
        <v>0.80518541755850903</v>
      </c>
      <c r="I72" s="94"/>
      <c r="J72" s="284"/>
    </row>
    <row r="73" spans="1:10" x14ac:dyDescent="0.2">
      <c r="A73" s="30"/>
      <c r="B73" s="93" t="s">
        <v>72</v>
      </c>
      <c r="C73" s="35">
        <v>746391.66757599695</v>
      </c>
      <c r="D73" s="95">
        <v>22647.733252749898</v>
      </c>
      <c r="E73" s="95">
        <v>769039.40082874696</v>
      </c>
      <c r="F73" s="94">
        <v>97.055062038649197</v>
      </c>
      <c r="G73" s="94">
        <v>2.94493796135073</v>
      </c>
      <c r="I73" s="94"/>
      <c r="J73" s="284"/>
    </row>
    <row r="74" spans="1:10" x14ac:dyDescent="0.2">
      <c r="A74" s="30"/>
      <c r="B74" s="93" t="s">
        <v>73</v>
      </c>
      <c r="C74" s="35">
        <v>176077.487320138</v>
      </c>
      <c r="D74" s="95">
        <v>31.763730749999901</v>
      </c>
      <c r="E74" s="95">
        <v>176109.25105088801</v>
      </c>
      <c r="F74" s="94">
        <v>99.981963621694803</v>
      </c>
      <c r="G74" s="94">
        <v>1.80363783052041E-2</v>
      </c>
      <c r="I74" s="94"/>
      <c r="J74" s="284"/>
    </row>
    <row r="75" spans="1:10" x14ac:dyDescent="0.2">
      <c r="A75" s="30"/>
      <c r="B75" s="93" t="s">
        <v>402</v>
      </c>
      <c r="C75" s="35">
        <v>40948.462411916596</v>
      </c>
      <c r="D75" s="95">
        <v>99.049850000000006</v>
      </c>
      <c r="E75" s="95">
        <v>41047.5122619166</v>
      </c>
      <c r="F75" s="94">
        <v>99.758694633263005</v>
      </c>
      <c r="G75" s="94">
        <v>0.24130536673691899</v>
      </c>
      <c r="I75" s="94"/>
      <c r="J75" s="284"/>
    </row>
    <row r="76" spans="1:10" x14ac:dyDescent="0.2">
      <c r="A76" s="30"/>
      <c r="B76" s="93" t="s">
        <v>74</v>
      </c>
      <c r="C76" s="35">
        <v>17037.141875222202</v>
      </c>
      <c r="D76" s="95">
        <v>0</v>
      </c>
      <c r="E76" s="95">
        <v>17037.141875222202</v>
      </c>
      <c r="F76" s="94">
        <v>100</v>
      </c>
      <c r="G76" s="94">
        <v>0</v>
      </c>
      <c r="I76" s="94"/>
      <c r="J76" s="284"/>
    </row>
    <row r="77" spans="1:10" x14ac:dyDescent="0.2">
      <c r="A77" s="30"/>
      <c r="B77" s="93" t="s">
        <v>4</v>
      </c>
      <c r="C77" s="35">
        <v>4096463.9698449499</v>
      </c>
      <c r="D77" s="95">
        <v>130942.45245899999</v>
      </c>
      <c r="E77" s="95">
        <v>4227406.4223039504</v>
      </c>
      <c r="F77" s="94">
        <v>96.902534571359297</v>
      </c>
      <c r="G77" s="94">
        <v>3.09746542864066</v>
      </c>
      <c r="I77" s="94"/>
      <c r="J77" s="284"/>
    </row>
    <row r="78" spans="1:10" x14ac:dyDescent="0.2">
      <c r="A78" s="30"/>
      <c r="B78" s="93" t="s">
        <v>75</v>
      </c>
      <c r="C78" s="35">
        <v>20550.489868055502</v>
      </c>
      <c r="D78" s="95">
        <v>0</v>
      </c>
      <c r="E78" s="95">
        <v>20550.489868055502</v>
      </c>
      <c r="F78" s="94">
        <v>100</v>
      </c>
      <c r="G78" s="94">
        <v>0</v>
      </c>
      <c r="I78" s="94"/>
      <c r="J78" s="284"/>
    </row>
    <row r="79" spans="1:10" x14ac:dyDescent="0.2">
      <c r="A79" s="30"/>
      <c r="B79" s="93" t="s">
        <v>76</v>
      </c>
      <c r="C79" s="35">
        <v>7968.9711527500003</v>
      </c>
      <c r="D79" s="95">
        <v>0</v>
      </c>
      <c r="E79" s="95">
        <v>7968.9711527500003</v>
      </c>
      <c r="F79" s="94">
        <v>100</v>
      </c>
      <c r="G79" s="94">
        <v>0</v>
      </c>
      <c r="I79" s="94"/>
      <c r="J79" s="284"/>
    </row>
    <row r="80" spans="1:10" x14ac:dyDescent="0.2">
      <c r="A80" s="30"/>
      <c r="B80" s="93" t="s">
        <v>77</v>
      </c>
      <c r="C80" s="35">
        <v>4465.63418019444</v>
      </c>
      <c r="D80" s="95">
        <v>5</v>
      </c>
      <c r="E80" s="95">
        <v>4470.63418019444</v>
      </c>
      <c r="F80" s="94">
        <v>99.888159044142895</v>
      </c>
      <c r="G80" s="94">
        <v>0.111840955857017</v>
      </c>
      <c r="I80" s="94"/>
      <c r="J80" s="284"/>
    </row>
    <row r="81" spans="1:10" x14ac:dyDescent="0.2">
      <c r="A81" s="30"/>
      <c r="B81" s="93" t="s">
        <v>367</v>
      </c>
      <c r="C81" s="35">
        <v>257013.49745361099</v>
      </c>
      <c r="D81" s="95">
        <v>1085.836</v>
      </c>
      <c r="E81" s="95">
        <v>258099.33345361101</v>
      </c>
      <c r="F81" s="94">
        <v>99.579295310270396</v>
      </c>
      <c r="G81" s="94">
        <v>0.42070468972953001</v>
      </c>
      <c r="I81" s="94"/>
      <c r="J81" s="284"/>
    </row>
    <row r="82" spans="1:10" x14ac:dyDescent="0.2">
      <c r="A82" s="30"/>
      <c r="B82" s="93" t="s">
        <v>78</v>
      </c>
      <c r="C82" s="35">
        <v>1974830.6297148899</v>
      </c>
      <c r="D82" s="95">
        <v>5859.6862692499999</v>
      </c>
      <c r="E82" s="95">
        <v>1980690.3159841399</v>
      </c>
      <c r="F82" s="94">
        <v>99.704159392209704</v>
      </c>
      <c r="G82" s="94">
        <v>0.29584060779024401</v>
      </c>
      <c r="I82" s="94"/>
      <c r="J82" s="284"/>
    </row>
    <row r="83" spans="1:10" x14ac:dyDescent="0.2">
      <c r="A83" s="30"/>
      <c r="B83" s="93" t="s">
        <v>79</v>
      </c>
      <c r="C83" s="35">
        <v>4639.42932033333</v>
      </c>
      <c r="D83" s="95">
        <v>9.7249999999999996</v>
      </c>
      <c r="E83" s="95">
        <v>4649.1543203333304</v>
      </c>
      <c r="F83" s="94">
        <v>99.790822172594503</v>
      </c>
      <c r="G83" s="94">
        <v>0.20917782740545199</v>
      </c>
      <c r="I83" s="94"/>
      <c r="J83" s="284"/>
    </row>
    <row r="84" spans="1:10" x14ac:dyDescent="0.2">
      <c r="A84" s="30"/>
      <c r="B84" s="93" t="s">
        <v>80</v>
      </c>
      <c r="C84" s="285" t="s">
        <v>608</v>
      </c>
      <c r="D84" s="285" t="s">
        <v>608</v>
      </c>
      <c r="E84" s="95">
        <v>17280.227253000001</v>
      </c>
      <c r="F84" s="286" t="s">
        <v>608</v>
      </c>
      <c r="G84" s="286" t="s">
        <v>608</v>
      </c>
      <c r="I84" s="94"/>
      <c r="J84" s="284"/>
    </row>
    <row r="85" spans="1:10" x14ac:dyDescent="0.2">
      <c r="A85" s="30"/>
      <c r="B85" s="93" t="s">
        <v>81</v>
      </c>
      <c r="C85" s="35">
        <v>32218.753233777701</v>
      </c>
      <c r="D85" s="95">
        <v>13.45</v>
      </c>
      <c r="E85" s="95">
        <v>32232.203233777698</v>
      </c>
      <c r="F85" s="94">
        <v>99.958271546308893</v>
      </c>
      <c r="G85" s="94">
        <v>4.1728453691012503E-2</v>
      </c>
      <c r="I85" s="94"/>
      <c r="J85" s="284"/>
    </row>
    <row r="86" spans="1:10" x14ac:dyDescent="0.2">
      <c r="A86" s="30"/>
      <c r="B86" s="93" t="s">
        <v>82</v>
      </c>
      <c r="C86" s="35">
        <v>128745.961432777</v>
      </c>
      <c r="D86" s="95">
        <v>564.54999999999995</v>
      </c>
      <c r="E86" s="95">
        <v>129310.511432777</v>
      </c>
      <c r="F86" s="94">
        <v>99.563415229168299</v>
      </c>
      <c r="G86" s="94">
        <v>0.436584770831628</v>
      </c>
      <c r="I86" s="94"/>
      <c r="J86" s="284"/>
    </row>
    <row r="87" spans="1:10" x14ac:dyDescent="0.2">
      <c r="A87" s="30"/>
      <c r="B87" s="93" t="s">
        <v>83</v>
      </c>
      <c r="C87" s="35">
        <v>41829.891243694401</v>
      </c>
      <c r="D87" s="95">
        <v>1085.2249999999999</v>
      </c>
      <c r="E87" s="95">
        <v>42915.1162436944</v>
      </c>
      <c r="F87" s="94">
        <v>97.471229033057895</v>
      </c>
      <c r="G87" s="94">
        <v>2.5287709669420999</v>
      </c>
      <c r="I87" s="94"/>
      <c r="J87" s="284"/>
    </row>
    <row r="88" spans="1:10" x14ac:dyDescent="0.2">
      <c r="A88" s="30"/>
      <c r="B88" s="93" t="s">
        <v>84</v>
      </c>
      <c r="C88" s="35">
        <v>22997.666185444399</v>
      </c>
      <c r="D88" s="95">
        <v>1.75</v>
      </c>
      <c r="E88" s="95">
        <v>22999.416185444399</v>
      </c>
      <c r="F88" s="94">
        <v>99.9923911112095</v>
      </c>
      <c r="G88" s="94">
        <v>7.6088887904359704E-3</v>
      </c>
      <c r="I88" s="94"/>
      <c r="J88" s="284"/>
    </row>
    <row r="89" spans="1:10" x14ac:dyDescent="0.2">
      <c r="A89" s="30"/>
      <c r="B89" s="93" t="s">
        <v>85</v>
      </c>
      <c r="C89" s="35">
        <v>28097.7800940833</v>
      </c>
      <c r="D89" s="95">
        <v>102.149999999999</v>
      </c>
      <c r="E89" s="95">
        <v>28199.930094083302</v>
      </c>
      <c r="F89" s="94">
        <v>99.637765059490505</v>
      </c>
      <c r="G89" s="94">
        <v>0.36223494050941701</v>
      </c>
      <c r="I89" s="94"/>
      <c r="J89" s="284"/>
    </row>
    <row r="90" spans="1:10" x14ac:dyDescent="0.2">
      <c r="A90" s="30"/>
      <c r="B90" s="93" t="s">
        <v>407</v>
      </c>
      <c r="C90" s="35">
        <v>721650.53152144398</v>
      </c>
      <c r="D90" s="95">
        <v>219.17712499999999</v>
      </c>
      <c r="E90" s="95">
        <v>721869.70864644402</v>
      </c>
      <c r="F90" s="94">
        <v>99.969637578308806</v>
      </c>
      <c r="G90" s="94">
        <v>3.0362421691162499E-2</v>
      </c>
      <c r="I90" s="94"/>
      <c r="J90" s="284"/>
    </row>
    <row r="91" spans="1:10" x14ac:dyDescent="0.2">
      <c r="A91" s="30"/>
      <c r="B91" s="93" t="s">
        <v>86</v>
      </c>
      <c r="C91" s="35">
        <v>620949.86493363895</v>
      </c>
      <c r="D91" s="95">
        <v>654.625</v>
      </c>
      <c r="E91" s="95">
        <v>621604.48993363895</v>
      </c>
      <c r="F91" s="94">
        <v>99.894687858501399</v>
      </c>
      <c r="G91" s="94">
        <v>0.105312141498509</v>
      </c>
      <c r="I91" s="94"/>
      <c r="J91" s="284"/>
    </row>
    <row r="92" spans="1:10" x14ac:dyDescent="0.2">
      <c r="A92" s="30"/>
      <c r="B92" s="93" t="s">
        <v>368</v>
      </c>
      <c r="C92" s="35">
        <v>34880.0480443333</v>
      </c>
      <c r="D92" s="95">
        <v>77.244775000000004</v>
      </c>
      <c r="E92" s="95">
        <v>34957.292819333299</v>
      </c>
      <c r="F92" s="94">
        <v>99.779031015361397</v>
      </c>
      <c r="G92" s="94">
        <v>0.22096898463853301</v>
      </c>
      <c r="I92" s="94"/>
      <c r="J92" s="284"/>
    </row>
    <row r="93" spans="1:10" x14ac:dyDescent="0.2">
      <c r="A93" s="30"/>
      <c r="B93" s="93" t="s">
        <v>369</v>
      </c>
      <c r="C93" s="35">
        <v>434178.34878738801</v>
      </c>
      <c r="D93" s="95">
        <v>213.85804999999999</v>
      </c>
      <c r="E93" s="95">
        <v>434392.20683738799</v>
      </c>
      <c r="F93" s="94">
        <v>99.950768442289203</v>
      </c>
      <c r="G93" s="94">
        <v>4.9231557710715503E-2</v>
      </c>
      <c r="I93" s="94"/>
      <c r="J93" s="284"/>
    </row>
    <row r="94" spans="1:10" x14ac:dyDescent="0.2">
      <c r="A94" s="30"/>
      <c r="B94" s="93" t="s">
        <v>87</v>
      </c>
      <c r="C94" s="35">
        <v>205364.20534305499</v>
      </c>
      <c r="D94" s="95">
        <v>29.074999999999999</v>
      </c>
      <c r="E94" s="95">
        <v>205393.280343055</v>
      </c>
      <c r="F94" s="94">
        <v>99.985844230175601</v>
      </c>
      <c r="G94" s="94">
        <v>1.4155769824328099E-2</v>
      </c>
      <c r="I94" s="94"/>
      <c r="J94" s="284"/>
    </row>
    <row r="95" spans="1:10" x14ac:dyDescent="0.2">
      <c r="A95" s="30"/>
      <c r="B95" s="93" t="s">
        <v>88</v>
      </c>
      <c r="C95" s="35">
        <v>33833.866961333297</v>
      </c>
      <c r="D95" s="95">
        <v>64.850149999999999</v>
      </c>
      <c r="E95" s="95">
        <v>33898.717111333302</v>
      </c>
      <c r="F95" s="94">
        <v>99.808694382778498</v>
      </c>
      <c r="G95" s="94">
        <v>0.19130561722148001</v>
      </c>
      <c r="I95" s="94"/>
      <c r="J95" s="284"/>
    </row>
    <row r="96" spans="1:10" x14ac:dyDescent="0.2">
      <c r="A96" s="30"/>
      <c r="B96" s="93" t="s">
        <v>89</v>
      </c>
      <c r="C96" s="35">
        <v>679219.60272780503</v>
      </c>
      <c r="D96" s="95">
        <v>40878.082178499899</v>
      </c>
      <c r="E96" s="95">
        <v>720097.68490630505</v>
      </c>
      <c r="F96" s="94">
        <v>94.323258769562798</v>
      </c>
      <c r="G96" s="94">
        <v>5.67674123043719</v>
      </c>
      <c r="I96" s="94"/>
      <c r="J96" s="284"/>
    </row>
    <row r="97" spans="1:10" x14ac:dyDescent="0.2">
      <c r="A97" s="30"/>
      <c r="B97" s="77" t="s">
        <v>297</v>
      </c>
      <c r="C97" s="91">
        <v>4547797.1503026998</v>
      </c>
      <c r="D97" s="96">
        <v>200913.36433975</v>
      </c>
      <c r="E97" s="96">
        <v>4748710.51464245</v>
      </c>
      <c r="F97" s="92">
        <v>95.769096395321498</v>
      </c>
      <c r="G97" s="92">
        <v>4.2309036046784003</v>
      </c>
      <c r="I97" s="94"/>
      <c r="J97" s="284"/>
    </row>
    <row r="98" spans="1:10" x14ac:dyDescent="0.2">
      <c r="A98" s="30"/>
      <c r="B98" s="93" t="s">
        <v>90</v>
      </c>
      <c r="C98" s="35">
        <v>231055.720747713</v>
      </c>
      <c r="D98" s="95">
        <v>1521.9</v>
      </c>
      <c r="E98" s="95">
        <v>232577.62074771299</v>
      </c>
      <c r="F98" s="94">
        <v>99.345637815406604</v>
      </c>
      <c r="G98" s="94">
        <v>0.65436218459335904</v>
      </c>
      <c r="I98" s="94"/>
      <c r="J98" s="284"/>
    </row>
    <row r="99" spans="1:10" x14ac:dyDescent="0.2">
      <c r="A99" s="30"/>
      <c r="B99" s="93" t="s">
        <v>91</v>
      </c>
      <c r="C99" s="35">
        <v>66492.8907633333</v>
      </c>
      <c r="D99" s="95">
        <v>63.058602</v>
      </c>
      <c r="E99" s="95">
        <v>66555.949365333305</v>
      </c>
      <c r="F99" s="94">
        <v>99.905254747920594</v>
      </c>
      <c r="G99" s="94">
        <v>9.4745252079365599E-2</v>
      </c>
      <c r="I99" s="94"/>
      <c r="J99" s="284"/>
    </row>
    <row r="100" spans="1:10" x14ac:dyDescent="0.2">
      <c r="A100" s="30"/>
      <c r="B100" s="93" t="s">
        <v>370</v>
      </c>
      <c r="C100" s="35">
        <v>325543.35422052699</v>
      </c>
      <c r="D100" s="95">
        <v>72040.399999999994</v>
      </c>
      <c r="E100" s="95">
        <v>397583.75422052701</v>
      </c>
      <c r="F100" s="94">
        <v>81.8804467649245</v>
      </c>
      <c r="G100" s="94">
        <v>18.119553235075401</v>
      </c>
      <c r="I100" s="94"/>
      <c r="J100" s="284"/>
    </row>
    <row r="101" spans="1:10" x14ac:dyDescent="0.2">
      <c r="A101" s="30"/>
      <c r="B101" s="93" t="s">
        <v>92</v>
      </c>
      <c r="C101" s="35">
        <v>407463.59165097203</v>
      </c>
      <c r="D101" s="95">
        <v>3640.3249999999998</v>
      </c>
      <c r="E101" s="95">
        <v>411103.91665097198</v>
      </c>
      <c r="F101" s="94">
        <v>99.114500044257497</v>
      </c>
      <c r="G101" s="94">
        <v>0.88549995574248896</v>
      </c>
      <c r="I101" s="94"/>
      <c r="J101" s="284"/>
    </row>
    <row r="102" spans="1:10" x14ac:dyDescent="0.2">
      <c r="A102" s="30"/>
      <c r="B102" s="93" t="s">
        <v>93</v>
      </c>
      <c r="C102" s="35">
        <v>261326.64692237499</v>
      </c>
      <c r="D102" s="95">
        <v>409.3</v>
      </c>
      <c r="E102" s="95">
        <v>261735.94692237501</v>
      </c>
      <c r="F102" s="94">
        <v>99.843621021562797</v>
      </c>
      <c r="G102" s="94">
        <v>0.15637897843714499</v>
      </c>
      <c r="I102" s="94"/>
      <c r="J102" s="284"/>
    </row>
    <row r="103" spans="1:10" x14ac:dyDescent="0.2">
      <c r="A103" s="30"/>
      <c r="B103" s="93" t="s">
        <v>94</v>
      </c>
      <c r="C103" s="35">
        <v>152416.81350925</v>
      </c>
      <c r="D103" s="95">
        <v>161.07499999999999</v>
      </c>
      <c r="E103" s="95">
        <v>152577.88850925001</v>
      </c>
      <c r="F103" s="94">
        <v>99.894430967964098</v>
      </c>
      <c r="G103" s="94">
        <v>0.10556903203588</v>
      </c>
      <c r="I103" s="94"/>
      <c r="J103" s="284"/>
    </row>
    <row r="104" spans="1:10" x14ac:dyDescent="0.2">
      <c r="A104" s="30"/>
      <c r="B104" s="93" t="s">
        <v>371</v>
      </c>
      <c r="C104" s="35">
        <v>84028.823539499994</v>
      </c>
      <c r="D104" s="95">
        <v>0</v>
      </c>
      <c r="E104" s="95">
        <v>84028.823539499994</v>
      </c>
      <c r="F104" s="94">
        <v>100</v>
      </c>
      <c r="G104" s="94">
        <v>0</v>
      </c>
      <c r="I104" s="94"/>
      <c r="J104" s="284"/>
    </row>
    <row r="105" spans="1:10" x14ac:dyDescent="0.2">
      <c r="A105" s="30"/>
      <c r="B105" s="93" t="s">
        <v>95</v>
      </c>
      <c r="C105" s="35">
        <v>15569.468451888801</v>
      </c>
      <c r="D105" s="95">
        <v>503.4</v>
      </c>
      <c r="E105" s="95">
        <v>16072.8684518888</v>
      </c>
      <c r="F105" s="94">
        <v>96.868013935988799</v>
      </c>
      <c r="G105" s="94">
        <v>3.1319860640111199</v>
      </c>
      <c r="I105" s="94"/>
      <c r="J105" s="284"/>
    </row>
    <row r="106" spans="1:10" x14ac:dyDescent="0.2">
      <c r="A106" s="30"/>
      <c r="B106" s="93" t="s">
        <v>96</v>
      </c>
      <c r="C106" s="35">
        <v>566752.25901974703</v>
      </c>
      <c r="D106" s="95">
        <v>11345.472949999999</v>
      </c>
      <c r="E106" s="95">
        <v>578097.73196974699</v>
      </c>
      <c r="F106" s="94">
        <v>98.037447247657795</v>
      </c>
      <c r="G106" s="94">
        <v>1.96255275234218</v>
      </c>
      <c r="I106" s="94"/>
      <c r="J106" s="284"/>
    </row>
    <row r="107" spans="1:10" x14ac:dyDescent="0.2">
      <c r="A107" s="30"/>
      <c r="B107" s="93" t="s">
        <v>97</v>
      </c>
      <c r="C107" s="35">
        <v>354997.79880361102</v>
      </c>
      <c r="D107" s="95">
        <v>2517.3379527500001</v>
      </c>
      <c r="E107" s="95">
        <v>357515.136756361</v>
      </c>
      <c r="F107" s="94">
        <v>99.295879336581606</v>
      </c>
      <c r="G107" s="94">
        <v>0.70412066341837398</v>
      </c>
      <c r="I107" s="94"/>
      <c r="J107" s="284"/>
    </row>
    <row r="108" spans="1:10" x14ac:dyDescent="0.2">
      <c r="A108" s="30"/>
      <c r="B108" s="93" t="s">
        <v>372</v>
      </c>
      <c r="C108" s="35">
        <v>1093468.2657625901</v>
      </c>
      <c r="D108" s="95">
        <v>89043.95</v>
      </c>
      <c r="E108" s="95">
        <v>1182512.2157625901</v>
      </c>
      <c r="F108" s="94">
        <v>92.469934025791304</v>
      </c>
      <c r="G108" s="94">
        <v>7.5300659742086404</v>
      </c>
      <c r="I108" s="94"/>
      <c r="J108" s="284"/>
    </row>
    <row r="109" spans="1:10" x14ac:dyDescent="0.2">
      <c r="A109" s="30"/>
      <c r="B109" s="93" t="s">
        <v>98</v>
      </c>
      <c r="C109" s="35">
        <v>81934.694194416603</v>
      </c>
      <c r="D109" s="95">
        <v>169.32499999999999</v>
      </c>
      <c r="E109" s="95">
        <v>82104.0191944166</v>
      </c>
      <c r="F109" s="94">
        <v>99.793767708741399</v>
      </c>
      <c r="G109" s="94">
        <v>0.206232291258543</v>
      </c>
      <c r="I109" s="94"/>
      <c r="J109" s="284"/>
    </row>
    <row r="110" spans="1:10" x14ac:dyDescent="0.2">
      <c r="A110" s="30"/>
      <c r="B110" s="93" t="s">
        <v>99</v>
      </c>
      <c r="C110" s="35">
        <v>14222.349228999999</v>
      </c>
      <c r="D110" s="95">
        <v>49.1</v>
      </c>
      <c r="E110" s="95">
        <v>14271.449229</v>
      </c>
      <c r="F110" s="94">
        <v>99.655956453951205</v>
      </c>
      <c r="G110" s="94">
        <v>0.34404354604875897</v>
      </c>
      <c r="I110" s="94"/>
      <c r="J110" s="284"/>
    </row>
    <row r="111" spans="1:10" x14ac:dyDescent="0.2">
      <c r="A111" s="30"/>
      <c r="B111" s="93" t="s">
        <v>100</v>
      </c>
      <c r="C111" s="35">
        <v>527446.96595623298</v>
      </c>
      <c r="D111" s="95">
        <v>14984.961069999999</v>
      </c>
      <c r="E111" s="95">
        <v>542431.92702623305</v>
      </c>
      <c r="F111" s="94">
        <v>97.237448549138307</v>
      </c>
      <c r="G111" s="94">
        <v>2.7625514508616398</v>
      </c>
      <c r="I111" s="94"/>
      <c r="J111" s="284"/>
    </row>
    <row r="112" spans="1:10" x14ac:dyDescent="0.2">
      <c r="A112" s="30"/>
      <c r="B112" s="93" t="s">
        <v>373</v>
      </c>
      <c r="C112" s="35">
        <v>98132.290217722199</v>
      </c>
      <c r="D112" s="95">
        <v>559.32500000000005</v>
      </c>
      <c r="E112" s="95">
        <v>98691.615217722196</v>
      </c>
      <c r="F112" s="94">
        <v>99.433259858230002</v>
      </c>
      <c r="G112" s="94">
        <v>0.566740141769978</v>
      </c>
      <c r="I112" s="94"/>
      <c r="J112" s="284"/>
    </row>
    <row r="113" spans="1:10" x14ac:dyDescent="0.2">
      <c r="A113" s="30"/>
      <c r="B113" s="93" t="s">
        <v>101</v>
      </c>
      <c r="C113" s="35">
        <v>192478.04144056101</v>
      </c>
      <c r="D113" s="95">
        <v>3836.758765</v>
      </c>
      <c r="E113" s="95">
        <v>196314.80020556101</v>
      </c>
      <c r="F113" s="94">
        <v>98.045609011148102</v>
      </c>
      <c r="G113" s="94">
        <v>1.95439098885185</v>
      </c>
      <c r="I113" s="94"/>
      <c r="J113" s="284"/>
    </row>
    <row r="114" spans="1:10" x14ac:dyDescent="0.2">
      <c r="A114" s="30"/>
      <c r="B114" s="93" t="s">
        <v>102</v>
      </c>
      <c r="C114" s="35">
        <v>74467.175873250002</v>
      </c>
      <c r="D114" s="95">
        <v>67.674999999999997</v>
      </c>
      <c r="E114" s="95">
        <v>74534.850873250005</v>
      </c>
      <c r="F114" s="94">
        <v>99.909203548129298</v>
      </c>
      <c r="G114" s="94">
        <v>9.0796451870661807E-2</v>
      </c>
      <c r="I114" s="94"/>
      <c r="J114" s="284"/>
    </row>
    <row r="115" spans="1:10" x14ac:dyDescent="0.2">
      <c r="A115" s="30"/>
      <c r="B115" s="77" t="s">
        <v>298</v>
      </c>
      <c r="C115" s="91">
        <v>7645848.8511415403</v>
      </c>
      <c r="D115" s="96">
        <v>283434.94694699999</v>
      </c>
      <c r="E115" s="96">
        <v>7929283.7980885403</v>
      </c>
      <c r="F115" s="92">
        <v>96.425465979470601</v>
      </c>
      <c r="G115" s="92">
        <v>3.5745340205293799</v>
      </c>
      <c r="I115" s="94"/>
      <c r="J115" s="284"/>
    </row>
    <row r="116" spans="1:10" x14ac:dyDescent="0.2">
      <c r="A116" s="30"/>
      <c r="B116" s="93" t="s">
        <v>103</v>
      </c>
      <c r="C116" s="35">
        <v>285662.44779816602</v>
      </c>
      <c r="D116" s="95">
        <v>67053.188829749997</v>
      </c>
      <c r="E116" s="95">
        <v>352715.63662791601</v>
      </c>
      <c r="F116" s="94">
        <v>80.989448193790906</v>
      </c>
      <c r="G116" s="94">
        <v>19.010551806209001</v>
      </c>
      <c r="I116" s="94"/>
      <c r="J116" s="284"/>
    </row>
    <row r="117" spans="1:10" x14ac:dyDescent="0.2">
      <c r="A117" s="30"/>
      <c r="B117" s="93" t="s">
        <v>104</v>
      </c>
      <c r="C117" s="35">
        <v>2232810.8230398302</v>
      </c>
      <c r="D117" s="95">
        <v>35733.386384500001</v>
      </c>
      <c r="E117" s="95">
        <v>2268544.2094243299</v>
      </c>
      <c r="F117" s="94">
        <v>98.424831826681995</v>
      </c>
      <c r="G117" s="94">
        <v>1.5751681733179701</v>
      </c>
      <c r="I117" s="94"/>
      <c r="J117" s="284"/>
    </row>
    <row r="118" spans="1:10" x14ac:dyDescent="0.2">
      <c r="A118" s="30"/>
      <c r="B118" s="93" t="s">
        <v>105</v>
      </c>
      <c r="C118" s="35">
        <v>72210.647331750006</v>
      </c>
      <c r="D118" s="95">
        <v>91.075000000000003</v>
      </c>
      <c r="E118" s="95">
        <v>72301.722331750003</v>
      </c>
      <c r="F118" s="94">
        <v>99.874034812639493</v>
      </c>
      <c r="G118" s="94">
        <v>0.12596518736042001</v>
      </c>
      <c r="I118" s="94"/>
      <c r="J118" s="284"/>
    </row>
    <row r="119" spans="1:10" x14ac:dyDescent="0.2">
      <c r="A119" s="30"/>
      <c r="B119" s="93" t="s">
        <v>106</v>
      </c>
      <c r="C119" s="35">
        <v>193277.92347227701</v>
      </c>
      <c r="D119" s="95">
        <v>1515.51552975</v>
      </c>
      <c r="E119" s="95">
        <v>194793.43900202701</v>
      </c>
      <c r="F119" s="94">
        <v>99.221988411152694</v>
      </c>
      <c r="G119" s="94">
        <v>0.77801158884731303</v>
      </c>
      <c r="I119" s="94"/>
      <c r="J119" s="284"/>
    </row>
    <row r="120" spans="1:10" x14ac:dyDescent="0.2">
      <c r="A120" s="30"/>
      <c r="B120" s="93" t="s">
        <v>107</v>
      </c>
      <c r="C120" s="35">
        <v>85476.6196018888</v>
      </c>
      <c r="D120" s="95">
        <v>342.17500000000001</v>
      </c>
      <c r="E120" s="95">
        <v>85818.794601888803</v>
      </c>
      <c r="F120" s="94">
        <v>99.601281978397196</v>
      </c>
      <c r="G120" s="94">
        <v>0.39871802160277398</v>
      </c>
      <c r="I120" s="94"/>
      <c r="J120" s="284"/>
    </row>
    <row r="121" spans="1:10" x14ac:dyDescent="0.2">
      <c r="A121" s="30"/>
      <c r="B121" s="93" t="s">
        <v>108</v>
      </c>
      <c r="C121" s="35">
        <v>103982.98265944399</v>
      </c>
      <c r="D121" s="95">
        <v>1.7250000000000001</v>
      </c>
      <c r="E121" s="95">
        <v>103984.707659444</v>
      </c>
      <c r="F121" s="94">
        <v>99.998341102226604</v>
      </c>
      <c r="G121" s="94">
        <v>1.6588977733624701E-3</v>
      </c>
      <c r="I121" s="94"/>
      <c r="J121" s="284"/>
    </row>
    <row r="122" spans="1:10" x14ac:dyDescent="0.2">
      <c r="A122" s="30"/>
      <c r="B122" s="93" t="s">
        <v>109</v>
      </c>
      <c r="C122" s="35">
        <v>529297.95123397198</v>
      </c>
      <c r="D122" s="95">
        <v>13844.80490375</v>
      </c>
      <c r="E122" s="95">
        <v>543142.75613772206</v>
      </c>
      <c r="F122" s="94">
        <v>97.450982315920001</v>
      </c>
      <c r="G122" s="94">
        <v>2.5490176840799901</v>
      </c>
      <c r="I122" s="94"/>
      <c r="J122" s="284"/>
    </row>
    <row r="123" spans="1:10" x14ac:dyDescent="0.2">
      <c r="A123" s="30"/>
      <c r="B123" s="93" t="s">
        <v>6</v>
      </c>
      <c r="C123" s="35">
        <v>2926956.6006488302</v>
      </c>
      <c r="D123" s="95">
        <v>16620.787499999999</v>
      </c>
      <c r="E123" s="95">
        <v>2943577.3881488298</v>
      </c>
      <c r="F123" s="94">
        <v>99.435354152164706</v>
      </c>
      <c r="G123" s="94">
        <v>0.56464584783525995</v>
      </c>
      <c r="I123" s="94"/>
      <c r="J123" s="284"/>
    </row>
    <row r="124" spans="1:10" x14ac:dyDescent="0.2">
      <c r="A124" s="30"/>
      <c r="B124" s="93" t="s">
        <v>110</v>
      </c>
      <c r="C124" s="35">
        <v>181881.52394313799</v>
      </c>
      <c r="D124" s="95">
        <v>129.125</v>
      </c>
      <c r="E124" s="95">
        <v>182010.64894313799</v>
      </c>
      <c r="F124" s="94">
        <v>99.929056348763197</v>
      </c>
      <c r="G124" s="94">
        <v>7.0943651236768698E-2</v>
      </c>
      <c r="I124" s="94"/>
      <c r="J124" s="284"/>
    </row>
    <row r="125" spans="1:10" x14ac:dyDescent="0.2">
      <c r="A125" s="30"/>
      <c r="B125" s="93" t="s">
        <v>374</v>
      </c>
      <c r="C125" s="35">
        <v>250826.16193883299</v>
      </c>
      <c r="D125" s="95">
        <v>11.05</v>
      </c>
      <c r="E125" s="95">
        <v>250837.211938833</v>
      </c>
      <c r="F125" s="94">
        <v>99.995594752503095</v>
      </c>
      <c r="G125" s="94">
        <v>4.4052474968086196E-3</v>
      </c>
      <c r="I125" s="94"/>
      <c r="J125" s="284"/>
    </row>
    <row r="126" spans="1:10" x14ac:dyDescent="0.2">
      <c r="A126" s="30"/>
      <c r="B126" s="93" t="s">
        <v>111</v>
      </c>
      <c r="C126" s="35">
        <v>11149.975625361099</v>
      </c>
      <c r="D126" s="95">
        <v>48.95</v>
      </c>
      <c r="E126" s="95">
        <v>11198.9256253611</v>
      </c>
      <c r="F126" s="94">
        <v>99.562904499614206</v>
      </c>
      <c r="G126" s="94">
        <v>0.43709550038574801</v>
      </c>
      <c r="I126" s="94"/>
      <c r="J126" s="284"/>
    </row>
    <row r="127" spans="1:10" x14ac:dyDescent="0.2">
      <c r="A127" s="30"/>
      <c r="B127" s="93" t="s">
        <v>112</v>
      </c>
      <c r="C127" s="35">
        <v>55255.155380777702</v>
      </c>
      <c r="D127" s="95">
        <v>453.92230074999998</v>
      </c>
      <c r="E127" s="95">
        <v>55709.077681527699</v>
      </c>
      <c r="F127" s="94">
        <v>99.185191499049793</v>
      </c>
      <c r="G127" s="94">
        <v>0.81480850095013002</v>
      </c>
      <c r="I127" s="94"/>
      <c r="J127" s="284"/>
    </row>
    <row r="128" spans="1:10" x14ac:dyDescent="0.2">
      <c r="A128" s="30"/>
      <c r="B128" s="93" t="s">
        <v>113</v>
      </c>
      <c r="C128" s="35">
        <v>34723.042442694401</v>
      </c>
      <c r="D128" s="95">
        <v>102.675</v>
      </c>
      <c r="E128" s="95">
        <v>34825.717442694397</v>
      </c>
      <c r="F128" s="94">
        <v>99.705174774449503</v>
      </c>
      <c r="G128" s="94">
        <v>0.29482522555048901</v>
      </c>
      <c r="I128" s="94"/>
      <c r="J128" s="284"/>
    </row>
    <row r="129" spans="1:10" x14ac:dyDescent="0.2">
      <c r="A129" s="30"/>
      <c r="B129" s="93" t="s">
        <v>114</v>
      </c>
      <c r="C129" s="35">
        <v>454787.23793120799</v>
      </c>
      <c r="D129" s="95">
        <v>147429.8164985</v>
      </c>
      <c r="E129" s="95">
        <v>602217.05442970805</v>
      </c>
      <c r="F129" s="94">
        <v>75.518824082769598</v>
      </c>
      <c r="G129" s="94">
        <v>24.481175917230299</v>
      </c>
      <c r="I129" s="94"/>
      <c r="J129" s="284"/>
    </row>
    <row r="130" spans="1:10" x14ac:dyDescent="0.2">
      <c r="A130" s="30"/>
      <c r="B130" s="93" t="s">
        <v>115</v>
      </c>
      <c r="C130" s="35">
        <v>25351.348950277701</v>
      </c>
      <c r="D130" s="95">
        <v>14.775</v>
      </c>
      <c r="E130" s="95">
        <v>25366.123950277699</v>
      </c>
      <c r="F130" s="94">
        <v>99.941753024510305</v>
      </c>
      <c r="G130" s="94">
        <v>5.8246975489679401E-2</v>
      </c>
      <c r="I130" s="94"/>
      <c r="J130" s="284"/>
    </row>
    <row r="131" spans="1:10" x14ac:dyDescent="0.2">
      <c r="A131" s="30"/>
      <c r="B131" s="93" t="s">
        <v>116</v>
      </c>
      <c r="C131" s="35">
        <v>54991.979438888797</v>
      </c>
      <c r="D131" s="95">
        <v>0</v>
      </c>
      <c r="E131" s="95">
        <v>54991.979438888797</v>
      </c>
      <c r="F131" s="94">
        <v>99.999999999999901</v>
      </c>
      <c r="G131" s="94">
        <v>0</v>
      </c>
      <c r="I131" s="94"/>
      <c r="J131" s="284"/>
    </row>
    <row r="132" spans="1:10" x14ac:dyDescent="0.2">
      <c r="A132" s="30"/>
      <c r="B132" s="93" t="s">
        <v>117</v>
      </c>
      <c r="C132" s="35">
        <v>40094.507205499998</v>
      </c>
      <c r="D132" s="95">
        <v>15.8</v>
      </c>
      <c r="E132" s="95">
        <v>40110.307205500001</v>
      </c>
      <c r="F132" s="94">
        <v>99.960608628801893</v>
      </c>
      <c r="G132" s="94">
        <v>3.9391371198058203E-2</v>
      </c>
      <c r="I132" s="94"/>
      <c r="J132" s="284"/>
    </row>
    <row r="133" spans="1:10" x14ac:dyDescent="0.2">
      <c r="A133" s="30"/>
      <c r="B133" s="93" t="s">
        <v>118</v>
      </c>
      <c r="C133" s="35">
        <v>107111.922498694</v>
      </c>
      <c r="D133" s="95">
        <v>26.175000000000001</v>
      </c>
      <c r="E133" s="95">
        <v>107138.097498694</v>
      </c>
      <c r="F133" s="94">
        <v>99.975568914689404</v>
      </c>
      <c r="G133" s="94">
        <v>2.4431085310544099E-2</v>
      </c>
      <c r="I133" s="94"/>
      <c r="J133" s="284"/>
    </row>
    <row r="134" spans="1:10" x14ac:dyDescent="0.2">
      <c r="A134" s="30"/>
      <c r="B134" s="77" t="s">
        <v>299</v>
      </c>
      <c r="C134" s="91">
        <v>13888954.1189293</v>
      </c>
      <c r="D134" s="96">
        <v>437367.518000999</v>
      </c>
      <c r="E134" s="96">
        <v>14326321.6369303</v>
      </c>
      <c r="F134" s="92">
        <v>96.947105271784807</v>
      </c>
      <c r="G134" s="92">
        <v>3.0528947282151999</v>
      </c>
      <c r="I134" s="94"/>
      <c r="J134" s="284"/>
    </row>
    <row r="135" spans="1:10" x14ac:dyDescent="0.2">
      <c r="A135" s="30"/>
      <c r="B135" s="93" t="s">
        <v>119</v>
      </c>
      <c r="C135" s="35">
        <v>35647.152135750002</v>
      </c>
      <c r="D135" s="95">
        <v>29.05</v>
      </c>
      <c r="E135" s="95">
        <v>35676.202135749998</v>
      </c>
      <c r="F135" s="94">
        <v>99.9185731712993</v>
      </c>
      <c r="G135" s="94">
        <v>8.1426828700720599E-2</v>
      </c>
      <c r="I135" s="94"/>
      <c r="J135" s="284"/>
    </row>
    <row r="136" spans="1:10" x14ac:dyDescent="0.2">
      <c r="A136" s="30"/>
      <c r="B136" s="93" t="s">
        <v>120</v>
      </c>
      <c r="C136" s="35">
        <v>83510.499877666603</v>
      </c>
      <c r="D136" s="95">
        <v>3297.5</v>
      </c>
      <c r="E136" s="95">
        <v>86807.999877666603</v>
      </c>
      <c r="F136" s="94">
        <v>96.201386963589798</v>
      </c>
      <c r="G136" s="94">
        <v>3.7986130364102002</v>
      </c>
      <c r="I136" s="94"/>
      <c r="J136" s="284"/>
    </row>
    <row r="137" spans="1:10" x14ac:dyDescent="0.2">
      <c r="A137" s="30"/>
      <c r="B137" s="93" t="s">
        <v>121</v>
      </c>
      <c r="C137" s="35">
        <v>519799.20775608299</v>
      </c>
      <c r="D137" s="95">
        <v>963.65</v>
      </c>
      <c r="E137" s="95">
        <v>520762.85775608302</v>
      </c>
      <c r="F137" s="94">
        <v>99.814954160872304</v>
      </c>
      <c r="G137" s="94">
        <v>0.185045839127674</v>
      </c>
      <c r="I137" s="94"/>
      <c r="J137" s="284"/>
    </row>
    <row r="138" spans="1:10" x14ac:dyDescent="0.2">
      <c r="A138" s="30"/>
      <c r="B138" s="93" t="s">
        <v>122</v>
      </c>
      <c r="C138" s="35">
        <v>536427.69976802706</v>
      </c>
      <c r="D138" s="95">
        <v>1031.05</v>
      </c>
      <c r="E138" s="95">
        <v>537458.74976802699</v>
      </c>
      <c r="F138" s="94">
        <v>99.8081620216537</v>
      </c>
      <c r="G138" s="94">
        <v>0.191837978346247</v>
      </c>
      <c r="I138" s="94"/>
      <c r="J138" s="284"/>
    </row>
    <row r="139" spans="1:10" x14ac:dyDescent="0.2">
      <c r="A139" s="30"/>
      <c r="B139" s="93" t="s">
        <v>123</v>
      </c>
      <c r="C139" s="35">
        <v>196453.635827666</v>
      </c>
      <c r="D139" s="95">
        <v>189.35</v>
      </c>
      <c r="E139" s="95">
        <v>196642.98582766601</v>
      </c>
      <c r="F139" s="94">
        <v>99.903708744452203</v>
      </c>
      <c r="G139" s="94">
        <v>9.6291255547727397E-2</v>
      </c>
      <c r="I139" s="94"/>
      <c r="J139" s="284"/>
    </row>
    <row r="140" spans="1:10" x14ac:dyDescent="0.2">
      <c r="A140" s="30"/>
      <c r="B140" s="93" t="s">
        <v>124</v>
      </c>
      <c r="C140" s="35">
        <v>161550.381665083</v>
      </c>
      <c r="D140" s="95">
        <v>558.75</v>
      </c>
      <c r="E140" s="95">
        <v>162109.131665083</v>
      </c>
      <c r="F140" s="94">
        <v>99.655324783828704</v>
      </c>
      <c r="G140" s="94">
        <v>0.344675216171273</v>
      </c>
      <c r="I140" s="94"/>
      <c r="J140" s="284"/>
    </row>
    <row r="141" spans="1:10" x14ac:dyDescent="0.2">
      <c r="A141" s="30"/>
      <c r="B141" s="93" t="s">
        <v>125</v>
      </c>
      <c r="C141" s="35">
        <v>57541.288836277701</v>
      </c>
      <c r="D141" s="95">
        <v>902.17499999999995</v>
      </c>
      <c r="E141" s="95">
        <v>58443.463836277697</v>
      </c>
      <c r="F141" s="94">
        <v>98.456328662299399</v>
      </c>
      <c r="G141" s="94">
        <v>1.54367133770053</v>
      </c>
      <c r="I141" s="94"/>
      <c r="J141" s="284"/>
    </row>
    <row r="142" spans="1:10" x14ac:dyDescent="0.2">
      <c r="A142" s="30"/>
      <c r="B142" s="93" t="s">
        <v>126</v>
      </c>
      <c r="C142" s="285" t="s">
        <v>608</v>
      </c>
      <c r="D142" s="285" t="s">
        <v>608</v>
      </c>
      <c r="E142" s="95">
        <v>167219.80471502701</v>
      </c>
      <c r="F142" s="286" t="s">
        <v>608</v>
      </c>
      <c r="G142" s="286" t="s">
        <v>608</v>
      </c>
      <c r="I142" s="94"/>
      <c r="J142" s="284"/>
    </row>
    <row r="143" spans="1:10" x14ac:dyDescent="0.2">
      <c r="A143" s="30"/>
      <c r="B143" s="93" t="s">
        <v>375</v>
      </c>
      <c r="C143" s="35">
        <v>374214.26472874999</v>
      </c>
      <c r="D143" s="95">
        <v>48.55</v>
      </c>
      <c r="E143" s="95">
        <v>374262.81472874997</v>
      </c>
      <c r="F143" s="94">
        <v>99.987027832290707</v>
      </c>
      <c r="G143" s="94">
        <v>1.2972167709257101E-2</v>
      </c>
      <c r="I143" s="94"/>
      <c r="J143" s="284"/>
    </row>
    <row r="144" spans="1:10" x14ac:dyDescent="0.2">
      <c r="A144" s="30"/>
      <c r="B144" s="93" t="s">
        <v>127</v>
      </c>
      <c r="C144" s="35">
        <v>1841600.7550301501</v>
      </c>
      <c r="D144" s="95">
        <v>973.4</v>
      </c>
      <c r="E144" s="95">
        <v>1842574.15503015</v>
      </c>
      <c r="F144" s="94">
        <v>99.947171732690194</v>
      </c>
      <c r="G144" s="94">
        <v>5.2828267309766301E-2</v>
      </c>
      <c r="I144" s="94"/>
      <c r="J144" s="284"/>
    </row>
    <row r="145" spans="1:10" x14ac:dyDescent="0.2">
      <c r="A145" s="30"/>
      <c r="B145" s="93" t="s">
        <v>7</v>
      </c>
      <c r="C145" s="35">
        <v>3812935.0804257002</v>
      </c>
      <c r="D145" s="95">
        <v>118855.88310525</v>
      </c>
      <c r="E145" s="95">
        <v>3931790.9635309498</v>
      </c>
      <c r="F145" s="94">
        <v>96.9770548788659</v>
      </c>
      <c r="G145" s="94">
        <v>3.0229451211340801</v>
      </c>
      <c r="I145" s="94"/>
      <c r="J145" s="284"/>
    </row>
    <row r="146" spans="1:10" x14ac:dyDescent="0.2">
      <c r="A146" s="30"/>
      <c r="B146" s="93" t="s">
        <v>128</v>
      </c>
      <c r="C146" s="35">
        <v>248255.12605786099</v>
      </c>
      <c r="D146" s="95">
        <v>51057.449999999903</v>
      </c>
      <c r="E146" s="95">
        <v>299312.57605786098</v>
      </c>
      <c r="F146" s="94">
        <v>82.941762530509195</v>
      </c>
      <c r="G146" s="94">
        <v>17.058237469490699</v>
      </c>
      <c r="I146" s="94"/>
      <c r="J146" s="284"/>
    </row>
    <row r="147" spans="1:10" x14ac:dyDescent="0.2">
      <c r="A147" s="30"/>
      <c r="B147" s="93" t="s">
        <v>129</v>
      </c>
      <c r="C147" s="35">
        <v>1144291.9545829401</v>
      </c>
      <c r="D147" s="95">
        <v>55475.69218125</v>
      </c>
      <c r="E147" s="95">
        <v>1199767.6467641899</v>
      </c>
      <c r="F147" s="94">
        <v>95.376130342331706</v>
      </c>
      <c r="G147" s="94">
        <v>4.6238696576682399</v>
      </c>
      <c r="I147" s="94"/>
      <c r="J147" s="284"/>
    </row>
    <row r="148" spans="1:10" x14ac:dyDescent="0.2">
      <c r="A148" s="30"/>
      <c r="B148" s="93" t="s">
        <v>130</v>
      </c>
      <c r="C148" s="35">
        <v>1145726.15740961</v>
      </c>
      <c r="D148" s="95">
        <v>3125.7242249999999</v>
      </c>
      <c r="E148" s="95">
        <v>1148851.88163461</v>
      </c>
      <c r="F148" s="94">
        <v>99.727926264911304</v>
      </c>
      <c r="G148" s="94">
        <v>0.27207373508869098</v>
      </c>
      <c r="I148" s="94"/>
      <c r="J148" s="284"/>
    </row>
    <row r="149" spans="1:10" x14ac:dyDescent="0.2">
      <c r="A149" s="30"/>
      <c r="B149" s="93" t="s">
        <v>131</v>
      </c>
      <c r="C149" s="35">
        <v>443247.89851608302</v>
      </c>
      <c r="D149" s="95">
        <v>18701.3616039999</v>
      </c>
      <c r="E149" s="95">
        <v>461949.260120083</v>
      </c>
      <c r="F149" s="94">
        <v>95.951641615544801</v>
      </c>
      <c r="G149" s="94">
        <v>4.0483583844551596</v>
      </c>
      <c r="I149" s="94"/>
      <c r="J149" s="284"/>
    </row>
    <row r="150" spans="1:10" x14ac:dyDescent="0.2">
      <c r="A150" s="30"/>
      <c r="B150" s="93" t="s">
        <v>132</v>
      </c>
      <c r="C150" s="35">
        <v>805546.33934563899</v>
      </c>
      <c r="D150" s="95">
        <v>106175.500097499</v>
      </c>
      <c r="E150" s="95">
        <v>911721.83944313903</v>
      </c>
      <c r="F150" s="94">
        <v>88.354397634880598</v>
      </c>
      <c r="G150" s="94">
        <v>11.6456023651193</v>
      </c>
      <c r="I150" s="94"/>
      <c r="J150" s="284"/>
    </row>
    <row r="151" spans="1:10" x14ac:dyDescent="0.2">
      <c r="A151" s="30"/>
      <c r="B151" s="93" t="s">
        <v>133</v>
      </c>
      <c r="C151" s="35">
        <v>544585.77928966598</v>
      </c>
      <c r="D151" s="95">
        <v>276.696956249999</v>
      </c>
      <c r="E151" s="95">
        <v>544862.47624591598</v>
      </c>
      <c r="F151" s="94">
        <v>99.949217101871895</v>
      </c>
      <c r="G151" s="94">
        <v>5.0782898128061998E-2</v>
      </c>
      <c r="I151" s="94"/>
      <c r="J151" s="284"/>
    </row>
    <row r="152" spans="1:10" x14ac:dyDescent="0.2">
      <c r="A152" s="30"/>
      <c r="B152" s="93" t="s">
        <v>134</v>
      </c>
      <c r="C152" s="35">
        <v>375184.65618246602</v>
      </c>
      <c r="D152" s="95">
        <v>1518.7955064999901</v>
      </c>
      <c r="E152" s="95">
        <v>376703.45168896602</v>
      </c>
      <c r="F152" s="94">
        <v>99.596819328389302</v>
      </c>
      <c r="G152" s="94">
        <v>0.40318067161062898</v>
      </c>
      <c r="I152" s="94"/>
      <c r="J152" s="284"/>
    </row>
    <row r="153" spans="1:10" x14ac:dyDescent="0.2">
      <c r="A153" s="30"/>
      <c r="B153" s="93" t="s">
        <v>135</v>
      </c>
      <c r="C153" s="35">
        <v>1021319.61608569</v>
      </c>
      <c r="D153" s="95">
        <v>48085.587421499898</v>
      </c>
      <c r="E153" s="95">
        <v>1069405.2035071901</v>
      </c>
      <c r="F153" s="94">
        <v>95.503520343476893</v>
      </c>
      <c r="G153" s="94">
        <v>4.49647965652305</v>
      </c>
      <c r="I153" s="94"/>
      <c r="J153" s="284"/>
    </row>
    <row r="154" spans="1:10" x14ac:dyDescent="0.2">
      <c r="A154" s="30"/>
      <c r="B154" s="93" t="s">
        <v>136</v>
      </c>
      <c r="C154" s="35">
        <v>374141.88017816597</v>
      </c>
      <c r="D154" s="95">
        <v>25856.292418749901</v>
      </c>
      <c r="E154" s="95">
        <v>399998.17259691597</v>
      </c>
      <c r="F154" s="94">
        <v>93.535897364009699</v>
      </c>
      <c r="G154" s="94">
        <v>6.4641026359902103</v>
      </c>
      <c r="I154" s="94"/>
      <c r="J154" s="284"/>
    </row>
    <row r="155" spans="1:10" x14ac:dyDescent="0.2">
      <c r="A155" s="30"/>
      <c r="B155" s="77" t="s">
        <v>300</v>
      </c>
      <c r="C155" s="91">
        <v>5199993.4730532598</v>
      </c>
      <c r="D155" s="96">
        <v>91067.361595499897</v>
      </c>
      <c r="E155" s="96">
        <v>5291060.83464876</v>
      </c>
      <c r="F155" s="92">
        <v>98.278844934098203</v>
      </c>
      <c r="G155" s="92">
        <v>1.7211550659017301</v>
      </c>
      <c r="I155" s="94"/>
      <c r="J155" s="284"/>
    </row>
    <row r="156" spans="1:10" x14ac:dyDescent="0.2">
      <c r="A156" s="30"/>
      <c r="B156" s="93" t="s">
        <v>137</v>
      </c>
      <c r="C156" s="35">
        <v>43187.0016005</v>
      </c>
      <c r="D156" s="95">
        <v>64.5</v>
      </c>
      <c r="E156" s="95">
        <v>43251.5016005</v>
      </c>
      <c r="F156" s="94">
        <v>99.850872229603098</v>
      </c>
      <c r="G156" s="94">
        <v>0.14912777039688799</v>
      </c>
      <c r="I156" s="94"/>
      <c r="J156" s="284"/>
    </row>
    <row r="157" spans="1:10" x14ac:dyDescent="0.2">
      <c r="A157" s="30"/>
      <c r="B157" s="93" t="s">
        <v>138</v>
      </c>
      <c r="C157" s="35">
        <v>41866.957900499998</v>
      </c>
      <c r="D157" s="95">
        <v>732.27499999999998</v>
      </c>
      <c r="E157" s="95">
        <v>42599.232900499999</v>
      </c>
      <c r="F157" s="94">
        <v>98.281013647099201</v>
      </c>
      <c r="G157" s="94">
        <v>1.7189863529007401</v>
      </c>
      <c r="I157" s="94"/>
      <c r="J157" s="284"/>
    </row>
    <row r="158" spans="1:10" x14ac:dyDescent="0.2">
      <c r="A158" s="30"/>
      <c r="B158" s="93" t="s">
        <v>139</v>
      </c>
      <c r="C158" s="35">
        <v>152308.894503316</v>
      </c>
      <c r="D158" s="95">
        <v>1049.5999999999999</v>
      </c>
      <c r="E158" s="95">
        <v>153358.494503316</v>
      </c>
      <c r="F158" s="94">
        <v>99.315590568752398</v>
      </c>
      <c r="G158" s="94">
        <v>0.68440943124757903</v>
      </c>
      <c r="I158" s="94"/>
      <c r="J158" s="284"/>
    </row>
    <row r="159" spans="1:10" x14ac:dyDescent="0.2">
      <c r="A159" s="30"/>
      <c r="B159" s="93" t="s">
        <v>140</v>
      </c>
      <c r="C159" s="35">
        <v>116662.954301861</v>
      </c>
      <c r="D159" s="95">
        <v>293.125</v>
      </c>
      <c r="E159" s="95">
        <v>116956.079301861</v>
      </c>
      <c r="F159" s="94">
        <v>99.749371728472994</v>
      </c>
      <c r="G159" s="94">
        <v>0.25062827152699801</v>
      </c>
      <c r="I159" s="94"/>
      <c r="J159" s="284"/>
    </row>
    <row r="160" spans="1:10" x14ac:dyDescent="0.2">
      <c r="A160" s="30"/>
      <c r="B160" s="93" t="s">
        <v>141</v>
      </c>
      <c r="C160" s="35">
        <v>52078.5873252499</v>
      </c>
      <c r="D160" s="95">
        <v>127.149999999999</v>
      </c>
      <c r="E160" s="95">
        <v>52205.737325249997</v>
      </c>
      <c r="F160" s="94">
        <v>99.7564443938262</v>
      </c>
      <c r="G160" s="94">
        <v>0.243555606173772</v>
      </c>
      <c r="I160" s="94"/>
      <c r="J160" s="284"/>
    </row>
    <row r="161" spans="1:10" x14ac:dyDescent="0.2">
      <c r="A161" s="30"/>
      <c r="B161" s="93" t="s">
        <v>142</v>
      </c>
      <c r="C161" s="35">
        <v>16700.188965288798</v>
      </c>
      <c r="D161" s="95">
        <v>11.8</v>
      </c>
      <c r="E161" s="95">
        <v>16711.988965288801</v>
      </c>
      <c r="F161" s="94">
        <v>99.9293920069926</v>
      </c>
      <c r="G161" s="94">
        <v>7.0607993007348296E-2</v>
      </c>
      <c r="I161" s="94"/>
      <c r="J161" s="284"/>
    </row>
    <row r="162" spans="1:10" x14ac:dyDescent="0.2">
      <c r="A162" s="30"/>
      <c r="B162" s="93" t="s">
        <v>143</v>
      </c>
      <c r="C162" s="35">
        <v>441024.00679732702</v>
      </c>
      <c r="D162" s="95">
        <v>261.55</v>
      </c>
      <c r="E162" s="95">
        <v>441285.55679732701</v>
      </c>
      <c r="F162" s="94">
        <v>99.940729988559198</v>
      </c>
      <c r="G162" s="94">
        <v>5.9270011440715198E-2</v>
      </c>
      <c r="I162" s="94"/>
      <c r="J162" s="284"/>
    </row>
    <row r="163" spans="1:10" x14ac:dyDescent="0.2">
      <c r="A163" s="30"/>
      <c r="B163" s="93" t="s">
        <v>144</v>
      </c>
      <c r="C163" s="35">
        <v>88913.790879583306</v>
      </c>
      <c r="D163" s="95">
        <v>82.7</v>
      </c>
      <c r="E163" s="95">
        <v>88996.490879583303</v>
      </c>
      <c r="F163" s="94">
        <v>99.907074987808301</v>
      </c>
      <c r="G163" s="94">
        <v>9.2925012191657302E-2</v>
      </c>
      <c r="I163" s="94"/>
      <c r="J163" s="284"/>
    </row>
    <row r="164" spans="1:10" x14ac:dyDescent="0.2">
      <c r="A164" s="30"/>
      <c r="B164" s="93" t="s">
        <v>145</v>
      </c>
      <c r="C164" s="35">
        <v>76889.285250388799</v>
      </c>
      <c r="D164" s="95">
        <v>151.97499999999999</v>
      </c>
      <c r="E164" s="95">
        <v>77041.260250388805</v>
      </c>
      <c r="F164" s="94">
        <v>99.802735573761197</v>
      </c>
      <c r="G164" s="94">
        <v>0.19726442623870799</v>
      </c>
      <c r="I164" s="94"/>
      <c r="J164" s="284"/>
    </row>
    <row r="165" spans="1:10" x14ac:dyDescent="0.2">
      <c r="A165" s="30"/>
      <c r="B165" s="93" t="s">
        <v>146</v>
      </c>
      <c r="C165" s="35">
        <v>81090.393418027699</v>
      </c>
      <c r="D165" s="95">
        <v>64.875</v>
      </c>
      <c r="E165" s="95">
        <v>81155.268418027699</v>
      </c>
      <c r="F165" s="94">
        <v>99.920060642685698</v>
      </c>
      <c r="G165" s="94">
        <v>7.9939357314218099E-2</v>
      </c>
      <c r="I165" s="94"/>
      <c r="J165" s="284"/>
    </row>
    <row r="166" spans="1:10" x14ac:dyDescent="0.2">
      <c r="A166" s="30"/>
      <c r="B166" s="93" t="s">
        <v>147</v>
      </c>
      <c r="C166" s="35">
        <v>6116.1162425833299</v>
      </c>
      <c r="D166" s="95">
        <v>0</v>
      </c>
      <c r="E166" s="95">
        <v>6116.1162425833299</v>
      </c>
      <c r="F166" s="94">
        <v>100</v>
      </c>
      <c r="G166" s="94">
        <v>0</v>
      </c>
      <c r="I166" s="94"/>
      <c r="J166" s="284"/>
    </row>
    <row r="167" spans="1:10" x14ac:dyDescent="0.2">
      <c r="A167" s="30"/>
      <c r="B167" s="93" t="s">
        <v>148</v>
      </c>
      <c r="C167" s="35">
        <v>6600.8822339722201</v>
      </c>
      <c r="D167" s="95">
        <v>0</v>
      </c>
      <c r="E167" s="95">
        <v>6600.8822339722201</v>
      </c>
      <c r="F167" s="94">
        <v>100</v>
      </c>
      <c r="G167" s="94">
        <v>0</v>
      </c>
      <c r="I167" s="94"/>
      <c r="J167" s="284"/>
    </row>
    <row r="168" spans="1:10" x14ac:dyDescent="0.2">
      <c r="A168" s="30"/>
      <c r="B168" s="93" t="s">
        <v>149</v>
      </c>
      <c r="C168" s="35">
        <v>749924.06378052698</v>
      </c>
      <c r="D168" s="95">
        <v>1185.2750000000001</v>
      </c>
      <c r="E168" s="95">
        <v>751109.338780527</v>
      </c>
      <c r="F168" s="94">
        <v>99.8421967430302</v>
      </c>
      <c r="G168" s="94">
        <v>0.15780325696979899</v>
      </c>
      <c r="I168" s="94"/>
      <c r="J168" s="284"/>
    </row>
    <row r="169" spans="1:10" x14ac:dyDescent="0.2">
      <c r="A169" s="30"/>
      <c r="B169" s="93" t="s">
        <v>150</v>
      </c>
      <c r="C169" s="35">
        <v>115979.587722444</v>
      </c>
      <c r="D169" s="95">
        <v>973.77499999999998</v>
      </c>
      <c r="E169" s="95">
        <v>116953.362722444</v>
      </c>
      <c r="F169" s="94">
        <v>99.167381785925201</v>
      </c>
      <c r="G169" s="94">
        <v>0.83261821407476599</v>
      </c>
      <c r="I169" s="94"/>
      <c r="J169" s="284"/>
    </row>
    <row r="170" spans="1:10" x14ac:dyDescent="0.2">
      <c r="A170" s="30"/>
      <c r="B170" s="93" t="s">
        <v>376</v>
      </c>
      <c r="C170" s="35">
        <v>1697858.2701333601</v>
      </c>
      <c r="D170" s="95">
        <v>28583.791755999999</v>
      </c>
      <c r="E170" s="95">
        <v>1726442.06188936</v>
      </c>
      <c r="F170" s="94">
        <v>98.344352678437403</v>
      </c>
      <c r="G170" s="94">
        <v>1.65564732156251</v>
      </c>
      <c r="I170" s="94"/>
      <c r="J170" s="284"/>
    </row>
    <row r="171" spans="1:10" x14ac:dyDescent="0.2">
      <c r="A171" s="30"/>
      <c r="B171" s="93" t="s">
        <v>151</v>
      </c>
      <c r="C171" s="35">
        <v>85425.4965941111</v>
      </c>
      <c r="D171" s="95">
        <v>350.57499999999999</v>
      </c>
      <c r="E171" s="95">
        <v>85776.071594111098</v>
      </c>
      <c r="F171" s="94">
        <v>99.591290445593103</v>
      </c>
      <c r="G171" s="94">
        <v>0.40870955440685902</v>
      </c>
      <c r="I171" s="94"/>
      <c r="J171" s="284"/>
    </row>
    <row r="172" spans="1:10" x14ac:dyDescent="0.2">
      <c r="A172" s="30"/>
      <c r="B172" s="93" t="s">
        <v>152</v>
      </c>
      <c r="C172" s="35">
        <v>58125.325123472197</v>
      </c>
      <c r="D172" s="95">
        <v>46.95</v>
      </c>
      <c r="E172" s="95">
        <v>58172.275123472202</v>
      </c>
      <c r="F172" s="94">
        <v>99.9192914495774</v>
      </c>
      <c r="G172" s="94">
        <v>8.0708550422598002E-2</v>
      </c>
      <c r="I172" s="94"/>
      <c r="J172" s="284"/>
    </row>
    <row r="173" spans="1:10" x14ac:dyDescent="0.2">
      <c r="A173" s="30"/>
      <c r="B173" s="93" t="s">
        <v>153</v>
      </c>
      <c r="C173" s="35">
        <v>1133201.50406338</v>
      </c>
      <c r="D173" s="95">
        <v>57009.694839499898</v>
      </c>
      <c r="E173" s="95">
        <v>1190211.1989028801</v>
      </c>
      <c r="F173" s="94">
        <v>95.210119439974093</v>
      </c>
      <c r="G173" s="94">
        <v>4.7898805600258596</v>
      </c>
      <c r="I173" s="94"/>
      <c r="J173" s="284"/>
    </row>
    <row r="174" spans="1:10" x14ac:dyDescent="0.2">
      <c r="A174" s="30"/>
      <c r="B174" s="93" t="s">
        <v>154</v>
      </c>
      <c r="C174" s="35">
        <v>236040.16621736099</v>
      </c>
      <c r="D174" s="95">
        <v>77.75</v>
      </c>
      <c r="E174" s="95">
        <v>236117.91621736099</v>
      </c>
      <c r="F174" s="94">
        <v>99.967071537287097</v>
      </c>
      <c r="G174" s="94">
        <v>3.2928462712853303E-2</v>
      </c>
      <c r="I174" s="94"/>
      <c r="J174" s="284"/>
    </row>
    <row r="175" spans="1:10" x14ac:dyDescent="0.2">
      <c r="A175" s="30"/>
      <c r="B175" s="77" t="s">
        <v>301</v>
      </c>
      <c r="C175" s="91">
        <v>12041111.7833123</v>
      </c>
      <c r="D175" s="96">
        <v>4075572.3456087401</v>
      </c>
      <c r="E175" s="96">
        <v>16116684.128921</v>
      </c>
      <c r="F175" s="92">
        <v>74.712091438863496</v>
      </c>
      <c r="G175" s="92">
        <v>25.287908561136401</v>
      </c>
      <c r="I175" s="94"/>
      <c r="J175" s="284"/>
    </row>
    <row r="176" spans="1:10" x14ac:dyDescent="0.2">
      <c r="A176" s="30"/>
      <c r="B176" s="93" t="s">
        <v>155</v>
      </c>
      <c r="C176" s="35">
        <v>18157.3346877777</v>
      </c>
      <c r="D176" s="95">
        <v>84</v>
      </c>
      <c r="E176" s="95">
        <v>18241.3346877777</v>
      </c>
      <c r="F176" s="94">
        <v>99.539507380146404</v>
      </c>
      <c r="G176" s="94">
        <v>0.46049261985353701</v>
      </c>
      <c r="I176" s="94"/>
      <c r="J176" s="284"/>
    </row>
    <row r="177" spans="1:10" x14ac:dyDescent="0.2">
      <c r="A177" s="30"/>
      <c r="B177" s="93" t="s">
        <v>156</v>
      </c>
      <c r="C177" s="35">
        <v>1318036.72650961</v>
      </c>
      <c r="D177" s="95">
        <v>3705827.7093739901</v>
      </c>
      <c r="E177" s="95">
        <v>5023864.4358836096</v>
      </c>
      <c r="F177" s="94">
        <v>26.235515375282802</v>
      </c>
      <c r="G177" s="94">
        <v>73.764484624717099</v>
      </c>
      <c r="I177" s="94"/>
      <c r="J177" s="284"/>
    </row>
    <row r="178" spans="1:10" x14ac:dyDescent="0.2">
      <c r="A178" s="30"/>
      <c r="B178" s="93" t="s">
        <v>157</v>
      </c>
      <c r="C178" s="35">
        <v>279841.84094072197</v>
      </c>
      <c r="D178" s="95">
        <v>17577.520751249998</v>
      </c>
      <c r="E178" s="95">
        <v>297419.36169197201</v>
      </c>
      <c r="F178" s="94">
        <v>94.089987736086002</v>
      </c>
      <c r="G178" s="94">
        <v>5.9100122639138997</v>
      </c>
      <c r="I178" s="94"/>
      <c r="J178" s="284"/>
    </row>
    <row r="179" spans="1:10" x14ac:dyDescent="0.2">
      <c r="A179" s="30"/>
      <c r="B179" s="93" t="s">
        <v>158</v>
      </c>
      <c r="C179" s="35">
        <v>2313965.1027025701</v>
      </c>
      <c r="D179" s="95">
        <v>40790.854753</v>
      </c>
      <c r="E179" s="95">
        <v>2354755.9574555699</v>
      </c>
      <c r="F179" s="94">
        <v>98.267724745579301</v>
      </c>
      <c r="G179" s="94">
        <v>1.7322752544206901</v>
      </c>
      <c r="I179" s="94"/>
      <c r="J179" s="284"/>
    </row>
    <row r="180" spans="1:10" x14ac:dyDescent="0.2">
      <c r="A180" s="30"/>
      <c r="B180" s="93" t="s">
        <v>159</v>
      </c>
      <c r="C180" s="35">
        <v>237865.183175805</v>
      </c>
      <c r="D180" s="95">
        <v>71.325000000000003</v>
      </c>
      <c r="E180" s="95">
        <v>237936.50817580501</v>
      </c>
      <c r="F180" s="94">
        <v>99.970023515707197</v>
      </c>
      <c r="G180" s="94">
        <v>2.9976484292733901E-2</v>
      </c>
      <c r="I180" s="94"/>
      <c r="J180" s="284"/>
    </row>
    <row r="181" spans="1:10" x14ac:dyDescent="0.2">
      <c r="A181" s="30"/>
      <c r="B181" s="93" t="s">
        <v>160</v>
      </c>
      <c r="C181" s="35">
        <v>21127.648074166598</v>
      </c>
      <c r="D181" s="95">
        <v>0</v>
      </c>
      <c r="E181" s="95">
        <v>21127.648074166598</v>
      </c>
      <c r="F181" s="94">
        <v>100</v>
      </c>
      <c r="G181" s="94">
        <v>0</v>
      </c>
      <c r="I181" s="94"/>
      <c r="J181" s="284"/>
    </row>
    <row r="182" spans="1:10" x14ac:dyDescent="0.2">
      <c r="A182" s="30"/>
      <c r="B182" s="93" t="s">
        <v>161</v>
      </c>
      <c r="C182" s="35">
        <v>6404.2994980000003</v>
      </c>
      <c r="D182" s="95">
        <v>0</v>
      </c>
      <c r="E182" s="95">
        <v>6404.2994980000003</v>
      </c>
      <c r="F182" s="94">
        <v>100</v>
      </c>
      <c r="G182" s="94">
        <v>0</v>
      </c>
      <c r="I182" s="94"/>
      <c r="J182" s="284"/>
    </row>
    <row r="183" spans="1:10" x14ac:dyDescent="0.2">
      <c r="A183" s="30"/>
      <c r="B183" s="93" t="s">
        <v>9</v>
      </c>
      <c r="C183" s="35">
        <v>5657837.6948304102</v>
      </c>
      <c r="D183" s="95">
        <v>295401.79666299903</v>
      </c>
      <c r="E183" s="95">
        <v>5953239.4914934104</v>
      </c>
      <c r="F183" s="94">
        <v>95.037965512976498</v>
      </c>
      <c r="G183" s="94">
        <v>4.9620344870234003</v>
      </c>
      <c r="I183" s="94"/>
      <c r="J183" s="284"/>
    </row>
    <row r="184" spans="1:10" x14ac:dyDescent="0.2">
      <c r="A184" s="30"/>
      <c r="B184" s="93" t="s">
        <v>162</v>
      </c>
      <c r="C184" s="35">
        <v>30690.9991625</v>
      </c>
      <c r="D184" s="95">
        <v>2795.55</v>
      </c>
      <c r="E184" s="95">
        <v>33486.5491625</v>
      </c>
      <c r="F184" s="94">
        <v>91.651722647102105</v>
      </c>
      <c r="G184" s="94">
        <v>8.3482773528978704</v>
      </c>
      <c r="I184" s="94"/>
      <c r="J184" s="284"/>
    </row>
    <row r="185" spans="1:10" x14ac:dyDescent="0.2">
      <c r="A185" s="30"/>
      <c r="B185" s="93" t="s">
        <v>377</v>
      </c>
      <c r="C185" s="35">
        <v>1615965.4616062001</v>
      </c>
      <c r="D185" s="95">
        <v>3066.28933375</v>
      </c>
      <c r="E185" s="95">
        <v>1619031.7509399501</v>
      </c>
      <c r="F185" s="94">
        <v>99.810609684957001</v>
      </c>
      <c r="G185" s="94">
        <v>0.18939031504291401</v>
      </c>
      <c r="I185" s="94"/>
      <c r="J185" s="284"/>
    </row>
    <row r="186" spans="1:10" x14ac:dyDescent="0.2">
      <c r="A186" s="30"/>
      <c r="B186" s="93" t="s">
        <v>163</v>
      </c>
      <c r="C186" s="35">
        <v>234532.37924444399</v>
      </c>
      <c r="D186" s="95">
        <v>9322.0326382499898</v>
      </c>
      <c r="E186" s="95">
        <v>243854.411882694</v>
      </c>
      <c r="F186" s="94">
        <v>96.177213868603502</v>
      </c>
      <c r="G186" s="94">
        <v>3.8227861313964402</v>
      </c>
      <c r="I186" s="94"/>
      <c r="J186" s="284"/>
    </row>
    <row r="187" spans="1:10" x14ac:dyDescent="0.2">
      <c r="A187" s="30"/>
      <c r="B187" s="93" t="s">
        <v>164</v>
      </c>
      <c r="C187" s="35">
        <v>39054.028818999999</v>
      </c>
      <c r="D187" s="95">
        <v>74.699999999999903</v>
      </c>
      <c r="E187" s="95">
        <v>39128.728819000004</v>
      </c>
      <c r="F187" s="94">
        <v>99.809091676998804</v>
      </c>
      <c r="G187" s="94">
        <v>0.190908323001097</v>
      </c>
      <c r="I187" s="94"/>
      <c r="J187" s="284"/>
    </row>
    <row r="188" spans="1:10" x14ac:dyDescent="0.2">
      <c r="A188" s="30"/>
      <c r="B188" s="93" t="s">
        <v>165</v>
      </c>
      <c r="C188" s="35">
        <v>234013.52411961099</v>
      </c>
      <c r="D188" s="95">
        <v>499.2420955</v>
      </c>
      <c r="E188" s="95">
        <v>234512.76621511101</v>
      </c>
      <c r="F188" s="94">
        <v>99.787115173490307</v>
      </c>
      <c r="G188" s="94">
        <v>0.212884826509641</v>
      </c>
      <c r="I188" s="94"/>
      <c r="J188" s="284"/>
    </row>
    <row r="189" spans="1:10" x14ac:dyDescent="0.2">
      <c r="A189" s="30"/>
      <c r="B189" s="93" t="s">
        <v>166</v>
      </c>
      <c r="C189" s="35">
        <v>33619.559941500003</v>
      </c>
      <c r="D189" s="95">
        <v>61.324999999999903</v>
      </c>
      <c r="E189" s="95">
        <v>33680.8849415</v>
      </c>
      <c r="F189" s="94">
        <v>99.817923430139899</v>
      </c>
      <c r="G189" s="94">
        <v>0.18207656986006901</v>
      </c>
      <c r="I189" s="94"/>
      <c r="J189" s="284"/>
    </row>
    <row r="190" spans="1:10" x14ac:dyDescent="0.2">
      <c r="A190" s="30"/>
      <c r="B190" s="77" t="s">
        <v>302</v>
      </c>
      <c r="C190" s="91">
        <v>12920642.459418099</v>
      </c>
      <c r="D190" s="96">
        <v>779783.44343949901</v>
      </c>
      <c r="E190" s="96">
        <v>13700425.9028576</v>
      </c>
      <c r="F190" s="287">
        <v>94.308326989478104</v>
      </c>
      <c r="G190" s="287">
        <v>5.69167301052188</v>
      </c>
      <c r="I190" s="94"/>
      <c r="J190" s="284"/>
    </row>
    <row r="191" spans="1:10" x14ac:dyDescent="0.2">
      <c r="A191" s="30"/>
      <c r="B191" s="93" t="s">
        <v>167</v>
      </c>
      <c r="C191" s="35">
        <v>1831591.07258544</v>
      </c>
      <c r="D191" s="95">
        <v>46746.232515999996</v>
      </c>
      <c r="E191" s="95">
        <v>1878337.3051014401</v>
      </c>
      <c r="F191" s="94">
        <v>97.511297231384304</v>
      </c>
      <c r="G191" s="94">
        <v>2.4887027686156298</v>
      </c>
      <c r="I191" s="94"/>
      <c r="J191" s="284"/>
    </row>
    <row r="192" spans="1:10" x14ac:dyDescent="0.2">
      <c r="A192" s="30"/>
      <c r="B192" s="93" t="s">
        <v>168</v>
      </c>
      <c r="C192" s="285" t="s">
        <v>608</v>
      </c>
      <c r="D192" s="285" t="s">
        <v>608</v>
      </c>
      <c r="E192" s="95">
        <v>60029.578075555502</v>
      </c>
      <c r="F192" s="286" t="s">
        <v>608</v>
      </c>
      <c r="G192" s="286" t="s">
        <v>608</v>
      </c>
      <c r="I192" s="94"/>
      <c r="J192" s="284"/>
    </row>
    <row r="193" spans="1:10" x14ac:dyDescent="0.2">
      <c r="A193" s="30"/>
      <c r="B193" s="93" t="s">
        <v>169</v>
      </c>
      <c r="C193" s="35">
        <v>22328.693253222202</v>
      </c>
      <c r="D193" s="95">
        <v>4.3499999999999996</v>
      </c>
      <c r="E193" s="95">
        <v>22333.0432532222</v>
      </c>
      <c r="F193" s="94">
        <v>99.980522135068298</v>
      </c>
      <c r="G193" s="94">
        <v>1.9477864931696499E-2</v>
      </c>
      <c r="I193" s="94"/>
      <c r="J193" s="284"/>
    </row>
    <row r="194" spans="1:10" x14ac:dyDescent="0.2">
      <c r="A194" s="30"/>
      <c r="B194" s="93" t="s">
        <v>170</v>
      </c>
      <c r="C194" s="35">
        <v>186161.72697693799</v>
      </c>
      <c r="D194" s="95">
        <v>962.76204725000002</v>
      </c>
      <c r="E194" s="95">
        <v>187124.48902418799</v>
      </c>
      <c r="F194" s="94">
        <v>99.4854964990041</v>
      </c>
      <c r="G194" s="94">
        <v>0.51450350099582498</v>
      </c>
      <c r="I194" s="94"/>
      <c r="J194" s="284"/>
    </row>
    <row r="195" spans="1:10" x14ac:dyDescent="0.2">
      <c r="A195" s="30"/>
      <c r="B195" s="93" t="s">
        <v>171</v>
      </c>
      <c r="C195" s="35">
        <v>138659.90902852701</v>
      </c>
      <c r="D195" s="95">
        <v>0</v>
      </c>
      <c r="E195" s="95">
        <v>138659.90902852701</v>
      </c>
      <c r="F195" s="94">
        <v>100</v>
      </c>
      <c r="G195" s="94">
        <v>0</v>
      </c>
      <c r="I195" s="94"/>
      <c r="J195" s="284"/>
    </row>
    <row r="196" spans="1:10" x14ac:dyDescent="0.2">
      <c r="A196" s="30"/>
      <c r="B196" s="93" t="s">
        <v>172</v>
      </c>
      <c r="C196" s="35">
        <v>494479.04035225499</v>
      </c>
      <c r="D196" s="95">
        <v>415.92499999999899</v>
      </c>
      <c r="E196" s="95">
        <v>494894.96535225498</v>
      </c>
      <c r="F196" s="94">
        <v>99.915956914270893</v>
      </c>
      <c r="G196" s="94">
        <v>8.4043085729100797E-2</v>
      </c>
      <c r="I196" s="94"/>
      <c r="J196" s="284"/>
    </row>
    <row r="197" spans="1:10" x14ac:dyDescent="0.2">
      <c r="A197" s="30"/>
      <c r="B197" s="93" t="s">
        <v>173</v>
      </c>
      <c r="C197" s="35">
        <v>96694.815160333295</v>
      </c>
      <c r="D197" s="95">
        <v>49.55</v>
      </c>
      <c r="E197" s="95">
        <v>96744.365160333298</v>
      </c>
      <c r="F197" s="94">
        <v>99.948782546747907</v>
      </c>
      <c r="G197" s="94">
        <v>5.1217453252064199E-2</v>
      </c>
      <c r="I197" s="94"/>
      <c r="J197" s="284"/>
    </row>
    <row r="198" spans="1:10" x14ac:dyDescent="0.2">
      <c r="A198" s="30"/>
      <c r="B198" s="93" t="s">
        <v>174</v>
      </c>
      <c r="C198" s="35">
        <v>326444.59820549999</v>
      </c>
      <c r="D198" s="95">
        <v>2683.7</v>
      </c>
      <c r="E198" s="95">
        <v>329128.2982055</v>
      </c>
      <c r="F198" s="94">
        <v>99.184603689615102</v>
      </c>
      <c r="G198" s="94">
        <v>0.81539631038482097</v>
      </c>
      <c r="I198" s="94"/>
      <c r="J198" s="284"/>
    </row>
    <row r="199" spans="1:10" x14ac:dyDescent="0.2">
      <c r="A199" s="30"/>
      <c r="B199" s="93" t="s">
        <v>175</v>
      </c>
      <c r="C199" s="35">
        <v>2171182.1767355902</v>
      </c>
      <c r="D199" s="95">
        <v>525959.10404675</v>
      </c>
      <c r="E199" s="95">
        <v>2697141.2807823401</v>
      </c>
      <c r="F199" s="94">
        <v>80.499386228140494</v>
      </c>
      <c r="G199" s="94">
        <v>19.500613771859499</v>
      </c>
      <c r="I199" s="94"/>
      <c r="J199" s="284"/>
    </row>
    <row r="200" spans="1:10" x14ac:dyDescent="0.2">
      <c r="A200" s="30"/>
      <c r="B200" s="93" t="s">
        <v>176</v>
      </c>
      <c r="C200" s="35">
        <v>161220.381183055</v>
      </c>
      <c r="D200" s="95">
        <v>16.574999999999999</v>
      </c>
      <c r="E200" s="95">
        <v>161236.95618305501</v>
      </c>
      <c r="F200" s="94">
        <v>99.989720098671896</v>
      </c>
      <c r="G200" s="94">
        <v>1.0279901328069E-2</v>
      </c>
      <c r="I200" s="94"/>
      <c r="J200" s="284"/>
    </row>
    <row r="201" spans="1:10" x14ac:dyDescent="0.2">
      <c r="A201" s="30"/>
      <c r="B201" s="93" t="s">
        <v>177</v>
      </c>
      <c r="C201" s="35">
        <v>2005315.5239439099</v>
      </c>
      <c r="D201" s="95">
        <v>79716.9073204999</v>
      </c>
      <c r="E201" s="95">
        <v>2085032.43126441</v>
      </c>
      <c r="F201" s="94">
        <v>96.176706600570299</v>
      </c>
      <c r="G201" s="94">
        <v>3.8232933994296601</v>
      </c>
      <c r="I201" s="94"/>
      <c r="J201" s="284"/>
    </row>
    <row r="202" spans="1:10" x14ac:dyDescent="0.2">
      <c r="A202" s="30"/>
      <c r="B202" s="93" t="s">
        <v>178</v>
      </c>
      <c r="C202" s="35">
        <v>998620.73638017196</v>
      </c>
      <c r="D202" s="95">
        <v>741</v>
      </c>
      <c r="E202" s="95">
        <v>999361.73638017196</v>
      </c>
      <c r="F202" s="94">
        <v>99.925852674459506</v>
      </c>
      <c r="G202" s="94">
        <v>7.4147325540400003E-2</v>
      </c>
      <c r="I202" s="94"/>
      <c r="J202" s="284"/>
    </row>
    <row r="203" spans="1:10" x14ac:dyDescent="0.2">
      <c r="A203" s="30"/>
      <c r="B203" s="93" t="s">
        <v>179</v>
      </c>
      <c r="C203" s="35">
        <v>176470.183069333</v>
      </c>
      <c r="D203" s="95">
        <v>252.72499999999999</v>
      </c>
      <c r="E203" s="95">
        <v>176722.908069333</v>
      </c>
      <c r="F203" s="94">
        <v>99.856993638933901</v>
      </c>
      <c r="G203" s="94">
        <v>0.14300636106601899</v>
      </c>
      <c r="I203" s="94"/>
      <c r="J203" s="284"/>
    </row>
    <row r="204" spans="1:10" x14ac:dyDescent="0.2">
      <c r="A204" s="30"/>
      <c r="B204" s="93" t="s">
        <v>180</v>
      </c>
      <c r="C204" s="35">
        <v>430781.03880266601</v>
      </c>
      <c r="D204" s="95">
        <v>184.67500000000001</v>
      </c>
      <c r="E204" s="95">
        <v>430965.713802666</v>
      </c>
      <c r="F204" s="94">
        <v>99.957148563311307</v>
      </c>
      <c r="G204" s="94">
        <v>4.2851436688664299E-2</v>
      </c>
      <c r="I204" s="94"/>
      <c r="J204" s="284"/>
    </row>
    <row r="205" spans="1:10" x14ac:dyDescent="0.2">
      <c r="A205" s="30"/>
      <c r="B205" s="93" t="s">
        <v>181</v>
      </c>
      <c r="C205" s="35">
        <v>57000.804677774999</v>
      </c>
      <c r="D205" s="95">
        <v>11.425000000000001</v>
      </c>
      <c r="E205" s="95">
        <v>57012.229677775002</v>
      </c>
      <c r="F205" s="94">
        <v>99.9799604399537</v>
      </c>
      <c r="G205" s="94">
        <v>2.00395600462786E-2</v>
      </c>
      <c r="I205" s="94"/>
      <c r="J205" s="284"/>
    </row>
    <row r="206" spans="1:10" x14ac:dyDescent="0.2">
      <c r="A206" s="30"/>
      <c r="B206" s="93" t="s">
        <v>182</v>
      </c>
      <c r="C206" s="35">
        <v>204064.020180722</v>
      </c>
      <c r="D206" s="95">
        <v>680.375</v>
      </c>
      <c r="E206" s="95">
        <v>204744.395180722</v>
      </c>
      <c r="F206" s="94">
        <v>99.667695421210695</v>
      </c>
      <c r="G206" s="94">
        <v>0.33230457878929998</v>
      </c>
      <c r="I206" s="94"/>
      <c r="J206" s="284"/>
    </row>
    <row r="207" spans="1:10" x14ac:dyDescent="0.2">
      <c r="A207" s="30"/>
      <c r="B207" s="93" t="s">
        <v>183</v>
      </c>
      <c r="C207" s="35">
        <v>2433.7674547500001</v>
      </c>
      <c r="D207" s="95">
        <v>0</v>
      </c>
      <c r="E207" s="95">
        <v>2433.7674547500001</v>
      </c>
      <c r="F207" s="94">
        <v>100</v>
      </c>
      <c r="G207" s="94">
        <v>0</v>
      </c>
      <c r="I207" s="94"/>
      <c r="J207" s="284"/>
    </row>
    <row r="208" spans="1:10" x14ac:dyDescent="0.2">
      <c r="A208" s="30"/>
      <c r="B208" s="93" t="s">
        <v>10</v>
      </c>
      <c r="C208" s="35">
        <v>3557209.3933524298</v>
      </c>
      <c r="D208" s="95">
        <v>121313.13750899999</v>
      </c>
      <c r="E208" s="95">
        <v>3678522.5308614299</v>
      </c>
      <c r="F208" s="94">
        <v>96.702123298383299</v>
      </c>
      <c r="G208" s="94">
        <v>3.2978767016166901</v>
      </c>
      <c r="I208" s="94"/>
      <c r="J208" s="284"/>
    </row>
    <row r="209" spans="1:10" x14ac:dyDescent="0.2">
      <c r="A209" s="30"/>
      <c r="B209" s="77" t="s">
        <v>303</v>
      </c>
      <c r="C209" s="91">
        <v>6102311.1607608302</v>
      </c>
      <c r="D209" s="96">
        <v>163312.31708149999</v>
      </c>
      <c r="E209" s="96">
        <v>6265623.47784233</v>
      </c>
      <c r="F209" s="92">
        <v>97.3935184956607</v>
      </c>
      <c r="G209" s="92">
        <v>2.60648150433927</v>
      </c>
      <c r="I209" s="94"/>
      <c r="J209" s="284"/>
    </row>
    <row r="210" spans="1:10" x14ac:dyDescent="0.2">
      <c r="A210" s="30"/>
      <c r="B210" s="93" t="s">
        <v>184</v>
      </c>
      <c r="C210" s="35">
        <v>529365.86161640496</v>
      </c>
      <c r="D210" s="95">
        <v>113935.27549499999</v>
      </c>
      <c r="E210" s="95">
        <v>643301.13711140503</v>
      </c>
      <c r="F210" s="94">
        <v>82.2889671846998</v>
      </c>
      <c r="G210" s="94">
        <v>17.711032815300101</v>
      </c>
      <c r="I210" s="94"/>
      <c r="J210" s="284"/>
    </row>
    <row r="211" spans="1:10" x14ac:dyDescent="0.2">
      <c r="A211" s="30"/>
      <c r="B211" s="93" t="s">
        <v>185</v>
      </c>
      <c r="C211" s="35">
        <v>5508.2322509999904</v>
      </c>
      <c r="D211" s="95">
        <v>0</v>
      </c>
      <c r="E211" s="95">
        <v>5508.2322509999904</v>
      </c>
      <c r="F211" s="94">
        <v>100</v>
      </c>
      <c r="G211" s="94">
        <v>0</v>
      </c>
      <c r="I211" s="94"/>
      <c r="J211" s="284"/>
    </row>
    <row r="212" spans="1:10" x14ac:dyDescent="0.2">
      <c r="A212" s="30"/>
      <c r="B212" s="93" t="s">
        <v>186</v>
      </c>
      <c r="C212" s="35">
        <v>7440.7451350833298</v>
      </c>
      <c r="D212" s="95">
        <v>0</v>
      </c>
      <c r="E212" s="95">
        <v>7440.7451350833298</v>
      </c>
      <c r="F212" s="94">
        <v>100</v>
      </c>
      <c r="G212" s="94">
        <v>0</v>
      </c>
      <c r="I212" s="94"/>
      <c r="J212" s="284"/>
    </row>
    <row r="213" spans="1:10" x14ac:dyDescent="0.2">
      <c r="A213" s="30"/>
      <c r="B213" s="93" t="s">
        <v>187</v>
      </c>
      <c r="C213" s="35">
        <v>657511.17327101296</v>
      </c>
      <c r="D213" s="95">
        <v>545.97500000000002</v>
      </c>
      <c r="E213" s="95">
        <v>658057.14827101305</v>
      </c>
      <c r="F213" s="94">
        <v>99.917032281856606</v>
      </c>
      <c r="G213" s="94">
        <v>8.2967718143401301E-2</v>
      </c>
      <c r="I213" s="94"/>
      <c r="J213" s="284"/>
    </row>
    <row r="214" spans="1:10" x14ac:dyDescent="0.2">
      <c r="A214" s="30"/>
      <c r="B214" s="93" t="s">
        <v>188</v>
      </c>
      <c r="C214" s="35">
        <v>1095254.5715089899</v>
      </c>
      <c r="D214" s="95">
        <v>31866.87756325</v>
      </c>
      <c r="E214" s="95">
        <v>1127121.4490722399</v>
      </c>
      <c r="F214" s="94">
        <v>97.172720154559997</v>
      </c>
      <c r="G214" s="94">
        <v>2.8272798454399299</v>
      </c>
      <c r="I214" s="94"/>
      <c r="J214" s="284"/>
    </row>
    <row r="215" spans="1:10" x14ac:dyDescent="0.2">
      <c r="A215" s="30"/>
      <c r="B215" s="93" t="s">
        <v>189</v>
      </c>
      <c r="C215" s="35">
        <v>132467.99174522201</v>
      </c>
      <c r="D215" s="95">
        <v>79.650000000000006</v>
      </c>
      <c r="E215" s="95">
        <v>132547.641745222</v>
      </c>
      <c r="F215" s="94">
        <v>99.939908399009397</v>
      </c>
      <c r="G215" s="94">
        <v>6.0091600990608299E-2</v>
      </c>
      <c r="I215" s="94"/>
      <c r="J215" s="284"/>
    </row>
    <row r="216" spans="1:10" x14ac:dyDescent="0.2">
      <c r="A216" s="30"/>
      <c r="B216" s="93" t="s">
        <v>190</v>
      </c>
      <c r="C216" s="285" t="s">
        <v>608</v>
      </c>
      <c r="D216" s="285" t="s">
        <v>608</v>
      </c>
      <c r="E216" s="95">
        <v>34793.922627916603</v>
      </c>
      <c r="F216" s="286" t="s">
        <v>608</v>
      </c>
      <c r="G216" s="286" t="s">
        <v>608</v>
      </c>
      <c r="I216" s="94"/>
      <c r="J216" s="284"/>
    </row>
    <row r="217" spans="1:10" x14ac:dyDescent="0.2">
      <c r="A217" s="30"/>
      <c r="B217" s="93" t="s">
        <v>191</v>
      </c>
      <c r="C217" s="35">
        <v>58823.636959000003</v>
      </c>
      <c r="D217" s="95">
        <v>19.790344000000001</v>
      </c>
      <c r="E217" s="95">
        <v>58843.427302999997</v>
      </c>
      <c r="F217" s="94">
        <v>99.966367791770296</v>
      </c>
      <c r="G217" s="94">
        <v>3.3632208229636897E-2</v>
      </c>
      <c r="I217" s="94"/>
      <c r="J217" s="284"/>
    </row>
    <row r="218" spans="1:10" x14ac:dyDescent="0.2">
      <c r="A218" s="30"/>
      <c r="B218" s="93" t="s">
        <v>192</v>
      </c>
      <c r="C218" s="35">
        <v>9109.7311922499994</v>
      </c>
      <c r="D218" s="95">
        <v>27.125</v>
      </c>
      <c r="E218" s="95">
        <v>9136.8561922499994</v>
      </c>
      <c r="F218" s="94">
        <v>99.703125457714705</v>
      </c>
      <c r="G218" s="94">
        <v>0.29687454228520899</v>
      </c>
      <c r="I218" s="94"/>
      <c r="J218" s="284"/>
    </row>
    <row r="219" spans="1:10" x14ac:dyDescent="0.2">
      <c r="A219" s="30"/>
      <c r="B219" s="93" t="s">
        <v>193</v>
      </c>
      <c r="C219" s="35">
        <v>858570.90597138798</v>
      </c>
      <c r="D219" s="95">
        <v>570.54999999999995</v>
      </c>
      <c r="E219" s="95">
        <v>859141.45597138803</v>
      </c>
      <c r="F219" s="94">
        <v>99.933590679854305</v>
      </c>
      <c r="G219" s="94">
        <v>6.6409320145645503E-2</v>
      </c>
      <c r="I219" s="94"/>
      <c r="J219" s="284"/>
    </row>
    <row r="220" spans="1:10" x14ac:dyDescent="0.2">
      <c r="A220" s="30"/>
      <c r="B220" s="93" t="s">
        <v>194</v>
      </c>
      <c r="C220" s="35">
        <v>227492.96981728601</v>
      </c>
      <c r="D220" s="95">
        <v>1057.0250000000001</v>
      </c>
      <c r="E220" s="95">
        <v>228549.994817286</v>
      </c>
      <c r="F220" s="94">
        <v>99.537508193406396</v>
      </c>
      <c r="G220" s="94">
        <v>0.46249180659357902</v>
      </c>
      <c r="I220" s="94"/>
      <c r="J220" s="284"/>
    </row>
    <row r="221" spans="1:10" x14ac:dyDescent="0.2">
      <c r="A221" s="30"/>
      <c r="B221" s="93" t="s">
        <v>195</v>
      </c>
      <c r="C221" s="35">
        <v>1347569.89359797</v>
      </c>
      <c r="D221" s="95">
        <v>10997.958679249999</v>
      </c>
      <c r="E221" s="95">
        <v>1358567.85227722</v>
      </c>
      <c r="F221" s="94">
        <v>99.190474096614594</v>
      </c>
      <c r="G221" s="94">
        <v>0.80952590338534003</v>
      </c>
      <c r="I221" s="94"/>
      <c r="J221" s="284"/>
    </row>
    <row r="222" spans="1:10" x14ac:dyDescent="0.2">
      <c r="A222" s="30"/>
      <c r="B222" s="93" t="s">
        <v>378</v>
      </c>
      <c r="C222" s="35">
        <v>231293.50910495</v>
      </c>
      <c r="D222" s="95">
        <v>549.92499999999995</v>
      </c>
      <c r="E222" s="95">
        <v>231843.43410494999</v>
      </c>
      <c r="F222" s="94">
        <v>99.762803289158001</v>
      </c>
      <c r="G222" s="94">
        <v>0.237196710841964</v>
      </c>
      <c r="I222" s="94"/>
      <c r="J222" s="284"/>
    </row>
    <row r="223" spans="1:10" x14ac:dyDescent="0.2">
      <c r="A223" s="30"/>
      <c r="B223" s="93" t="s">
        <v>196</v>
      </c>
      <c r="C223" s="35">
        <v>183327.466548</v>
      </c>
      <c r="D223" s="95">
        <v>568.4</v>
      </c>
      <c r="E223" s="95">
        <v>183895.86654799999</v>
      </c>
      <c r="F223" s="94">
        <v>99.690912030449695</v>
      </c>
      <c r="G223" s="94">
        <v>0.309087969550222</v>
      </c>
      <c r="I223" s="94"/>
      <c r="J223" s="284"/>
    </row>
    <row r="224" spans="1:10" x14ac:dyDescent="0.2">
      <c r="A224" s="30"/>
      <c r="B224" s="93" t="s">
        <v>197</v>
      </c>
      <c r="C224" s="285" t="s">
        <v>608</v>
      </c>
      <c r="D224" s="285" t="s">
        <v>608</v>
      </c>
      <c r="E224" s="95">
        <v>125704.53834225</v>
      </c>
      <c r="F224" s="286" t="s">
        <v>608</v>
      </c>
      <c r="G224" s="286" t="s">
        <v>608</v>
      </c>
      <c r="H224" s="285"/>
      <c r="I224" s="94"/>
      <c r="J224" s="284"/>
    </row>
    <row r="225" spans="1:10" x14ac:dyDescent="0.2">
      <c r="A225" s="30"/>
      <c r="B225" s="93" t="s">
        <v>379</v>
      </c>
      <c r="C225" s="35">
        <v>46957.982836416602</v>
      </c>
      <c r="D225" s="95">
        <v>83.25</v>
      </c>
      <c r="E225" s="95">
        <v>47041.232836416602</v>
      </c>
      <c r="F225" s="94">
        <v>99.823027597321897</v>
      </c>
      <c r="G225" s="94">
        <v>0.176972402678087</v>
      </c>
      <c r="I225" s="94"/>
      <c r="J225" s="284"/>
    </row>
    <row r="226" spans="1:10" x14ac:dyDescent="0.2">
      <c r="A226" s="30"/>
      <c r="B226" s="93" t="s">
        <v>198</v>
      </c>
      <c r="C226" s="35">
        <v>47442.938625099901</v>
      </c>
      <c r="D226" s="95">
        <v>0</v>
      </c>
      <c r="E226" s="95">
        <v>47442.938625099901</v>
      </c>
      <c r="F226" s="94">
        <v>100</v>
      </c>
      <c r="G226" s="94">
        <v>0</v>
      </c>
      <c r="I226" s="94"/>
      <c r="J226" s="284"/>
    </row>
    <row r="227" spans="1:10" x14ac:dyDescent="0.2">
      <c r="A227" s="30"/>
      <c r="B227" s="93" t="s">
        <v>199</v>
      </c>
      <c r="C227" s="35">
        <v>52856.083061222198</v>
      </c>
      <c r="D227" s="95">
        <v>0</v>
      </c>
      <c r="E227" s="95">
        <v>52856.083061222198</v>
      </c>
      <c r="F227" s="94">
        <v>100</v>
      </c>
      <c r="G227" s="94">
        <v>0</v>
      </c>
      <c r="I227" s="94"/>
      <c r="J227" s="284"/>
    </row>
    <row r="228" spans="1:10" x14ac:dyDescent="0.2">
      <c r="A228" s="30"/>
      <c r="B228" s="93" t="s">
        <v>200</v>
      </c>
      <c r="C228" s="35">
        <v>226557.738338166</v>
      </c>
      <c r="D228" s="95">
        <v>1363.59</v>
      </c>
      <c r="E228" s="95">
        <v>227921.328338166</v>
      </c>
      <c r="F228" s="94">
        <v>99.4017277760083</v>
      </c>
      <c r="G228" s="94">
        <v>0.59827222399162305</v>
      </c>
      <c r="I228" s="94"/>
      <c r="J228" s="284"/>
    </row>
    <row r="229" spans="1:10" x14ac:dyDescent="0.2">
      <c r="A229" s="30"/>
      <c r="B229" s="93" t="s">
        <v>201</v>
      </c>
      <c r="C229" s="35">
        <v>26906.9223125555</v>
      </c>
      <c r="D229" s="95">
        <v>0</v>
      </c>
      <c r="E229" s="95">
        <v>26906.9223125555</v>
      </c>
      <c r="F229" s="94">
        <v>100</v>
      </c>
      <c r="G229" s="94">
        <v>0</v>
      </c>
      <c r="I229" s="94"/>
      <c r="J229" s="284"/>
    </row>
    <row r="230" spans="1:10" x14ac:dyDescent="0.2">
      <c r="A230" s="30"/>
      <c r="B230" s="93" t="s">
        <v>202</v>
      </c>
      <c r="C230" s="35">
        <v>181552.32407480499</v>
      </c>
      <c r="D230" s="95">
        <v>884</v>
      </c>
      <c r="E230" s="95">
        <v>182436.32407480499</v>
      </c>
      <c r="F230" s="94">
        <v>99.515447373496997</v>
      </c>
      <c r="G230" s="94">
        <v>0.48455262650300202</v>
      </c>
      <c r="I230" s="94"/>
      <c r="J230" s="284"/>
    </row>
    <row r="231" spans="1:10" ht="13.5" thickBot="1" x14ac:dyDescent="0.25">
      <c r="B231" s="180" t="s">
        <v>203</v>
      </c>
      <c r="C231" s="171">
        <v>16564.946823833299</v>
      </c>
      <c r="D231" s="185">
        <v>0</v>
      </c>
      <c r="E231" s="185">
        <v>16564.946823833299</v>
      </c>
      <c r="F231" s="186">
        <v>100</v>
      </c>
      <c r="G231" s="186">
        <v>0</v>
      </c>
      <c r="I231" s="94"/>
      <c r="J231" s="284"/>
    </row>
    <row r="232" spans="1:10" x14ac:dyDescent="0.2">
      <c r="B232" s="34"/>
      <c r="C232" s="35"/>
      <c r="D232" s="35"/>
      <c r="E232" s="35"/>
      <c r="F232" s="94"/>
      <c r="G232" s="94"/>
    </row>
    <row r="233" spans="1:10" x14ac:dyDescent="0.2">
      <c r="B233" s="34"/>
      <c r="C233" s="35"/>
      <c r="D233" s="35"/>
      <c r="E233" s="35"/>
      <c r="F233" s="94"/>
      <c r="G233" s="94"/>
    </row>
    <row r="234" spans="1:10" x14ac:dyDescent="0.2">
      <c r="C234" s="35"/>
      <c r="D234" s="35"/>
      <c r="E234" s="35"/>
      <c r="F234" s="94"/>
      <c r="G234" s="94"/>
    </row>
    <row r="235" spans="1:10" x14ac:dyDescent="0.2">
      <c r="C235" s="35"/>
      <c r="D235" s="35"/>
      <c r="E235" s="35"/>
      <c r="F235" s="94"/>
      <c r="G235" s="94"/>
    </row>
    <row r="236" spans="1:10" x14ac:dyDescent="0.2">
      <c r="C236" s="35"/>
      <c r="D236" s="35"/>
      <c r="E236" s="35"/>
      <c r="F236" s="94"/>
      <c r="G236" s="94"/>
    </row>
    <row r="237" spans="1:10" x14ac:dyDescent="0.2">
      <c r="C237" s="35"/>
      <c r="D237" s="35"/>
      <c r="E237" s="35"/>
      <c r="F237" s="94"/>
      <c r="G237" s="94"/>
    </row>
    <row r="238" spans="1:10" x14ac:dyDescent="0.2">
      <c r="C238" s="35"/>
      <c r="D238" s="35"/>
      <c r="E238" s="35"/>
      <c r="F238" s="94"/>
      <c r="G238" s="94"/>
    </row>
    <row r="239" spans="1:10" x14ac:dyDescent="0.2">
      <c r="C239" s="35"/>
      <c r="D239" s="35"/>
      <c r="E239" s="35"/>
      <c r="F239" s="94"/>
      <c r="G239" s="94"/>
    </row>
    <row r="240" spans="1:10" x14ac:dyDescent="0.2">
      <c r="C240" s="35"/>
      <c r="D240" s="35"/>
      <c r="E240" s="35"/>
      <c r="F240" s="94"/>
      <c r="G240" s="94"/>
    </row>
  </sheetData>
  <mergeCells count="8">
    <mergeCell ref="G5:G6"/>
    <mergeCell ref="F4:G4"/>
    <mergeCell ref="C4:E4"/>
    <mergeCell ref="B4:B6"/>
    <mergeCell ref="C5:C6"/>
    <mergeCell ref="D5:D6"/>
    <mergeCell ref="E5:E6"/>
    <mergeCell ref="F5:F6"/>
  </mergeCells>
  <pageMargins left="0.70866141732283472" right="0.70866141732283472" top="0.78740157480314965" bottom="0.78740157480314965" header="0.31496062992125984" footer="0.31496062992125984"/>
  <pageSetup paperSize="9" scale="60" fitToHeight="0"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8">
    <tabColor rgb="FF336600"/>
  </sheetPr>
  <dimension ref="B1:W2"/>
  <sheetViews>
    <sheetView showGridLines="0" zoomScaleNormal="100" zoomScaleSheetLayoutView="90" workbookViewId="0">
      <selection activeCell="U53" sqref="U53"/>
    </sheetView>
  </sheetViews>
  <sheetFormatPr baseColWidth="10" defaultRowHeight="12.75" x14ac:dyDescent="0.2"/>
  <cols>
    <col min="1" max="1" width="2.7109375" customWidth="1"/>
    <col min="18" max="18" width="11" customWidth="1"/>
  </cols>
  <sheetData>
    <row r="1" spans="2:23" ht="15.75" x14ac:dyDescent="0.2">
      <c r="B1" s="356" t="str">
        <f>Inhaltsverzeichnis!B57&amp;" "&amp;Inhaltsverzeichnis!C57&amp;" "&amp;Inhaltsverzeichnis!D57</f>
        <v>Gemeindekarte:  Einfache Kantonssteuer der juristischen Personen (ohne Vereine und Stiftungen) nach Gemeinden,  in Franken pro Einwohner, 2017</v>
      </c>
      <c r="C1" s="356"/>
      <c r="D1" s="356"/>
      <c r="E1" s="356"/>
      <c r="F1" s="356"/>
      <c r="G1" s="356"/>
      <c r="H1" s="356"/>
      <c r="I1" s="356"/>
      <c r="J1" s="356"/>
      <c r="K1" s="356"/>
      <c r="L1" s="356"/>
      <c r="M1" s="356"/>
      <c r="N1" s="356"/>
      <c r="O1" s="356"/>
      <c r="P1" s="356"/>
      <c r="Q1" s="356"/>
      <c r="R1" s="43"/>
      <c r="S1" s="43"/>
      <c r="T1" s="43"/>
      <c r="U1" s="43"/>
      <c r="V1" s="43"/>
      <c r="W1" s="43"/>
    </row>
    <row r="2" spans="2:23" x14ac:dyDescent="0.2">
      <c r="B2" s="42"/>
    </row>
  </sheetData>
  <mergeCells count="1">
    <mergeCell ref="B1:Q1"/>
  </mergeCells>
  <pageMargins left="0.7" right="0.7" top="0.78740157499999996" bottom="0.78740157499999996" header="0.3" footer="0.3"/>
  <pageSetup paperSize="9" scale="45" orientation="portrait"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tabColor rgb="FFFFD900"/>
  </sheetPr>
  <dimension ref="B1:W61"/>
  <sheetViews>
    <sheetView showGridLines="0" view="pageBreakPreview" zoomScaleNormal="100" zoomScaleSheetLayoutView="100" workbookViewId="0">
      <selection activeCell="B49" sqref="B49"/>
    </sheetView>
  </sheetViews>
  <sheetFormatPr baseColWidth="10" defaultColWidth="11.42578125" defaultRowHeight="12.75" x14ac:dyDescent="0.2"/>
  <cols>
    <col min="1" max="1" width="2.7109375" style="2" customWidth="1"/>
    <col min="2" max="2" width="100.140625" style="7" customWidth="1"/>
    <col min="3" max="16384" width="11.42578125" style="2"/>
  </cols>
  <sheetData>
    <row r="1" spans="2:23" s="4" customFormat="1" ht="15.75" x14ac:dyDescent="0.2">
      <c r="B1" s="43" t="str">
        <f>Inhaltsverzeichnis!B60&amp;" "&amp;Inhaltsverzeichnis!C60&amp;" "&amp;Inhaltsverzeichnis!D60</f>
        <v xml:space="preserve">Erläuterungen und Hinweise  </v>
      </c>
      <c r="C1" s="43"/>
      <c r="D1" s="43"/>
      <c r="E1" s="43"/>
      <c r="F1" s="43"/>
      <c r="G1" s="43"/>
      <c r="H1" s="43"/>
      <c r="I1" s="43"/>
      <c r="J1" s="43"/>
      <c r="K1" s="43"/>
      <c r="L1" s="43"/>
      <c r="M1" s="43"/>
      <c r="N1" s="43"/>
      <c r="O1" s="43"/>
      <c r="P1" s="43"/>
      <c r="Q1" s="43"/>
      <c r="R1" s="43"/>
      <c r="S1" s="43"/>
      <c r="T1" s="43"/>
      <c r="U1" s="43"/>
      <c r="V1" s="43"/>
      <c r="W1" s="43"/>
    </row>
    <row r="3" spans="2:23" x14ac:dyDescent="0.2">
      <c r="B3" s="8" t="s">
        <v>307</v>
      </c>
    </row>
    <row r="4" spans="2:23" x14ac:dyDescent="0.2">
      <c r="B4" s="9"/>
    </row>
    <row r="5" spans="2:23" ht="63.75" x14ac:dyDescent="0.2">
      <c r="B5" s="6" t="s">
        <v>570</v>
      </c>
    </row>
    <row r="6" spans="2:23" s="40" customFormat="1" ht="25.5" x14ac:dyDescent="0.2">
      <c r="B6" s="6" t="s">
        <v>609</v>
      </c>
    </row>
    <row r="8" spans="2:23" ht="25.5" x14ac:dyDescent="0.2">
      <c r="B8" s="6" t="s">
        <v>401</v>
      </c>
    </row>
    <row r="9" spans="2:23" s="15" customFormat="1" x14ac:dyDescent="0.2">
      <c r="B9" s="6"/>
    </row>
    <row r="10" spans="2:23" s="15" customFormat="1" ht="25.5" x14ac:dyDescent="0.2">
      <c r="B10" s="6" t="s">
        <v>604</v>
      </c>
    </row>
    <row r="11" spans="2:23" s="15" customFormat="1" x14ac:dyDescent="0.2">
      <c r="B11" s="6" t="s">
        <v>308</v>
      </c>
    </row>
    <row r="12" spans="2:23" s="15" customFormat="1" ht="51" x14ac:dyDescent="0.2">
      <c r="B12" s="6" t="s">
        <v>309</v>
      </c>
    </row>
    <row r="14" spans="2:23" x14ac:dyDescent="0.2">
      <c r="B14" s="8" t="s">
        <v>310</v>
      </c>
    </row>
    <row r="15" spans="2:23" s="40" customFormat="1" x14ac:dyDescent="0.2">
      <c r="B15" s="17"/>
    </row>
    <row r="16" spans="2:23" x14ac:dyDescent="0.2">
      <c r="B16" s="9" t="s">
        <v>575</v>
      </c>
    </row>
    <row r="17" spans="2:2" x14ac:dyDescent="0.2">
      <c r="B17" s="6" t="s">
        <v>311</v>
      </c>
    </row>
    <row r="18" spans="2:2" x14ac:dyDescent="0.2">
      <c r="B18" s="21" t="s">
        <v>312</v>
      </c>
    </row>
    <row r="19" spans="2:2" ht="25.5" x14ac:dyDescent="0.2">
      <c r="B19" s="21" t="s">
        <v>313</v>
      </c>
    </row>
    <row r="20" spans="2:2" ht="25.5" x14ac:dyDescent="0.2">
      <c r="B20" s="21" t="s">
        <v>314</v>
      </c>
    </row>
    <row r="21" spans="2:2" x14ac:dyDescent="0.2">
      <c r="B21" s="21" t="s">
        <v>315</v>
      </c>
    </row>
    <row r="22" spans="2:2" x14ac:dyDescent="0.2">
      <c r="B22" s="9"/>
    </row>
    <row r="23" spans="2:2" x14ac:dyDescent="0.2">
      <c r="B23" s="9" t="s">
        <v>576</v>
      </c>
    </row>
    <row r="24" spans="2:2" ht="63.75" x14ac:dyDescent="0.2">
      <c r="B24" s="6" t="s">
        <v>316</v>
      </c>
    </row>
    <row r="25" spans="2:2" x14ac:dyDescent="0.2">
      <c r="B25" s="9"/>
    </row>
    <row r="26" spans="2:2" x14ac:dyDescent="0.2">
      <c r="B26" s="8" t="s">
        <v>380</v>
      </c>
    </row>
    <row r="28" spans="2:2" ht="25.5" x14ac:dyDescent="0.2">
      <c r="B28" s="6" t="s">
        <v>317</v>
      </c>
    </row>
    <row r="29" spans="2:2" ht="38.25" x14ac:dyDescent="0.2">
      <c r="B29" s="20" t="s">
        <v>515</v>
      </c>
    </row>
    <row r="30" spans="2:2" x14ac:dyDescent="0.2">
      <c r="B30" s="20" t="s">
        <v>414</v>
      </c>
    </row>
    <row r="31" spans="2:2" x14ac:dyDescent="0.2">
      <c r="B31" s="20" t="s">
        <v>318</v>
      </c>
    </row>
    <row r="32" spans="2:2" ht="51" x14ac:dyDescent="0.2">
      <c r="B32" s="20" t="s">
        <v>405</v>
      </c>
    </row>
    <row r="33" spans="2:2" s="15" customFormat="1" x14ac:dyDescent="0.2">
      <c r="B33" s="16"/>
    </row>
    <row r="34" spans="2:2" ht="102" x14ac:dyDescent="0.2">
      <c r="B34" s="16" t="s">
        <v>415</v>
      </c>
    </row>
    <row r="36" spans="2:2" x14ac:dyDescent="0.2">
      <c r="B36" s="8" t="s">
        <v>319</v>
      </c>
    </row>
    <row r="37" spans="2:2" s="15" customFormat="1" x14ac:dyDescent="0.2">
      <c r="B37" s="17"/>
    </row>
    <row r="38" spans="2:2" ht="51" x14ac:dyDescent="0.2">
      <c r="B38" s="6" t="s">
        <v>320</v>
      </c>
    </row>
    <row r="39" spans="2:2" x14ac:dyDescent="0.2">
      <c r="B39" s="21" t="s">
        <v>321</v>
      </c>
    </row>
    <row r="40" spans="2:2" x14ac:dyDescent="0.2">
      <c r="B40" s="21" t="s">
        <v>322</v>
      </c>
    </row>
    <row r="41" spans="2:2" s="19" customFormat="1" x14ac:dyDescent="0.2">
      <c r="B41" s="21"/>
    </row>
    <row r="42" spans="2:2" x14ac:dyDescent="0.2">
      <c r="B42" s="22" t="s">
        <v>514</v>
      </c>
    </row>
    <row r="44" spans="2:2" x14ac:dyDescent="0.2">
      <c r="B44" s="8" t="s">
        <v>323</v>
      </c>
    </row>
    <row r="45" spans="2:2" x14ac:dyDescent="0.2">
      <c r="B45" s="6"/>
    </row>
    <row r="46" spans="2:2" x14ac:dyDescent="0.2">
      <c r="B46" s="16" t="s">
        <v>324</v>
      </c>
    </row>
    <row r="47" spans="2:2" x14ac:dyDescent="0.2">
      <c r="B47" s="9"/>
    </row>
    <row r="48" spans="2:2" ht="25.5" x14ac:dyDescent="0.2">
      <c r="B48" s="16" t="s">
        <v>610</v>
      </c>
    </row>
    <row r="50" spans="2:2" ht="38.25" x14ac:dyDescent="0.2">
      <c r="B50" s="16" t="s">
        <v>406</v>
      </c>
    </row>
    <row r="51" spans="2:2" x14ac:dyDescent="0.2">
      <c r="B51" s="6"/>
    </row>
    <row r="52" spans="2:2" ht="25.5" x14ac:dyDescent="0.2">
      <c r="B52" s="54" t="s">
        <v>510</v>
      </c>
    </row>
    <row r="53" spans="2:2" x14ac:dyDescent="0.2">
      <c r="B53" s="9"/>
    </row>
    <row r="54" spans="2:2" x14ac:dyDescent="0.2">
      <c r="B54" s="8" t="s">
        <v>511</v>
      </c>
    </row>
    <row r="55" spans="2:2" x14ac:dyDescent="0.2">
      <c r="B55" s="52"/>
    </row>
    <row r="56" spans="2:2" s="40" customFormat="1" x14ac:dyDescent="0.2">
      <c r="B56" s="53" t="s">
        <v>516</v>
      </c>
    </row>
    <row r="57" spans="2:2" x14ac:dyDescent="0.2">
      <c r="B57" s="52"/>
    </row>
    <row r="58" spans="2:2" s="40" customFormat="1" x14ac:dyDescent="0.2">
      <c r="B58" s="6" t="s">
        <v>512</v>
      </c>
    </row>
    <row r="59" spans="2:2" x14ac:dyDescent="0.2">
      <c r="B59" s="52"/>
    </row>
    <row r="60" spans="2:2" x14ac:dyDescent="0.2">
      <c r="B60" s="52" t="s">
        <v>513</v>
      </c>
    </row>
    <row r="61" spans="2:2" x14ac:dyDescent="0.2">
      <c r="B61" s="11"/>
    </row>
  </sheetData>
  <pageMargins left="0.7" right="0.7" top="0.78740157499999996" bottom="0.78740157499999996" header="0.3" footer="0.3"/>
  <pageSetup paperSize="9" scale="83" orientation="portrait" r:id="rId1"/>
  <rowBreaks count="1" manualBreakCount="1">
    <brk id="35" max="1" man="1"/>
  </rowBreaks>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D9B800"/>
  </sheetPr>
  <dimension ref="B1:N19"/>
  <sheetViews>
    <sheetView showGridLines="0" view="pageBreakPreview" zoomScaleNormal="100" zoomScaleSheetLayoutView="100" workbookViewId="0">
      <selection activeCell="C17" sqref="C17:M17"/>
    </sheetView>
  </sheetViews>
  <sheetFormatPr baseColWidth="10" defaultRowHeight="12.75" x14ac:dyDescent="0.2"/>
  <cols>
    <col min="1" max="1" width="2.7109375" customWidth="1"/>
    <col min="2" max="2" width="20.5703125" customWidth="1"/>
    <col min="14" max="14" width="2.5703125" customWidth="1"/>
  </cols>
  <sheetData>
    <row r="1" spans="2:14" ht="15.75" x14ac:dyDescent="0.2">
      <c r="B1" s="356" t="s">
        <v>606</v>
      </c>
      <c r="C1" s="356"/>
      <c r="D1" s="356"/>
      <c r="E1" s="356"/>
      <c r="F1" s="356"/>
      <c r="G1" s="356"/>
      <c r="H1" s="356"/>
      <c r="I1" s="356"/>
      <c r="J1" s="356"/>
      <c r="K1" s="356"/>
      <c r="L1" s="356"/>
      <c r="M1" s="356"/>
      <c r="N1" s="356"/>
    </row>
    <row r="2" spans="2:14" s="42" customFormat="1" ht="15.75" x14ac:dyDescent="0.2">
      <c r="B2" s="49" t="s">
        <v>458</v>
      </c>
      <c r="C2" s="47"/>
      <c r="D2" s="47"/>
      <c r="E2" s="47"/>
      <c r="F2" s="47"/>
      <c r="G2" s="47"/>
      <c r="H2" s="47"/>
      <c r="I2" s="47"/>
      <c r="J2" s="47"/>
      <c r="K2" s="47"/>
      <c r="L2" s="47"/>
      <c r="M2" s="47"/>
      <c r="N2" s="47"/>
    </row>
    <row r="4" spans="2:14" s="10" customFormat="1" ht="20.100000000000001" customHeight="1" x14ac:dyDescent="0.2">
      <c r="B4" s="359" t="s">
        <v>446</v>
      </c>
      <c r="C4" s="360"/>
      <c r="D4" s="360"/>
      <c r="E4" s="360"/>
      <c r="F4" s="360"/>
      <c r="G4" s="360"/>
      <c r="H4" s="360"/>
      <c r="I4" s="360"/>
      <c r="J4" s="360"/>
      <c r="K4" s="360"/>
      <c r="L4" s="360"/>
      <c r="M4" s="361"/>
    </row>
    <row r="5" spans="2:14" ht="45" customHeight="1" x14ac:dyDescent="0.2">
      <c r="B5" s="55" t="s">
        <v>334</v>
      </c>
      <c r="C5" s="357" t="s">
        <v>517</v>
      </c>
      <c r="D5" s="357"/>
      <c r="E5" s="357"/>
      <c r="F5" s="357"/>
      <c r="G5" s="357"/>
      <c r="H5" s="357"/>
      <c r="I5" s="357"/>
      <c r="J5" s="357"/>
      <c r="K5" s="357"/>
      <c r="L5" s="357"/>
      <c r="M5" s="357"/>
    </row>
    <row r="6" spans="2:14" ht="45" customHeight="1" x14ac:dyDescent="0.2">
      <c r="B6" s="56" t="s">
        <v>410</v>
      </c>
      <c r="C6" s="358" t="s">
        <v>448</v>
      </c>
      <c r="D6" s="358"/>
      <c r="E6" s="358"/>
      <c r="F6" s="358"/>
      <c r="G6" s="358"/>
      <c r="H6" s="358"/>
      <c r="I6" s="358"/>
      <c r="J6" s="358"/>
      <c r="K6" s="358"/>
      <c r="L6" s="358"/>
      <c r="M6" s="358"/>
    </row>
    <row r="7" spans="2:14" ht="45" customHeight="1" x14ac:dyDescent="0.2">
      <c r="B7" s="55" t="s">
        <v>444</v>
      </c>
      <c r="C7" s="357" t="s">
        <v>449</v>
      </c>
      <c r="D7" s="358"/>
      <c r="E7" s="358"/>
      <c r="F7" s="358"/>
      <c r="G7" s="358"/>
      <c r="H7" s="358"/>
      <c r="I7" s="358"/>
      <c r="J7" s="358"/>
      <c r="K7" s="358"/>
      <c r="L7" s="358"/>
      <c r="M7" s="358"/>
    </row>
    <row r="8" spans="2:14" ht="45" customHeight="1" x14ac:dyDescent="0.2">
      <c r="B8" s="56" t="s">
        <v>335</v>
      </c>
      <c r="C8" s="358" t="s">
        <v>450</v>
      </c>
      <c r="D8" s="358"/>
      <c r="E8" s="358"/>
      <c r="F8" s="358"/>
      <c r="G8" s="358"/>
      <c r="H8" s="358"/>
      <c r="I8" s="358"/>
      <c r="J8" s="358"/>
      <c r="K8" s="358"/>
      <c r="L8" s="358"/>
      <c r="M8" s="358"/>
    </row>
    <row r="9" spans="2:14" ht="45" customHeight="1" x14ac:dyDescent="0.2">
      <c r="B9" s="56" t="s">
        <v>336</v>
      </c>
      <c r="C9" s="362" t="s">
        <v>451</v>
      </c>
      <c r="D9" s="363"/>
      <c r="E9" s="363"/>
      <c r="F9" s="363"/>
      <c r="G9" s="363"/>
      <c r="H9" s="363"/>
      <c r="I9" s="363"/>
      <c r="J9" s="363"/>
      <c r="K9" s="363"/>
      <c r="L9" s="363"/>
      <c r="M9" s="364"/>
    </row>
    <row r="10" spans="2:14" ht="45" customHeight="1" x14ac:dyDescent="0.2">
      <c r="B10" s="55" t="s">
        <v>445</v>
      </c>
      <c r="C10" s="357" t="s">
        <v>518</v>
      </c>
      <c r="D10" s="358"/>
      <c r="E10" s="358"/>
      <c r="F10" s="358"/>
      <c r="G10" s="358"/>
      <c r="H10" s="358"/>
      <c r="I10" s="358"/>
      <c r="J10" s="358"/>
      <c r="K10" s="358"/>
      <c r="L10" s="358"/>
      <c r="M10" s="358"/>
    </row>
    <row r="11" spans="2:14" ht="45" customHeight="1" x14ac:dyDescent="0.2">
      <c r="B11" s="56" t="s">
        <v>290</v>
      </c>
      <c r="C11" s="358" t="s">
        <v>452</v>
      </c>
      <c r="D11" s="358"/>
      <c r="E11" s="358"/>
      <c r="F11" s="358"/>
      <c r="G11" s="358"/>
      <c r="H11" s="358"/>
      <c r="I11" s="358"/>
      <c r="J11" s="358"/>
      <c r="K11" s="358"/>
      <c r="L11" s="358"/>
      <c r="M11" s="358"/>
    </row>
    <row r="12" spans="2:14" ht="45" customHeight="1" x14ac:dyDescent="0.2">
      <c r="B12" s="56" t="s">
        <v>291</v>
      </c>
      <c r="C12" s="357" t="s">
        <v>453</v>
      </c>
      <c r="D12" s="358"/>
      <c r="E12" s="358"/>
      <c r="F12" s="358"/>
      <c r="G12" s="358"/>
      <c r="H12" s="358"/>
      <c r="I12" s="358"/>
      <c r="J12" s="358"/>
      <c r="K12" s="358"/>
      <c r="L12" s="358"/>
      <c r="M12" s="358"/>
    </row>
    <row r="13" spans="2:14" ht="45" customHeight="1" x14ac:dyDescent="0.2">
      <c r="B13" s="56" t="s">
        <v>292</v>
      </c>
      <c r="C13" s="358" t="s">
        <v>454</v>
      </c>
      <c r="D13" s="358"/>
      <c r="E13" s="358"/>
      <c r="F13" s="358"/>
      <c r="G13" s="358"/>
      <c r="H13" s="358"/>
      <c r="I13" s="358"/>
      <c r="J13" s="358"/>
      <c r="K13" s="358"/>
      <c r="L13" s="358"/>
      <c r="M13" s="358"/>
    </row>
    <row r="14" spans="2:14" ht="45" customHeight="1" x14ac:dyDescent="0.2">
      <c r="B14" s="56" t="s">
        <v>337</v>
      </c>
      <c r="C14" s="358" t="s">
        <v>455</v>
      </c>
      <c r="D14" s="358"/>
      <c r="E14" s="358"/>
      <c r="F14" s="358"/>
      <c r="G14" s="358"/>
      <c r="H14" s="358"/>
      <c r="I14" s="358"/>
      <c r="J14" s="358"/>
      <c r="K14" s="358"/>
      <c r="L14" s="358"/>
      <c r="M14" s="358"/>
    </row>
    <row r="15" spans="2:14" ht="45" customHeight="1" x14ac:dyDescent="0.2">
      <c r="B15" s="56" t="s">
        <v>413</v>
      </c>
      <c r="C15" s="357" t="s">
        <v>456</v>
      </c>
      <c r="D15" s="358"/>
      <c r="E15" s="358"/>
      <c r="F15" s="358"/>
      <c r="G15" s="358"/>
      <c r="H15" s="358"/>
      <c r="I15" s="358"/>
      <c r="J15" s="358"/>
      <c r="K15" s="358"/>
      <c r="L15" s="358"/>
      <c r="M15" s="358"/>
    </row>
    <row r="16" spans="2:14" ht="45" customHeight="1" x14ac:dyDescent="0.2">
      <c r="B16" s="57" t="s">
        <v>338</v>
      </c>
      <c r="C16" s="357" t="s">
        <v>457</v>
      </c>
      <c r="D16" s="358"/>
      <c r="E16" s="358"/>
      <c r="F16" s="358"/>
      <c r="G16" s="358"/>
      <c r="H16" s="358"/>
      <c r="I16" s="358"/>
      <c r="J16" s="358"/>
      <c r="K16" s="358"/>
      <c r="L16" s="358"/>
      <c r="M16" s="358"/>
    </row>
    <row r="17" spans="2:13" ht="45" customHeight="1" x14ac:dyDescent="0.2">
      <c r="B17" s="56" t="s">
        <v>408</v>
      </c>
      <c r="C17" s="358" t="s">
        <v>92</v>
      </c>
      <c r="D17" s="358"/>
      <c r="E17" s="358"/>
      <c r="F17" s="358"/>
      <c r="G17" s="358"/>
      <c r="H17" s="358"/>
      <c r="I17" s="358"/>
      <c r="J17" s="358"/>
      <c r="K17" s="358"/>
      <c r="L17" s="358"/>
      <c r="M17" s="358"/>
    </row>
    <row r="18" spans="2:13" ht="8.1" customHeight="1" x14ac:dyDescent="0.2">
      <c r="C18" s="48"/>
      <c r="D18" s="48"/>
      <c r="E18" s="48"/>
      <c r="F18" s="48"/>
      <c r="G18" s="48"/>
      <c r="H18" s="48"/>
      <c r="I18" s="48"/>
      <c r="J18" s="48"/>
      <c r="K18" s="48"/>
      <c r="L18" s="48"/>
      <c r="M18" s="48"/>
    </row>
    <row r="19" spans="2:13" x14ac:dyDescent="0.2">
      <c r="B19" s="244" t="s">
        <v>625</v>
      </c>
    </row>
  </sheetData>
  <mergeCells count="15">
    <mergeCell ref="C14:M14"/>
    <mergeCell ref="C15:M15"/>
    <mergeCell ref="C16:M16"/>
    <mergeCell ref="C17:M17"/>
    <mergeCell ref="C9:M9"/>
    <mergeCell ref="C10:M10"/>
    <mergeCell ref="C11:M11"/>
    <mergeCell ref="C12:M12"/>
    <mergeCell ref="C13:M13"/>
    <mergeCell ref="C5:M5"/>
    <mergeCell ref="C6:M6"/>
    <mergeCell ref="C7:M7"/>
    <mergeCell ref="C8:M8"/>
    <mergeCell ref="B1:N1"/>
    <mergeCell ref="B4:M4"/>
  </mergeCells>
  <pageMargins left="0.7" right="0.7" top="0.78740157499999996" bottom="0.78740157499999996" header="0.3" footer="0.3"/>
  <pageSetup paperSize="9" scale="55"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tabColor rgb="FF00B0F0"/>
  </sheetPr>
  <dimension ref="B1:AE43"/>
  <sheetViews>
    <sheetView showGridLines="0" zoomScaleNormal="100" zoomScaleSheetLayoutView="100" zoomScalePageLayoutView="70" workbookViewId="0">
      <selection activeCell="J21" sqref="J21"/>
    </sheetView>
  </sheetViews>
  <sheetFormatPr baseColWidth="10" defaultColWidth="11.42578125" defaultRowHeight="12.75" x14ac:dyDescent="0.2"/>
  <cols>
    <col min="1" max="1" width="2.7109375" style="28" customWidth="1"/>
    <col min="2" max="2" width="31.5703125" style="28" customWidth="1"/>
    <col min="3" max="8" width="11.42578125" style="28" customWidth="1"/>
    <col min="9" max="12" width="11.42578125" style="28"/>
    <col min="13" max="14" width="3.7109375" style="28" customWidth="1"/>
    <col min="15" max="16384" width="11.42578125" style="28"/>
  </cols>
  <sheetData>
    <row r="1" spans="2:31" s="84" customFormat="1" ht="15.75" x14ac:dyDescent="0.2">
      <c r="B1" s="308" t="str">
        <f>Inhaltsverzeichnis!B18&amp;" "&amp;Inhaltsverzeichnis!C18&amp;" "&amp;Inhaltsverzeichnis!D18</f>
        <v>Tabelle 2:  Steuerpflichtige, Steuerfaktoren und Steuern nach Rechtsform, 2017</v>
      </c>
      <c r="C1" s="308"/>
      <c r="D1" s="308"/>
      <c r="E1" s="308"/>
      <c r="F1" s="308"/>
      <c r="G1" s="308"/>
      <c r="H1" s="308"/>
      <c r="I1" s="308"/>
      <c r="J1" s="308"/>
      <c r="K1" s="308"/>
      <c r="L1" s="308"/>
      <c r="M1" s="79"/>
      <c r="N1" s="79"/>
      <c r="O1" s="79"/>
      <c r="P1" s="79"/>
      <c r="Q1" s="79"/>
      <c r="R1" s="79"/>
      <c r="S1" s="79"/>
      <c r="T1" s="79"/>
      <c r="U1" s="79"/>
      <c r="V1" s="79"/>
      <c r="W1" s="79"/>
      <c r="X1" s="79"/>
      <c r="Y1" s="79"/>
      <c r="Z1" s="79"/>
      <c r="AA1" s="79"/>
      <c r="AB1" s="79"/>
      <c r="AC1" s="79"/>
      <c r="AD1" s="79"/>
      <c r="AE1" s="79"/>
    </row>
    <row r="2" spans="2:31" x14ac:dyDescent="0.2">
      <c r="B2" s="32"/>
    </row>
    <row r="4" spans="2:31" s="29" customFormat="1" ht="27.75" customHeight="1" x14ac:dyDescent="0.2">
      <c r="B4" s="316" t="s">
        <v>381</v>
      </c>
      <c r="C4" s="315" t="s">
        <v>213</v>
      </c>
      <c r="D4" s="313"/>
      <c r="E4" s="312" t="s">
        <v>385</v>
      </c>
      <c r="F4" s="314"/>
      <c r="G4" s="312" t="s">
        <v>386</v>
      </c>
      <c r="H4" s="313"/>
      <c r="I4" s="312" t="s">
        <v>387</v>
      </c>
      <c r="J4" s="313"/>
      <c r="K4" s="312" t="s">
        <v>388</v>
      </c>
      <c r="L4" s="313"/>
    </row>
    <row r="5" spans="2:31" s="29" customFormat="1" x14ac:dyDescent="0.2">
      <c r="B5" s="316"/>
      <c r="C5" s="225" t="s">
        <v>14</v>
      </c>
      <c r="D5" s="225" t="s">
        <v>15</v>
      </c>
      <c r="E5" s="225" t="s">
        <v>14</v>
      </c>
      <c r="F5" s="225" t="s">
        <v>15</v>
      </c>
      <c r="G5" s="225" t="s">
        <v>14</v>
      </c>
      <c r="H5" s="225" t="s">
        <v>15</v>
      </c>
      <c r="I5" s="225" t="s">
        <v>14</v>
      </c>
      <c r="J5" s="225" t="s">
        <v>15</v>
      </c>
      <c r="K5" s="225" t="s">
        <v>14</v>
      </c>
      <c r="L5" s="225" t="s">
        <v>15</v>
      </c>
    </row>
    <row r="6" spans="2:31" x14ac:dyDescent="0.2">
      <c r="B6" s="12" t="s">
        <v>382</v>
      </c>
      <c r="C6" s="14">
        <v>13425</v>
      </c>
      <c r="D6" s="129">
        <f>C6/$C$10*100</f>
        <v>44.274783985225248</v>
      </c>
      <c r="E6" s="14">
        <v>3267225.37</v>
      </c>
      <c r="F6" s="129">
        <f>E6/$E$10*100</f>
        <v>85.464218979141179</v>
      </c>
      <c r="G6" s="14">
        <v>51366934</v>
      </c>
      <c r="H6" s="129">
        <f>G6/$G$10*100</f>
        <v>74.298353219080411</v>
      </c>
      <c r="I6" s="14">
        <v>257286.02799999999</v>
      </c>
      <c r="J6" s="129">
        <f>I6/$I$10*100</f>
        <v>86.985483352819642</v>
      </c>
      <c r="K6" s="14">
        <v>15461.943799999999</v>
      </c>
      <c r="L6" s="138">
        <f>K6/$K$10*100</f>
        <v>66.594337482111314</v>
      </c>
    </row>
    <row r="7" spans="2:31" x14ac:dyDescent="0.2">
      <c r="B7" s="23" t="s">
        <v>383</v>
      </c>
      <c r="C7" s="14">
        <v>11594</v>
      </c>
      <c r="D7" s="129">
        <f t="shared" ref="D7:D9" si="0">C7/$C$10*100</f>
        <v>38.236264098674226</v>
      </c>
      <c r="E7" s="14">
        <v>396758.67</v>
      </c>
      <c r="F7" s="129">
        <f t="shared" ref="F7:F9" si="1">E7/$E$10*100</f>
        <v>10.37843001774708</v>
      </c>
      <c r="G7" s="14">
        <v>14013610</v>
      </c>
      <c r="H7" s="129">
        <f t="shared" ref="H7:H9" si="2">G7/$G$10*100</f>
        <v>20.269618304538824</v>
      </c>
      <c r="I7" s="14">
        <v>27200.883999999998</v>
      </c>
      <c r="J7" s="129">
        <f t="shared" ref="J7:J9" si="3">I7/$I$10*100</f>
        <v>9.1963098842039646</v>
      </c>
      <c r="K7" s="14">
        <v>5750.1126000000004</v>
      </c>
      <c r="L7" s="138">
        <f t="shared" ref="L7:L9" si="4">K7/$K$10*100</f>
        <v>24.765640335889763</v>
      </c>
    </row>
    <row r="8" spans="2:31" x14ac:dyDescent="0.2">
      <c r="B8" s="12" t="s">
        <v>384</v>
      </c>
      <c r="C8" s="14">
        <v>524</v>
      </c>
      <c r="D8" s="129">
        <f t="shared" si="0"/>
        <v>1.7281181980080471</v>
      </c>
      <c r="E8" s="14">
        <v>108192.53</v>
      </c>
      <c r="F8" s="129">
        <f t="shared" si="1"/>
        <v>2.8301047612847414</v>
      </c>
      <c r="G8" s="14">
        <v>2189983</v>
      </c>
      <c r="H8" s="129">
        <f t="shared" si="2"/>
        <v>3.167643419749004</v>
      </c>
      <c r="I8" s="14">
        <v>8638.6129999999994</v>
      </c>
      <c r="J8" s="129">
        <f t="shared" si="3"/>
        <v>2.9206169225129912</v>
      </c>
      <c r="K8" s="14">
        <v>197.64449999999999</v>
      </c>
      <c r="L8" s="138">
        <f t="shared" si="4"/>
        <v>0.85125160877141148</v>
      </c>
    </row>
    <row r="9" spans="2:31" x14ac:dyDescent="0.2">
      <c r="B9" s="23" t="s">
        <v>574</v>
      </c>
      <c r="C9" s="14">
        <v>4779</v>
      </c>
      <c r="D9" s="129">
        <f t="shared" si="0"/>
        <v>15.760833718092474</v>
      </c>
      <c r="E9" s="14">
        <v>50739.51</v>
      </c>
      <c r="F9" s="129">
        <f t="shared" si="1"/>
        <v>1.3272462418269981</v>
      </c>
      <c r="G9" s="14">
        <v>1565507</v>
      </c>
      <c r="H9" s="129">
        <f t="shared" si="2"/>
        <v>2.2643865030555053</v>
      </c>
      <c r="I9" s="14">
        <v>2654.8960000000002</v>
      </c>
      <c r="J9" s="129">
        <f t="shared" si="3"/>
        <v>0.89759017855204903</v>
      </c>
      <c r="K9" s="14">
        <v>1808.405</v>
      </c>
      <c r="L9" s="138">
        <f t="shared" si="4"/>
        <v>7.7887705732275085</v>
      </c>
    </row>
    <row r="10" spans="2:31" ht="13.5" thickBot="1" x14ac:dyDescent="0.25">
      <c r="B10" s="168" t="s">
        <v>13</v>
      </c>
      <c r="C10" s="169">
        <v>30322</v>
      </c>
      <c r="D10" s="170">
        <f>SUM(D6:D9)</f>
        <v>100</v>
      </c>
      <c r="E10" s="169">
        <v>3822916.08</v>
      </c>
      <c r="F10" s="170">
        <f>SUM(F6:F9)</f>
        <v>100</v>
      </c>
      <c r="G10" s="169">
        <v>69136033</v>
      </c>
      <c r="H10" s="170">
        <f>SUM(H6:H9)</f>
        <v>100.00000144642374</v>
      </c>
      <c r="I10" s="169">
        <v>295780.42</v>
      </c>
      <c r="J10" s="170">
        <f>SUM(J6:J9)</f>
        <v>100.00000033808865</v>
      </c>
      <c r="K10" s="169">
        <v>23218.105899999999</v>
      </c>
      <c r="L10" s="170">
        <f>SUM(L6:L9)</f>
        <v>100</v>
      </c>
    </row>
    <row r="11" spans="2:31" x14ac:dyDescent="0.2">
      <c r="Q11" s="80"/>
      <c r="R11" s="80"/>
      <c r="S11" s="81"/>
      <c r="T11" s="81"/>
    </row>
    <row r="12" spans="2:31" x14ac:dyDescent="0.2">
      <c r="Q12" s="80"/>
      <c r="R12" s="80"/>
      <c r="S12" s="80"/>
      <c r="T12" s="80"/>
    </row>
    <row r="13" spans="2:31" x14ac:dyDescent="0.2">
      <c r="L13" s="140"/>
      <c r="M13" s="140"/>
      <c r="N13" s="140"/>
      <c r="O13" s="140"/>
      <c r="P13" s="140"/>
      <c r="Q13" s="260"/>
      <c r="R13" s="260"/>
      <c r="S13" s="260"/>
      <c r="T13" s="260"/>
      <c r="U13" s="140"/>
      <c r="V13" s="140"/>
      <c r="W13" s="140"/>
    </row>
    <row r="14" spans="2:31" x14ac:dyDescent="0.2">
      <c r="L14" s="140"/>
      <c r="M14" s="140"/>
      <c r="N14" s="140"/>
      <c r="O14" s="140"/>
      <c r="P14" s="140"/>
      <c r="Q14" s="260"/>
      <c r="R14" s="260"/>
      <c r="S14" s="260"/>
      <c r="T14" s="260"/>
      <c r="U14" s="140"/>
      <c r="V14" s="140"/>
      <c r="W14" s="140"/>
    </row>
    <row r="15" spans="2:31" x14ac:dyDescent="0.2">
      <c r="L15" s="140"/>
      <c r="M15" s="140"/>
      <c r="N15" s="140"/>
      <c r="O15" s="140"/>
      <c r="P15" s="140"/>
      <c r="Q15" s="140"/>
      <c r="R15" s="140"/>
      <c r="S15" s="140"/>
      <c r="T15" s="140"/>
      <c r="U15" s="140"/>
      <c r="V15" s="140"/>
      <c r="W15" s="140"/>
    </row>
    <row r="16" spans="2:31" x14ac:dyDescent="0.2">
      <c r="I16" s="87"/>
      <c r="L16" s="34"/>
      <c r="M16" s="34"/>
      <c r="N16" s="34"/>
      <c r="O16" s="34"/>
      <c r="P16" s="34"/>
      <c r="Q16" s="34"/>
      <c r="R16" s="34"/>
      <c r="S16" s="34"/>
      <c r="T16" s="34"/>
      <c r="U16" s="34"/>
      <c r="V16" s="34"/>
      <c r="W16" s="34"/>
    </row>
    <row r="17" spans="11:30" x14ac:dyDescent="0.2">
      <c r="L17" s="34"/>
      <c r="M17" s="34"/>
      <c r="N17" s="34"/>
      <c r="O17" s="34"/>
      <c r="P17" s="34"/>
      <c r="Q17" s="34"/>
      <c r="R17" s="34"/>
      <c r="S17" s="34"/>
      <c r="T17" s="34"/>
      <c r="U17" s="34"/>
      <c r="V17" s="34"/>
      <c r="W17" s="34"/>
      <c r="X17" s="46"/>
      <c r="Y17" s="46"/>
      <c r="Z17" s="46"/>
      <c r="AA17" s="46"/>
      <c r="AB17" s="46"/>
      <c r="AC17" s="46"/>
      <c r="AD17" s="46"/>
    </row>
    <row r="18" spans="11:30" x14ac:dyDescent="0.2">
      <c r="L18" s="140"/>
      <c r="M18" s="140"/>
      <c r="N18" s="140"/>
      <c r="O18" s="140"/>
      <c r="P18" s="140"/>
      <c r="Q18" s="140"/>
      <c r="R18" s="140"/>
      <c r="S18" s="140"/>
      <c r="T18" s="140"/>
      <c r="U18" s="140"/>
      <c r="V18" s="34"/>
      <c r="W18" s="34"/>
      <c r="X18" s="46"/>
      <c r="Y18" s="46"/>
      <c r="Z18" s="46"/>
      <c r="AA18" s="46"/>
      <c r="AB18" s="46"/>
      <c r="AC18" s="46"/>
      <c r="AD18" s="46"/>
    </row>
    <row r="19" spans="11:30" x14ac:dyDescent="0.2">
      <c r="K19" s="140"/>
      <c r="L19" s="140"/>
      <c r="M19" s="140"/>
      <c r="N19" s="46"/>
      <c r="O19" s="46"/>
      <c r="P19" s="46"/>
      <c r="Q19" s="46"/>
      <c r="R19" s="46"/>
      <c r="S19" s="46"/>
      <c r="T19" s="46"/>
      <c r="U19" s="46"/>
      <c r="V19" s="140"/>
      <c r="W19" s="261"/>
      <c r="X19" s="46"/>
      <c r="Y19" s="46"/>
      <c r="Z19" s="46"/>
      <c r="AA19" s="46"/>
      <c r="AB19" s="46"/>
      <c r="AC19" s="46"/>
      <c r="AD19" s="46"/>
    </row>
    <row r="20" spans="11:30" x14ac:dyDescent="0.2">
      <c r="K20" s="140"/>
      <c r="L20" s="140"/>
      <c r="M20" s="140"/>
      <c r="N20" s="46"/>
      <c r="O20" s="46"/>
      <c r="P20" s="46"/>
      <c r="Q20" s="46"/>
      <c r="R20" s="46"/>
      <c r="S20" s="46"/>
      <c r="T20" s="46"/>
      <c r="U20" s="46"/>
      <c r="V20" s="140"/>
      <c r="W20" s="261"/>
      <c r="X20" s="46"/>
      <c r="Y20" s="46"/>
      <c r="Z20" s="46"/>
      <c r="AA20" s="46"/>
      <c r="AB20" s="46"/>
      <c r="AC20" s="46"/>
      <c r="AD20" s="46"/>
    </row>
    <row r="21" spans="11:30" x14ac:dyDescent="0.2">
      <c r="K21" s="140"/>
      <c r="L21" s="140"/>
      <c r="M21" s="140"/>
      <c r="N21" s="46"/>
      <c r="O21" s="46"/>
      <c r="P21" s="46"/>
      <c r="Q21" s="46"/>
      <c r="R21" s="46"/>
      <c r="S21" s="46"/>
      <c r="T21" s="46"/>
      <c r="U21" s="46"/>
      <c r="V21" s="140"/>
      <c r="W21" s="261"/>
      <c r="X21" s="46"/>
      <c r="Y21" s="46"/>
      <c r="Z21" s="46"/>
      <c r="AA21" s="46"/>
      <c r="AB21" s="46"/>
      <c r="AC21" s="46"/>
      <c r="AD21" s="46"/>
    </row>
    <row r="22" spans="11:30" x14ac:dyDescent="0.2">
      <c r="K22" s="140"/>
      <c r="L22" s="140"/>
      <c r="M22" s="140"/>
      <c r="N22" s="46"/>
      <c r="O22" s="46"/>
      <c r="P22" s="46"/>
      <c r="Q22" s="46"/>
      <c r="R22" s="46"/>
      <c r="S22" s="46"/>
      <c r="T22" s="46"/>
      <c r="U22" s="46"/>
      <c r="V22" s="140"/>
      <c r="W22" s="264"/>
      <c r="X22" s="46"/>
      <c r="Y22" s="46"/>
      <c r="Z22" s="46"/>
      <c r="AA22" s="46"/>
      <c r="AB22" s="46"/>
      <c r="AC22" s="46"/>
      <c r="AD22" s="46"/>
    </row>
    <row r="23" spans="11:30" x14ac:dyDescent="0.2">
      <c r="K23" s="140"/>
      <c r="L23" s="140"/>
      <c r="M23" s="140"/>
      <c r="N23" s="46"/>
      <c r="O23" s="46"/>
      <c r="P23" s="46"/>
      <c r="Q23" s="46"/>
      <c r="R23" s="46"/>
      <c r="S23" s="46"/>
      <c r="T23" s="46"/>
      <c r="U23" s="46"/>
      <c r="V23" s="140"/>
      <c r="W23" s="46"/>
      <c r="X23" s="46"/>
      <c r="Y23" s="46"/>
      <c r="Z23" s="46"/>
      <c r="AA23" s="46"/>
      <c r="AB23" s="46"/>
      <c r="AC23" s="46"/>
      <c r="AD23" s="46"/>
    </row>
    <row r="24" spans="11:30" x14ac:dyDescent="0.2">
      <c r="K24" s="140"/>
      <c r="L24" s="140"/>
      <c r="M24" s="140"/>
      <c r="N24" s="46"/>
      <c r="O24" s="46"/>
      <c r="P24" s="46"/>
      <c r="Q24" s="45" t="s">
        <v>382</v>
      </c>
      <c r="R24" s="45" t="s">
        <v>383</v>
      </c>
      <c r="S24" s="45" t="s">
        <v>384</v>
      </c>
      <c r="T24" s="45" t="s">
        <v>574</v>
      </c>
      <c r="U24" s="46"/>
      <c r="V24" s="140"/>
      <c r="W24" s="46"/>
      <c r="X24" s="46"/>
      <c r="Y24" s="46"/>
      <c r="Z24" s="46"/>
      <c r="AA24" s="46"/>
      <c r="AB24" s="46"/>
      <c r="AC24" s="46"/>
      <c r="AD24" s="46"/>
    </row>
    <row r="25" spans="11:30" x14ac:dyDescent="0.2">
      <c r="K25" s="140"/>
      <c r="L25" s="140"/>
      <c r="M25" s="140"/>
      <c r="N25" s="46"/>
      <c r="O25" s="46"/>
      <c r="P25" s="46" t="s">
        <v>213</v>
      </c>
      <c r="Q25" s="82">
        <f>D6</f>
        <v>44.274783985225248</v>
      </c>
      <c r="R25" s="82">
        <f>D7</f>
        <v>38.236264098674226</v>
      </c>
      <c r="S25" s="82">
        <f>D8</f>
        <v>1.7281181980080471</v>
      </c>
      <c r="T25" s="82">
        <f>D9</f>
        <v>15.760833718092474</v>
      </c>
      <c r="U25" s="46"/>
      <c r="V25" s="140"/>
      <c r="W25" s="46"/>
      <c r="X25" s="46"/>
      <c r="Y25" s="46"/>
      <c r="Z25" s="46"/>
      <c r="AA25" s="46"/>
      <c r="AB25" s="46"/>
      <c r="AC25" s="46"/>
      <c r="AD25" s="46"/>
    </row>
    <row r="26" spans="11:30" x14ac:dyDescent="0.2">
      <c r="K26" s="140"/>
      <c r="L26" s="140"/>
      <c r="M26" s="140"/>
      <c r="N26" s="46"/>
      <c r="O26" s="46"/>
      <c r="P26" s="46" t="s">
        <v>215</v>
      </c>
      <c r="Q26" s="82">
        <f>F6</f>
        <v>85.464218979141179</v>
      </c>
      <c r="R26" s="82">
        <f>F7</f>
        <v>10.37843001774708</v>
      </c>
      <c r="S26" s="82">
        <f>F8</f>
        <v>2.8301047612847414</v>
      </c>
      <c r="T26" s="82">
        <f>F9</f>
        <v>1.3272462418269981</v>
      </c>
      <c r="U26" s="46"/>
      <c r="V26" s="140"/>
      <c r="W26" s="46"/>
      <c r="X26" s="46"/>
      <c r="Y26" s="46"/>
      <c r="Z26" s="46"/>
      <c r="AA26" s="46"/>
      <c r="AB26" s="46"/>
      <c r="AC26" s="46"/>
      <c r="AD26" s="46"/>
    </row>
    <row r="27" spans="11:30" x14ac:dyDescent="0.2">
      <c r="K27" s="140"/>
      <c r="L27" s="140"/>
      <c r="M27" s="140"/>
      <c r="N27" s="46"/>
      <c r="O27" s="46"/>
      <c r="P27" s="46" t="s">
        <v>212</v>
      </c>
      <c r="Q27" s="82">
        <f>H6</f>
        <v>74.298353219080411</v>
      </c>
      <c r="R27" s="82">
        <f>H7</f>
        <v>20.269618304538824</v>
      </c>
      <c r="S27" s="82">
        <f>H8</f>
        <v>3.167643419749004</v>
      </c>
      <c r="T27" s="82">
        <f>H9</f>
        <v>2.2643865030555053</v>
      </c>
      <c r="U27" s="46"/>
      <c r="V27" s="140"/>
      <c r="W27" s="46"/>
      <c r="X27" s="46"/>
      <c r="Y27" s="46"/>
      <c r="Z27" s="46"/>
      <c r="AA27" s="46"/>
      <c r="AB27" s="46"/>
      <c r="AC27" s="46"/>
      <c r="AD27" s="46"/>
    </row>
    <row r="28" spans="11:30" x14ac:dyDescent="0.2">
      <c r="K28" s="140"/>
      <c r="L28" s="140"/>
      <c r="M28" s="140"/>
      <c r="N28" s="46"/>
      <c r="O28" s="46"/>
      <c r="P28" s="46" t="s">
        <v>211</v>
      </c>
      <c r="Q28" s="83">
        <f>J6</f>
        <v>86.985483352819642</v>
      </c>
      <c r="R28" s="83">
        <f>J7</f>
        <v>9.1963098842039646</v>
      </c>
      <c r="S28" s="83">
        <f>J8</f>
        <v>2.9206169225129912</v>
      </c>
      <c r="T28" s="83">
        <f>J9</f>
        <v>0.89759017855204903</v>
      </c>
      <c r="U28" s="46"/>
      <c r="V28" s="140"/>
      <c r="W28" s="46"/>
      <c r="X28" s="46"/>
      <c r="Y28" s="46"/>
      <c r="Z28" s="46"/>
      <c r="AA28" s="46"/>
      <c r="AB28" s="46"/>
      <c r="AC28" s="46"/>
      <c r="AD28" s="46"/>
    </row>
    <row r="29" spans="11:30" x14ac:dyDescent="0.2">
      <c r="K29" s="140"/>
      <c r="L29" s="140"/>
      <c r="M29" s="140"/>
      <c r="N29" s="46"/>
      <c r="O29" s="46"/>
      <c r="P29" s="46" t="s">
        <v>210</v>
      </c>
      <c r="Q29" s="82">
        <f>L6</f>
        <v>66.594337482111314</v>
      </c>
      <c r="R29" s="82">
        <f>L7</f>
        <v>24.765640335889763</v>
      </c>
      <c r="S29" s="82">
        <f>L8</f>
        <v>0.85125160877141148</v>
      </c>
      <c r="T29" s="82">
        <f>L9</f>
        <v>7.7887705732275085</v>
      </c>
      <c r="U29" s="46"/>
      <c r="V29" s="140"/>
      <c r="W29" s="46"/>
      <c r="X29" s="46"/>
      <c r="Y29" s="46"/>
      <c r="Z29" s="46"/>
      <c r="AA29" s="46"/>
      <c r="AB29" s="46"/>
      <c r="AC29" s="46"/>
      <c r="AD29" s="46"/>
    </row>
    <row r="30" spans="11:30" x14ac:dyDescent="0.2">
      <c r="K30" s="140"/>
      <c r="L30" s="140"/>
      <c r="M30" s="140"/>
      <c r="N30" s="46"/>
      <c r="O30" s="46"/>
      <c r="P30" s="46"/>
      <c r="Q30" s="46"/>
      <c r="R30" s="46"/>
      <c r="S30" s="46"/>
      <c r="T30" s="46"/>
      <c r="U30" s="46"/>
      <c r="V30" s="140"/>
      <c r="W30" s="46"/>
      <c r="X30" s="46"/>
      <c r="Y30" s="46"/>
      <c r="Z30" s="46"/>
      <c r="AA30" s="46"/>
      <c r="AB30" s="46"/>
      <c r="AC30" s="46"/>
      <c r="AD30" s="46"/>
    </row>
    <row r="31" spans="11:30" x14ac:dyDescent="0.2">
      <c r="K31" s="140"/>
      <c r="L31" s="140"/>
      <c r="M31" s="140"/>
      <c r="N31" s="46"/>
      <c r="O31" s="46"/>
      <c r="P31" s="46"/>
      <c r="Q31" s="46"/>
      <c r="R31" s="46"/>
      <c r="S31" s="46"/>
      <c r="T31" s="46"/>
      <c r="U31" s="46"/>
      <c r="V31" s="140"/>
      <c r="W31" s="46"/>
      <c r="X31" s="46"/>
      <c r="Y31" s="46"/>
      <c r="Z31" s="46"/>
      <c r="AA31" s="46"/>
      <c r="AB31" s="46"/>
      <c r="AC31" s="46"/>
      <c r="AD31" s="46"/>
    </row>
    <row r="32" spans="11:30" x14ac:dyDescent="0.2">
      <c r="K32" s="140"/>
      <c r="L32" s="140"/>
      <c r="M32" s="140"/>
      <c r="N32" s="46"/>
      <c r="O32" s="46"/>
      <c r="P32" s="46"/>
      <c r="Q32" s="46"/>
      <c r="R32" s="46"/>
      <c r="S32" s="46"/>
      <c r="T32" s="46"/>
      <c r="U32" s="46"/>
      <c r="V32" s="140"/>
      <c r="W32" s="46"/>
      <c r="X32" s="46"/>
      <c r="Y32" s="46"/>
      <c r="Z32" s="46"/>
      <c r="AA32" s="46"/>
      <c r="AB32" s="46"/>
      <c r="AC32" s="46"/>
      <c r="AD32" s="46"/>
    </row>
    <row r="33" spans="11:30" x14ac:dyDescent="0.2">
      <c r="K33" s="140"/>
      <c r="L33" s="140"/>
      <c r="M33" s="140"/>
      <c r="N33" s="140"/>
      <c r="O33" s="140"/>
      <c r="P33" s="140"/>
      <c r="Q33" s="140"/>
      <c r="R33" s="140"/>
      <c r="S33" s="140"/>
      <c r="T33" s="140"/>
      <c r="U33" s="140"/>
      <c r="V33" s="140"/>
      <c r="W33" s="34"/>
      <c r="X33" s="46"/>
      <c r="Y33" s="46"/>
      <c r="Z33" s="46"/>
      <c r="AA33" s="46"/>
      <c r="AB33" s="46"/>
      <c r="AC33" s="46"/>
      <c r="AD33" s="46"/>
    </row>
    <row r="34" spans="11:30" x14ac:dyDescent="0.2">
      <c r="K34" s="140"/>
      <c r="L34" s="140"/>
      <c r="M34" s="140"/>
      <c r="N34" s="140"/>
      <c r="O34" s="140"/>
      <c r="P34" s="140"/>
      <c r="Q34" s="140"/>
      <c r="R34" s="140"/>
      <c r="S34" s="140"/>
      <c r="T34" s="140"/>
      <c r="U34" s="140"/>
      <c r="V34" s="140"/>
      <c r="W34" s="34"/>
      <c r="X34" s="46"/>
      <c r="Y34" s="46"/>
      <c r="Z34" s="46"/>
      <c r="AA34" s="46"/>
      <c r="AB34" s="46"/>
      <c r="AC34" s="46"/>
      <c r="AD34" s="46"/>
    </row>
    <row r="35" spans="11:30" x14ac:dyDescent="0.2">
      <c r="L35" s="140"/>
      <c r="M35" s="140"/>
      <c r="N35" s="140"/>
      <c r="O35" s="140"/>
      <c r="P35" s="140"/>
      <c r="Q35" s="140"/>
      <c r="R35" s="140"/>
      <c r="S35" s="140"/>
      <c r="T35" s="140"/>
      <c r="U35" s="140"/>
      <c r="V35" s="34"/>
      <c r="W35" s="34"/>
      <c r="X35" s="46"/>
      <c r="Y35" s="46"/>
      <c r="Z35" s="46"/>
      <c r="AA35" s="46"/>
      <c r="AB35" s="46"/>
      <c r="AC35" s="46"/>
      <c r="AD35" s="46"/>
    </row>
    <row r="36" spans="11:30" x14ac:dyDescent="0.2">
      <c r="L36" s="140"/>
      <c r="M36" s="140"/>
      <c r="N36" s="140"/>
      <c r="O36" s="140"/>
      <c r="P36" s="140"/>
      <c r="Q36" s="140"/>
      <c r="R36" s="140"/>
      <c r="S36" s="140"/>
      <c r="T36" s="140"/>
      <c r="U36" s="140"/>
      <c r="V36" s="34"/>
      <c r="W36" s="34"/>
      <c r="X36" s="46"/>
      <c r="Y36" s="46"/>
      <c r="Z36" s="46"/>
      <c r="AA36" s="46"/>
      <c r="AB36" s="46"/>
      <c r="AC36" s="46"/>
      <c r="AD36" s="46"/>
    </row>
    <row r="37" spans="11:30" x14ac:dyDescent="0.2">
      <c r="L37" s="34"/>
      <c r="M37" s="34"/>
      <c r="N37" s="34"/>
      <c r="O37" s="34"/>
      <c r="P37" s="34"/>
      <c r="Q37" s="34"/>
      <c r="R37" s="34"/>
      <c r="S37" s="34"/>
      <c r="T37" s="34"/>
      <c r="U37" s="34"/>
      <c r="V37" s="34"/>
      <c r="W37" s="34"/>
      <c r="X37" s="46"/>
      <c r="Y37" s="46"/>
      <c r="Z37" s="46"/>
      <c r="AA37" s="46"/>
      <c r="AB37" s="46"/>
      <c r="AC37" s="46"/>
      <c r="AD37" s="46"/>
    </row>
    <row r="38" spans="11:30" x14ac:dyDescent="0.2">
      <c r="L38" s="34"/>
      <c r="M38" s="34"/>
      <c r="N38" s="34"/>
      <c r="O38" s="34"/>
      <c r="P38" s="34"/>
      <c r="Q38" s="34"/>
      <c r="R38" s="34"/>
      <c r="S38" s="34"/>
      <c r="T38" s="34"/>
      <c r="U38" s="34"/>
      <c r="V38" s="34"/>
      <c r="W38" s="34"/>
      <c r="X38" s="46"/>
      <c r="Y38" s="46"/>
      <c r="Z38" s="46"/>
      <c r="AA38" s="46"/>
      <c r="AB38" s="46"/>
      <c r="AC38" s="46"/>
      <c r="AD38" s="46"/>
    </row>
    <row r="39" spans="11:30" x14ac:dyDescent="0.2">
      <c r="L39" s="34"/>
      <c r="M39" s="34"/>
      <c r="N39" s="34"/>
      <c r="O39" s="34"/>
      <c r="P39" s="34"/>
      <c r="Q39" s="34"/>
      <c r="R39" s="34"/>
      <c r="S39" s="34"/>
      <c r="T39" s="34"/>
      <c r="U39" s="34"/>
      <c r="V39" s="34"/>
      <c r="W39" s="34"/>
    </row>
    <row r="40" spans="11:30" x14ac:dyDescent="0.2">
      <c r="L40" s="34"/>
      <c r="M40" s="34"/>
      <c r="N40" s="34"/>
      <c r="O40" s="34"/>
      <c r="P40" s="34"/>
      <c r="Q40" s="34"/>
      <c r="R40" s="34"/>
      <c r="S40" s="34"/>
      <c r="T40" s="34"/>
      <c r="U40" s="34"/>
      <c r="V40" s="34"/>
      <c r="W40" s="34"/>
    </row>
    <row r="41" spans="11:30" x14ac:dyDescent="0.2">
      <c r="L41" s="34"/>
      <c r="M41" s="34"/>
      <c r="N41" s="34"/>
      <c r="O41" s="34"/>
      <c r="P41" s="34"/>
      <c r="Q41" s="34"/>
      <c r="R41" s="34"/>
      <c r="S41" s="34"/>
      <c r="T41" s="34"/>
      <c r="U41" s="34"/>
      <c r="V41" s="34"/>
      <c r="W41" s="34"/>
    </row>
    <row r="42" spans="11:30" x14ac:dyDescent="0.2">
      <c r="L42" s="34"/>
      <c r="M42" s="34"/>
      <c r="N42" s="34"/>
      <c r="O42" s="34"/>
      <c r="P42" s="34"/>
      <c r="Q42" s="34"/>
      <c r="R42" s="34"/>
      <c r="S42" s="34"/>
      <c r="T42" s="34"/>
      <c r="U42" s="34"/>
      <c r="V42" s="34"/>
      <c r="W42" s="34"/>
    </row>
    <row r="43" spans="11:30" x14ac:dyDescent="0.2">
      <c r="L43" s="34"/>
      <c r="M43" s="34"/>
      <c r="N43" s="34"/>
      <c r="O43" s="34"/>
      <c r="P43" s="34"/>
      <c r="Q43" s="34"/>
      <c r="R43" s="34"/>
      <c r="S43" s="34"/>
      <c r="T43" s="34"/>
      <c r="U43" s="34"/>
      <c r="V43" s="34"/>
      <c r="W43" s="34"/>
    </row>
  </sheetData>
  <mergeCells count="7">
    <mergeCell ref="K4:L4"/>
    <mergeCell ref="B1:L1"/>
    <mergeCell ref="E4:F4"/>
    <mergeCell ref="C4:D4"/>
    <mergeCell ref="G4:H4"/>
    <mergeCell ref="B4:B5"/>
    <mergeCell ref="I4:J4"/>
  </mergeCells>
  <pageMargins left="0.78740157480314965" right="0.78740157480314965" top="0.98425196850393704" bottom="0.98425196850393704" header="0.51181102362204722" footer="0.51181102362204722"/>
  <pageSetup paperSize="9" scale="85" fitToWidth="0" orientation="landscape" r:id="rId1"/>
  <headerFooter alignWithMargins="0"/>
  <rowBreaks count="1" manualBreakCount="1">
    <brk id="41" max="11"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tabColor rgb="FF0072AB"/>
    <pageSetUpPr fitToPage="1"/>
  </sheetPr>
  <dimension ref="B1:AF61"/>
  <sheetViews>
    <sheetView showGridLines="0" topLeftCell="A13" zoomScaleNormal="100" zoomScaleSheetLayoutView="100" zoomScalePageLayoutView="70" workbookViewId="0">
      <selection activeCell="B26" sqref="B26"/>
    </sheetView>
  </sheetViews>
  <sheetFormatPr baseColWidth="10" defaultColWidth="11.42578125" defaultRowHeight="12.75" x14ac:dyDescent="0.2"/>
  <cols>
    <col min="1" max="1" width="2.7109375" style="28" customWidth="1"/>
    <col min="2" max="2" width="6.42578125" style="107" customWidth="1"/>
    <col min="3" max="3" width="11.42578125" style="28" customWidth="1"/>
    <col min="4" max="4" width="13.5703125" style="28" customWidth="1"/>
    <col min="5" max="11" width="11.42578125" style="28" customWidth="1"/>
    <col min="12" max="13" width="13.7109375" style="28" customWidth="1"/>
    <col min="14" max="14" width="13.7109375" style="34" customWidth="1"/>
    <col min="15" max="17" width="11.42578125" style="34" customWidth="1"/>
    <col min="18" max="22" width="11.42578125" style="34"/>
    <col min="23" max="24" width="11.42578125" style="140"/>
    <col min="25" max="30" width="11.42578125" style="147"/>
    <col min="31" max="16384" width="11.42578125" style="28"/>
  </cols>
  <sheetData>
    <row r="1" spans="2:32" s="84" customFormat="1" ht="15.75" x14ac:dyDescent="0.2">
      <c r="B1" s="308" t="str">
        <f>Inhaltsverzeichnis!B21&amp;" "&amp;Inhaltsverzeichnis!C21&amp;" "&amp;Inhaltsverzeichnis!D21</f>
        <v>Tabelle 3:  Juristische Personen (ohne Vereine und Stiftungen), Steuerfaktoren und Steuern, in 1’000 Franken, 2001 – 2017</v>
      </c>
      <c r="C1" s="308"/>
      <c r="D1" s="308"/>
      <c r="E1" s="308"/>
      <c r="F1" s="308"/>
      <c r="G1" s="308"/>
      <c r="H1" s="308"/>
      <c r="I1" s="308"/>
      <c r="J1" s="308"/>
      <c r="K1" s="308"/>
      <c r="L1" s="308"/>
      <c r="M1" s="308"/>
      <c r="N1" s="308"/>
      <c r="O1" s="144"/>
      <c r="P1" s="144"/>
      <c r="Q1" s="144"/>
      <c r="R1" s="144"/>
      <c r="S1" s="144"/>
      <c r="T1" s="144"/>
      <c r="U1" s="144"/>
      <c r="V1" s="144"/>
      <c r="W1" s="145"/>
      <c r="X1" s="127"/>
      <c r="Y1" s="146"/>
      <c r="Z1" s="146"/>
      <c r="AA1" s="146"/>
      <c r="AB1" s="146"/>
      <c r="AC1" s="146"/>
      <c r="AD1" s="146"/>
      <c r="AE1" s="79"/>
      <c r="AF1" s="79"/>
    </row>
    <row r="2" spans="2:32" ht="14.25" customHeight="1" x14ac:dyDescent="0.2">
      <c r="B2" s="32" t="s">
        <v>437</v>
      </c>
    </row>
    <row r="3" spans="2:32" x14ac:dyDescent="0.2">
      <c r="B3" s="163"/>
    </row>
    <row r="5" spans="2:32" s="29" customFormat="1" ht="25.5" customHeight="1" x14ac:dyDescent="0.2">
      <c r="B5" s="313" t="s">
        <v>18</v>
      </c>
      <c r="C5" s="313" t="s">
        <v>214</v>
      </c>
      <c r="D5" s="313"/>
      <c r="E5" s="313"/>
      <c r="F5" s="314" t="s">
        <v>355</v>
      </c>
      <c r="G5" s="313"/>
      <c r="H5" s="313"/>
      <c r="I5" s="314" t="s">
        <v>217</v>
      </c>
      <c r="J5" s="313"/>
      <c r="K5" s="313"/>
      <c r="L5" s="319" t="s">
        <v>253</v>
      </c>
      <c r="M5" s="314" t="s">
        <v>327</v>
      </c>
      <c r="N5" s="314" t="s">
        <v>403</v>
      </c>
      <c r="W5" s="209"/>
      <c r="X5" s="209"/>
      <c r="Y5" s="228"/>
      <c r="Z5" s="228"/>
      <c r="AA5" s="228"/>
      <c r="AB5" s="228"/>
      <c r="AC5" s="228"/>
      <c r="AD5" s="228"/>
    </row>
    <row r="6" spans="2:32" s="29" customFormat="1" x14ac:dyDescent="0.2">
      <c r="B6" s="313"/>
      <c r="C6" s="317" t="s">
        <v>331</v>
      </c>
      <c r="D6" s="314" t="s">
        <v>612</v>
      </c>
      <c r="E6" s="318"/>
      <c r="F6" s="317" t="s">
        <v>13</v>
      </c>
      <c r="G6" s="314" t="s">
        <v>613</v>
      </c>
      <c r="H6" s="318"/>
      <c r="I6" s="317" t="s">
        <v>13</v>
      </c>
      <c r="J6" s="314" t="s">
        <v>613</v>
      </c>
      <c r="K6" s="318"/>
      <c r="L6" s="320"/>
      <c r="M6" s="313"/>
      <c r="N6" s="313"/>
      <c r="W6" s="209"/>
      <c r="X6" s="209"/>
      <c r="Y6" s="228"/>
      <c r="Z6" s="228"/>
      <c r="AA6" s="228"/>
      <c r="AB6" s="228"/>
      <c r="AC6" s="228"/>
      <c r="AD6" s="228"/>
    </row>
    <row r="7" spans="2:32" s="29" customFormat="1" x14ac:dyDescent="0.2">
      <c r="B7" s="313"/>
      <c r="C7" s="317"/>
      <c r="D7" s="230" t="s">
        <v>14</v>
      </c>
      <c r="E7" s="230" t="s">
        <v>15</v>
      </c>
      <c r="F7" s="317"/>
      <c r="G7" s="230" t="s">
        <v>14</v>
      </c>
      <c r="H7" s="230" t="s">
        <v>15</v>
      </c>
      <c r="I7" s="317"/>
      <c r="J7" s="230" t="s">
        <v>14</v>
      </c>
      <c r="K7" s="230" t="s">
        <v>15</v>
      </c>
      <c r="L7" s="321"/>
      <c r="M7" s="313"/>
      <c r="N7" s="313"/>
      <c r="W7" s="209"/>
      <c r="X7" s="209"/>
      <c r="Y7" s="228"/>
      <c r="Z7" s="228"/>
      <c r="AA7" s="228"/>
      <c r="AB7" s="228"/>
      <c r="AC7" s="228"/>
      <c r="AD7" s="228"/>
    </row>
    <row r="8" spans="2:32" x14ac:dyDescent="0.2">
      <c r="B8" s="107">
        <v>2001</v>
      </c>
      <c r="C8" s="85">
        <v>14243</v>
      </c>
      <c r="D8" s="85">
        <v>12569</v>
      </c>
      <c r="E8" s="113">
        <f>D8/C8*100</f>
        <v>88.246858105736152</v>
      </c>
      <c r="F8" s="85">
        <v>2330512.1009999998</v>
      </c>
      <c r="G8" s="85">
        <v>905329.34499999997</v>
      </c>
      <c r="H8" s="113">
        <f>G8/F8*100</f>
        <v>38.846798719111227</v>
      </c>
      <c r="I8" s="85">
        <v>220143.1569</v>
      </c>
      <c r="J8" s="85">
        <v>63373.052750000003</v>
      </c>
      <c r="K8" s="113">
        <f>J8/I8*100</f>
        <v>28.787200857116446</v>
      </c>
      <c r="L8" s="85">
        <v>33278842.359999999</v>
      </c>
      <c r="M8" s="85">
        <v>56390.349130000002</v>
      </c>
      <c r="N8" s="85">
        <v>276533.50599999999</v>
      </c>
    </row>
    <row r="9" spans="2:32" x14ac:dyDescent="0.2">
      <c r="B9" s="107">
        <v>2002</v>
      </c>
      <c r="C9" s="85">
        <v>14784</v>
      </c>
      <c r="D9" s="85">
        <v>13365</v>
      </c>
      <c r="E9" s="113">
        <f>D9/C9*100</f>
        <v>90.401785714285708</v>
      </c>
      <c r="F9" s="85">
        <v>1574218.835</v>
      </c>
      <c r="G9" s="85">
        <v>659935.55200000003</v>
      </c>
      <c r="H9" s="113">
        <f>G9/F9*100</f>
        <v>41.921462081858522</v>
      </c>
      <c r="I9" s="85">
        <v>146766.6532</v>
      </c>
      <c r="J9" s="85">
        <v>46195.491049999997</v>
      </c>
      <c r="K9" s="113">
        <f>J9/I9*100</f>
        <v>31.475468059525113</v>
      </c>
      <c r="L9" s="85">
        <v>34328762.479999997</v>
      </c>
      <c r="M9" s="85">
        <v>57854.800759999998</v>
      </c>
      <c r="N9" s="85">
        <v>204621.454</v>
      </c>
      <c r="P9" s="148"/>
    </row>
    <row r="10" spans="2:32" x14ac:dyDescent="0.2">
      <c r="B10" s="107">
        <v>2003</v>
      </c>
      <c r="C10" s="85">
        <v>15235</v>
      </c>
      <c r="D10" s="85">
        <v>13745</v>
      </c>
      <c r="E10" s="113">
        <f t="shared" ref="E10:E18" si="0">D10/C10*100</f>
        <v>90.219888414834259</v>
      </c>
      <c r="F10" s="85">
        <v>1761904.86</v>
      </c>
      <c r="G10" s="85">
        <v>679052.804</v>
      </c>
      <c r="H10" s="113">
        <f t="shared" ref="H10:H18" si="1">G10/F10*100</f>
        <v>38.540832675834721</v>
      </c>
      <c r="I10" s="85">
        <v>166647.42310000001</v>
      </c>
      <c r="J10" s="85">
        <v>47533.696499999998</v>
      </c>
      <c r="K10" s="113">
        <f t="shared" ref="K10:K18" si="2">J10/I10*100</f>
        <v>28.523511264543515</v>
      </c>
      <c r="L10" s="85">
        <v>32341877.050000001</v>
      </c>
      <c r="M10" s="85">
        <v>60067.430370000002</v>
      </c>
      <c r="N10" s="85">
        <v>226714.8535</v>
      </c>
      <c r="P10" s="88"/>
    </row>
    <row r="11" spans="2:32" x14ac:dyDescent="0.2">
      <c r="B11" s="107">
        <v>2004</v>
      </c>
      <c r="C11" s="85">
        <v>15733</v>
      </c>
      <c r="D11" s="85">
        <v>14161</v>
      </c>
      <c r="E11" s="113">
        <f t="shared" si="0"/>
        <v>90.008262886925579</v>
      </c>
      <c r="F11" s="85">
        <v>1969793.9029999999</v>
      </c>
      <c r="G11" s="85">
        <v>709616.89099999995</v>
      </c>
      <c r="H11" s="113">
        <f t="shared" si="1"/>
        <v>36.024930827496824</v>
      </c>
      <c r="I11" s="85">
        <v>188292.6539</v>
      </c>
      <c r="J11" s="85">
        <v>49673.181700000001</v>
      </c>
      <c r="K11" s="113">
        <f t="shared" si="2"/>
        <v>26.380838907491761</v>
      </c>
      <c r="L11" s="85">
        <v>35392247.359999999</v>
      </c>
      <c r="M11" s="85">
        <v>62012.576580000001</v>
      </c>
      <c r="N11" s="85">
        <v>250305.23050000001</v>
      </c>
      <c r="P11" s="149"/>
    </row>
    <row r="12" spans="2:32" x14ac:dyDescent="0.2">
      <c r="B12" s="107">
        <v>2005</v>
      </c>
      <c r="C12" s="85">
        <v>16154</v>
      </c>
      <c r="D12" s="85">
        <v>14410</v>
      </c>
      <c r="E12" s="113">
        <f t="shared" si="0"/>
        <v>89.203912343691954</v>
      </c>
      <c r="F12" s="85">
        <v>2470189.2719999999</v>
      </c>
      <c r="G12" s="85">
        <v>783414.54099999997</v>
      </c>
      <c r="H12" s="113">
        <f t="shared" si="1"/>
        <v>31.714757645502395</v>
      </c>
      <c r="I12" s="85">
        <v>240384.23759999999</v>
      </c>
      <c r="J12" s="85">
        <v>54839.016649999998</v>
      </c>
      <c r="K12" s="113">
        <f t="shared" si="2"/>
        <v>22.813066779050743</v>
      </c>
      <c r="L12" s="85">
        <v>34405896.259999998</v>
      </c>
      <c r="M12" s="85">
        <v>61678.824460000003</v>
      </c>
      <c r="N12" s="85">
        <v>302063.06209999998</v>
      </c>
      <c r="P12" s="88"/>
    </row>
    <row r="13" spans="2:32" x14ac:dyDescent="0.2">
      <c r="B13" s="107">
        <v>2006</v>
      </c>
      <c r="C13" s="85">
        <v>16779</v>
      </c>
      <c r="D13" s="85">
        <v>14818</v>
      </c>
      <c r="E13" s="113">
        <f t="shared" si="0"/>
        <v>88.312771917277544</v>
      </c>
      <c r="F13" s="85">
        <v>2856711.5090000001</v>
      </c>
      <c r="G13" s="85">
        <v>834052.91200000001</v>
      </c>
      <c r="H13" s="113">
        <f t="shared" si="1"/>
        <v>29.196259733345027</v>
      </c>
      <c r="I13" s="85">
        <v>280876.15149999998</v>
      </c>
      <c r="J13" s="85">
        <v>58383.70635</v>
      </c>
      <c r="K13" s="113">
        <f t="shared" si="2"/>
        <v>20.786281084458679</v>
      </c>
      <c r="L13" s="85">
        <v>35487900.369999997</v>
      </c>
      <c r="M13" s="85">
        <v>65787.644209999999</v>
      </c>
      <c r="N13" s="85">
        <v>346663.79570000002</v>
      </c>
    </row>
    <row r="14" spans="2:32" x14ac:dyDescent="0.2">
      <c r="B14" s="107">
        <v>2007</v>
      </c>
      <c r="C14" s="85">
        <v>17450</v>
      </c>
      <c r="D14" s="85">
        <v>15144</v>
      </c>
      <c r="E14" s="113">
        <f t="shared" si="0"/>
        <v>86.785100286532952</v>
      </c>
      <c r="F14" s="85">
        <v>3466913.6320000002</v>
      </c>
      <c r="G14" s="85">
        <v>975283.55</v>
      </c>
      <c r="H14" s="113">
        <f t="shared" si="1"/>
        <v>28.131175261997409</v>
      </c>
      <c r="I14" s="85">
        <v>342349.15840000001</v>
      </c>
      <c r="J14" s="85">
        <v>68269.847850000006</v>
      </c>
      <c r="K14" s="113">
        <f t="shared" si="2"/>
        <v>19.941584833760174</v>
      </c>
      <c r="L14" s="85">
        <v>41357117.670000002</v>
      </c>
      <c r="M14" s="85">
        <v>35486.610159999997</v>
      </c>
      <c r="N14" s="85">
        <v>377835.76860000001</v>
      </c>
    </row>
    <row r="15" spans="2:32" x14ac:dyDescent="0.2">
      <c r="B15" s="107">
        <v>2008</v>
      </c>
      <c r="C15" s="85">
        <v>18175</v>
      </c>
      <c r="D15" s="85">
        <v>15791</v>
      </c>
      <c r="E15" s="113">
        <f t="shared" si="0"/>
        <v>86.883081155433288</v>
      </c>
      <c r="F15" s="85">
        <v>3231771.602</v>
      </c>
      <c r="G15" s="85">
        <v>965862.68400000001</v>
      </c>
      <c r="H15" s="113">
        <f t="shared" si="1"/>
        <v>29.886477231320136</v>
      </c>
      <c r="I15" s="85">
        <v>316860.36940000003</v>
      </c>
      <c r="J15" s="85">
        <v>67610.387799999997</v>
      </c>
      <c r="K15" s="113">
        <f t="shared" si="2"/>
        <v>21.33759672376371</v>
      </c>
      <c r="L15" s="85">
        <v>42309942.310000002</v>
      </c>
      <c r="M15" s="85">
        <v>37429.499450000003</v>
      </c>
      <c r="N15" s="85">
        <v>354289.8688</v>
      </c>
    </row>
    <row r="16" spans="2:32" x14ac:dyDescent="0.2">
      <c r="B16" s="107">
        <v>2009</v>
      </c>
      <c r="C16" s="85">
        <v>18837</v>
      </c>
      <c r="D16" s="85">
        <v>16519</v>
      </c>
      <c r="E16" s="113">
        <f t="shared" si="0"/>
        <v>87.694431172692049</v>
      </c>
      <c r="F16" s="85">
        <v>3692106.0819999999</v>
      </c>
      <c r="G16" s="85">
        <v>485904.69799999997</v>
      </c>
      <c r="H16" s="113">
        <f t="shared" si="1"/>
        <v>13.160637511714917</v>
      </c>
      <c r="I16" s="85">
        <v>317712.3995</v>
      </c>
      <c r="J16" s="85">
        <v>29154.2749</v>
      </c>
      <c r="K16" s="113">
        <f t="shared" si="2"/>
        <v>9.1763100671807436</v>
      </c>
      <c r="L16" s="85">
        <v>43909182</v>
      </c>
      <c r="M16" s="85">
        <v>13740.6378</v>
      </c>
      <c r="N16" s="85">
        <v>331453.03730000003</v>
      </c>
    </row>
    <row r="17" spans="2:24" x14ac:dyDescent="0.2">
      <c r="B17" s="107">
        <v>2010</v>
      </c>
      <c r="C17" s="85">
        <v>19529</v>
      </c>
      <c r="D17" s="85">
        <v>16960</v>
      </c>
      <c r="E17" s="113">
        <f t="shared" si="0"/>
        <v>86.845204567566185</v>
      </c>
      <c r="F17" s="85">
        <v>3520119.517</v>
      </c>
      <c r="G17" s="85">
        <v>536719.54</v>
      </c>
      <c r="H17" s="113">
        <f t="shared" si="1"/>
        <v>15.24719650591341</v>
      </c>
      <c r="I17" s="85">
        <v>300709.16019999998</v>
      </c>
      <c r="J17" s="85">
        <v>32203.163649999999</v>
      </c>
      <c r="K17" s="113">
        <f t="shared" si="2"/>
        <v>10.709073055367471</v>
      </c>
      <c r="L17" s="85">
        <v>44830617.780000001</v>
      </c>
      <c r="M17" s="85">
        <v>13211.762710000001</v>
      </c>
      <c r="N17" s="85">
        <v>313920.92290000001</v>
      </c>
    </row>
    <row r="18" spans="2:24" x14ac:dyDescent="0.2">
      <c r="B18" s="107">
        <v>2011</v>
      </c>
      <c r="C18" s="85">
        <v>20346</v>
      </c>
      <c r="D18" s="85">
        <v>17604</v>
      </c>
      <c r="E18" s="113">
        <f t="shared" si="0"/>
        <v>86.523149513417877</v>
      </c>
      <c r="F18" s="85">
        <v>3892229.2110000001</v>
      </c>
      <c r="G18" s="85">
        <v>571627.47</v>
      </c>
      <c r="H18" s="113">
        <f t="shared" si="1"/>
        <v>14.68637736915643</v>
      </c>
      <c r="I18" s="85">
        <v>333151.79989999998</v>
      </c>
      <c r="J18" s="85">
        <v>34297.643300000003</v>
      </c>
      <c r="K18" s="113">
        <f t="shared" si="2"/>
        <v>10.294899595408131</v>
      </c>
      <c r="L18" s="85">
        <v>46439768.219999999</v>
      </c>
      <c r="M18" s="85">
        <v>13675.249529999999</v>
      </c>
      <c r="N18" s="85">
        <v>346827.04940000002</v>
      </c>
    </row>
    <row r="19" spans="2:24" x14ac:dyDescent="0.2">
      <c r="B19" s="107">
        <v>2012</v>
      </c>
      <c r="C19" s="85">
        <v>21117</v>
      </c>
      <c r="D19" s="85">
        <v>18186</v>
      </c>
      <c r="E19" s="113">
        <f t="shared" ref="E19" si="3">D19/C19*100</f>
        <v>86.120187526637309</v>
      </c>
      <c r="F19" s="85">
        <v>3580408.6260000002</v>
      </c>
      <c r="G19" s="85">
        <v>600780.74699999997</v>
      </c>
      <c r="H19" s="113">
        <f t="shared" ref="H19" si="4">G19/F19*100</f>
        <v>16.779669857716399</v>
      </c>
      <c r="I19" s="85">
        <v>304213.34620000003</v>
      </c>
      <c r="J19" s="85">
        <v>36046.83655</v>
      </c>
      <c r="K19" s="113">
        <f t="shared" ref="K19" si="5">J19/I19*100</f>
        <v>11.84919629604337</v>
      </c>
      <c r="L19" s="85">
        <v>47446783.460000001</v>
      </c>
      <c r="M19" s="85">
        <v>13662.303190000001</v>
      </c>
      <c r="N19" s="85">
        <v>317875.64939999999</v>
      </c>
    </row>
    <row r="20" spans="2:24" x14ac:dyDescent="0.2">
      <c r="B20" s="107">
        <v>2013</v>
      </c>
      <c r="C20" s="85">
        <v>21965</v>
      </c>
      <c r="D20" s="85">
        <v>18885</v>
      </c>
      <c r="E20" s="113">
        <f t="shared" ref="E20:E22" si="6">D20/C20*100</f>
        <v>85.977691782381058</v>
      </c>
      <c r="F20" s="85">
        <v>3915946.63</v>
      </c>
      <c r="G20" s="85">
        <v>623035.37699999998</v>
      </c>
      <c r="H20" s="113">
        <f t="shared" ref="H20:H22" si="7">G20/F20*100</f>
        <v>15.910211140952143</v>
      </c>
      <c r="I20" s="85">
        <v>333744.12880000001</v>
      </c>
      <c r="J20" s="85">
        <v>37382.1158</v>
      </c>
      <c r="K20" s="113">
        <f t="shared" ref="K20:K22" si="8">J20/I20*100</f>
        <v>11.200830988221417</v>
      </c>
      <c r="L20" s="85">
        <v>50527384.75</v>
      </c>
      <c r="M20" s="85">
        <v>13296.050090000001</v>
      </c>
      <c r="N20" s="85">
        <v>347040.1789</v>
      </c>
    </row>
    <row r="21" spans="2:24" x14ac:dyDescent="0.2">
      <c r="B21" s="107">
        <v>2014</v>
      </c>
      <c r="C21" s="85">
        <v>22830</v>
      </c>
      <c r="D21" s="85">
        <v>19657</v>
      </c>
      <c r="E21" s="113">
        <f t="shared" si="6"/>
        <v>86.101620674551029</v>
      </c>
      <c r="F21" s="85">
        <v>3884058.7439999999</v>
      </c>
      <c r="G21" s="85">
        <v>650800.22</v>
      </c>
      <c r="H21" s="113">
        <f t="shared" si="7"/>
        <v>16.755673971340943</v>
      </c>
      <c r="I21" s="85">
        <v>330041.27269999997</v>
      </c>
      <c r="J21" s="85">
        <v>39048.006000000001</v>
      </c>
      <c r="K21" s="113">
        <f t="shared" si="8"/>
        <v>11.831249370891184</v>
      </c>
      <c r="L21" s="85">
        <v>52557414.920000002</v>
      </c>
      <c r="M21" s="85">
        <v>13441.56322</v>
      </c>
      <c r="N21" s="85">
        <v>343482.83600000001</v>
      </c>
    </row>
    <row r="22" spans="2:24" x14ac:dyDescent="0.2">
      <c r="B22" s="107">
        <v>2015</v>
      </c>
      <c r="C22" s="35">
        <v>23763</v>
      </c>
      <c r="D22" s="35">
        <v>20551</v>
      </c>
      <c r="E22" s="115">
        <f t="shared" si="6"/>
        <v>86.483188149644405</v>
      </c>
      <c r="F22" s="35">
        <v>3482610.62</v>
      </c>
      <c r="G22" s="35">
        <v>665729.24600000004</v>
      </c>
      <c r="H22" s="115">
        <f t="shared" si="7"/>
        <v>19.115810483573384</v>
      </c>
      <c r="I22" s="35">
        <v>293463.06849999999</v>
      </c>
      <c r="J22" s="35">
        <v>39943.744050000001</v>
      </c>
      <c r="K22" s="115">
        <f t="shared" si="8"/>
        <v>13.611165539216735</v>
      </c>
      <c r="L22" s="35">
        <v>52829120.100000001</v>
      </c>
      <c r="M22" s="35">
        <v>17671.40323</v>
      </c>
      <c r="N22" s="85">
        <v>311134.4718</v>
      </c>
    </row>
    <row r="23" spans="2:24" x14ac:dyDescent="0.2">
      <c r="B23" s="107">
        <v>2016</v>
      </c>
      <c r="C23" s="35">
        <v>24612</v>
      </c>
      <c r="D23" s="35">
        <v>22183</v>
      </c>
      <c r="E23" s="115">
        <v>90.130830489192263</v>
      </c>
      <c r="F23" s="35">
        <v>3588961.1700000204</v>
      </c>
      <c r="G23" s="35">
        <v>888729.2210000013</v>
      </c>
      <c r="H23" s="115">
        <v>24.762854177104295</v>
      </c>
      <c r="I23" s="35">
        <v>278399.84639999713</v>
      </c>
      <c r="J23" s="35">
        <v>48880.127250000041</v>
      </c>
      <c r="K23" s="115">
        <v>17.557526658894215</v>
      </c>
      <c r="L23" s="35">
        <v>65065181.437999651</v>
      </c>
      <c r="M23" s="35">
        <v>18927.66685972226</v>
      </c>
      <c r="N23" s="85">
        <v>297327.51325971901</v>
      </c>
    </row>
    <row r="24" spans="2:24" ht="13.5" thickBot="1" x14ac:dyDescent="0.25">
      <c r="B24" s="166">
        <v>2017</v>
      </c>
      <c r="C24" s="171">
        <v>25543</v>
      </c>
      <c r="D24" s="171">
        <v>23013</v>
      </c>
      <c r="E24" s="172">
        <v>90.095129999999997</v>
      </c>
      <c r="F24" s="171">
        <v>3772177</v>
      </c>
      <c r="G24" s="171">
        <v>916983.6</v>
      </c>
      <c r="H24" s="172">
        <v>24.309139999999999</v>
      </c>
      <c r="I24" s="171">
        <v>293125.5</v>
      </c>
      <c r="J24" s="171">
        <v>50434.12</v>
      </c>
      <c r="K24" s="172">
        <v>17.205639999999999</v>
      </c>
      <c r="L24" s="171">
        <v>67570526</v>
      </c>
      <c r="M24" s="171">
        <v>21409.7</v>
      </c>
      <c r="N24" s="167">
        <v>314535.2</v>
      </c>
      <c r="P24" s="88"/>
    </row>
    <row r="25" spans="2:24" ht="7.5" customHeight="1" x14ac:dyDescent="0.2">
      <c r="B25" s="164"/>
    </row>
    <row r="26" spans="2:24" x14ac:dyDescent="0.2">
      <c r="B26" s="200" t="s">
        <v>617</v>
      </c>
      <c r="W26" s="34"/>
      <c r="X26" s="34"/>
    </row>
    <row r="27" spans="2:24" x14ac:dyDescent="0.2">
      <c r="M27" s="34"/>
      <c r="W27" s="34"/>
      <c r="X27" s="34"/>
    </row>
    <row r="28" spans="2:24" x14ac:dyDescent="0.2">
      <c r="M28" s="34"/>
      <c r="W28" s="34"/>
      <c r="X28" s="34"/>
    </row>
    <row r="29" spans="2:24" x14ac:dyDescent="0.2">
      <c r="M29" s="34"/>
      <c r="N29" s="46"/>
      <c r="O29" s="46"/>
      <c r="P29" s="46"/>
      <c r="Q29" s="46"/>
      <c r="R29" s="46"/>
      <c r="S29" s="46"/>
      <c r="T29" s="46"/>
      <c r="U29" s="46"/>
      <c r="W29" s="34"/>
      <c r="X29" s="34"/>
    </row>
    <row r="30" spans="2:24" x14ac:dyDescent="0.2">
      <c r="M30" s="34"/>
      <c r="N30" s="46"/>
      <c r="O30" s="46"/>
      <c r="P30" s="58" t="s">
        <v>18</v>
      </c>
      <c r="Q30" s="46" t="s">
        <v>213</v>
      </c>
      <c r="R30" s="46" t="s">
        <v>215</v>
      </c>
      <c r="S30" s="46" t="s">
        <v>212</v>
      </c>
      <c r="T30" s="46" t="s">
        <v>350</v>
      </c>
      <c r="U30" s="46"/>
      <c r="W30" s="34"/>
      <c r="X30" s="34"/>
    </row>
    <row r="31" spans="2:24" x14ac:dyDescent="0.2">
      <c r="M31" s="34"/>
      <c r="N31" s="46"/>
      <c r="O31" s="46"/>
      <c r="P31" s="58">
        <v>2000</v>
      </c>
      <c r="Q31" s="46"/>
      <c r="R31" s="46"/>
      <c r="S31" s="46"/>
      <c r="T31" s="46"/>
      <c r="U31" s="46"/>
      <c r="W31" s="34"/>
      <c r="X31" s="34"/>
    </row>
    <row r="32" spans="2:24" x14ac:dyDescent="0.2">
      <c r="M32" s="34"/>
      <c r="N32" s="46"/>
      <c r="O32" s="46"/>
      <c r="P32" s="46">
        <v>2001</v>
      </c>
      <c r="Q32" s="59">
        <v>100</v>
      </c>
      <c r="R32" s="59">
        <v>100</v>
      </c>
      <c r="S32" s="59">
        <v>100</v>
      </c>
      <c r="T32" s="59">
        <v>100</v>
      </c>
      <c r="U32" s="46"/>
      <c r="W32" s="34"/>
      <c r="X32" s="34"/>
    </row>
    <row r="33" spans="13:24" x14ac:dyDescent="0.2">
      <c r="M33" s="34"/>
      <c r="N33" s="46"/>
      <c r="O33" s="46"/>
      <c r="P33" s="46">
        <v>2002</v>
      </c>
      <c r="Q33" s="59">
        <v>103.794115541556</v>
      </c>
      <c r="R33" s="59">
        <v>66.834124055756746</v>
      </c>
      <c r="S33" s="59">
        <v>100.13377559096399</v>
      </c>
      <c r="T33" s="59">
        <v>73.430687141788766</v>
      </c>
      <c r="U33" s="46"/>
      <c r="W33" s="34"/>
      <c r="X33" s="34"/>
    </row>
    <row r="34" spans="13:24" x14ac:dyDescent="0.2">
      <c r="M34" s="34"/>
      <c r="N34" s="46"/>
      <c r="O34" s="46"/>
      <c r="P34" s="46">
        <v>2003</v>
      </c>
      <c r="Q34" s="59">
        <v>106.93678860333596</v>
      </c>
      <c r="R34" s="59">
        <v>74.804614828329946</v>
      </c>
      <c r="S34" s="59">
        <v>105.60811963734116</v>
      </c>
      <c r="T34" s="59">
        <v>81.336169291181022</v>
      </c>
      <c r="U34" s="46"/>
      <c r="W34" s="34"/>
      <c r="X34" s="34"/>
    </row>
    <row r="35" spans="13:24" x14ac:dyDescent="0.2">
      <c r="M35" s="34"/>
      <c r="N35" s="46"/>
      <c r="O35" s="46"/>
      <c r="P35" s="46">
        <v>2004</v>
      </c>
      <c r="Q35" s="59">
        <v>110.31569904789175</v>
      </c>
      <c r="R35" s="59">
        <v>84.248818070007687</v>
      </c>
      <c r="S35" s="59">
        <v>110.18770301960916</v>
      </c>
      <c r="T35" s="59">
        <v>90.383519740482853</v>
      </c>
      <c r="U35" s="46"/>
      <c r="W35" s="34"/>
      <c r="X35" s="34"/>
    </row>
    <row r="36" spans="13:24" x14ac:dyDescent="0.2">
      <c r="M36" s="34"/>
      <c r="N36" s="46"/>
      <c r="O36" s="46"/>
      <c r="P36" s="46">
        <v>2005</v>
      </c>
      <c r="Q36" s="59">
        <v>113.30088052115399</v>
      </c>
      <c r="R36" s="59">
        <v>105.71912892426336</v>
      </c>
      <c r="S36" s="59">
        <v>111.08717866679767</v>
      </c>
      <c r="T36" s="59">
        <v>109.09266311710297</v>
      </c>
      <c r="U36" s="46"/>
      <c r="W36" s="34"/>
      <c r="X36" s="34"/>
    </row>
    <row r="37" spans="13:24" x14ac:dyDescent="0.2">
      <c r="M37" s="34"/>
      <c r="N37" s="46"/>
      <c r="O37" s="46"/>
      <c r="P37" s="46">
        <v>2006</v>
      </c>
      <c r="Q37" s="59">
        <v>117.69632758250413</v>
      </c>
      <c r="R37" s="59">
        <v>123.44215440270835</v>
      </c>
      <c r="S37" s="59">
        <v>119.38358473311825</v>
      </c>
      <c r="T37" s="59">
        <v>126.23699608528428</v>
      </c>
      <c r="U37" s="46"/>
      <c r="W37" s="34"/>
      <c r="X37" s="34"/>
    </row>
    <row r="38" spans="13:24" x14ac:dyDescent="0.2">
      <c r="M38" s="34"/>
      <c r="N38" s="46"/>
      <c r="O38" s="46"/>
      <c r="P38" s="46">
        <v>2007</v>
      </c>
      <c r="Q38" s="59">
        <v>122.31369460949244</v>
      </c>
      <c r="R38" s="59">
        <v>149.71888582685256</v>
      </c>
      <c r="S38" s="59">
        <v>125.81724766187085</v>
      </c>
      <c r="T38" s="59">
        <v>137.19092554679497</v>
      </c>
      <c r="U38" s="46"/>
      <c r="W38" s="34"/>
      <c r="X38" s="34"/>
    </row>
    <row r="39" spans="13:24" x14ac:dyDescent="0.2">
      <c r="M39" s="34"/>
      <c r="N39" s="46"/>
      <c r="O39" s="46"/>
      <c r="P39" s="46">
        <v>2008</v>
      </c>
      <c r="Q39" s="59">
        <v>127.28899706492949</v>
      </c>
      <c r="R39" s="59">
        <v>140.37917949377149</v>
      </c>
      <c r="S39" s="59">
        <v>133.47125885378915</v>
      </c>
      <c r="T39" s="59">
        <v>129.36488086666878</v>
      </c>
      <c r="U39" s="46"/>
      <c r="W39" s="34"/>
      <c r="X39" s="34"/>
    </row>
    <row r="40" spans="13:24" x14ac:dyDescent="0.2">
      <c r="M40" s="34"/>
      <c r="N40" s="46"/>
      <c r="O40" s="46"/>
      <c r="P40" s="46">
        <v>2009</v>
      </c>
      <c r="Q40" s="59">
        <v>131.93499892619371</v>
      </c>
      <c r="R40" s="59">
        <v>160.55539013855241</v>
      </c>
      <c r="S40" s="59">
        <v>136.75599317997239</v>
      </c>
      <c r="T40" s="59">
        <v>121.10579649513338</v>
      </c>
      <c r="U40" s="46"/>
      <c r="W40" s="34"/>
      <c r="X40" s="34"/>
    </row>
    <row r="41" spans="13:24" x14ac:dyDescent="0.2">
      <c r="M41" s="34"/>
      <c r="N41" s="46"/>
      <c r="O41" s="46"/>
      <c r="P41" s="46">
        <v>2010</v>
      </c>
      <c r="Q41" s="59">
        <v>136.70269883313051</v>
      </c>
      <c r="R41" s="59">
        <v>152.93978424667699</v>
      </c>
      <c r="S41" s="59">
        <v>136.0207778849134</v>
      </c>
      <c r="T41" s="59">
        <v>114.50902062654511</v>
      </c>
      <c r="U41" s="46"/>
      <c r="W41" s="34"/>
      <c r="X41" s="34"/>
    </row>
    <row r="42" spans="13:24" x14ac:dyDescent="0.2">
      <c r="M42" s="34"/>
      <c r="N42" s="46"/>
      <c r="O42" s="46"/>
      <c r="P42" s="46">
        <v>2011</v>
      </c>
      <c r="Q42" s="59">
        <v>142.45830052258572</v>
      </c>
      <c r="R42" s="59">
        <v>169.3268354619664</v>
      </c>
      <c r="S42" s="59">
        <v>142.29202866384995</v>
      </c>
      <c r="T42" s="59">
        <v>126.73427118632443</v>
      </c>
      <c r="U42" s="46"/>
      <c r="W42" s="34"/>
      <c r="X42" s="34"/>
    </row>
    <row r="43" spans="13:24" x14ac:dyDescent="0.2">
      <c r="M43" s="34"/>
      <c r="N43" s="46"/>
      <c r="O43" s="46"/>
      <c r="P43" s="46">
        <v>2012</v>
      </c>
      <c r="Q43" s="59">
        <f>C19/C8*100</f>
        <v>148.26230428982657</v>
      </c>
      <c r="R43" s="59">
        <f>F19/F8*100</f>
        <v>153.6318401635281</v>
      </c>
      <c r="S43" s="59">
        <f>L19/L8*100</f>
        <v>142.57341931169267</v>
      </c>
      <c r="T43" s="59">
        <f>N19/N8*100</f>
        <v>114.95013895350532</v>
      </c>
      <c r="U43" s="46"/>
      <c r="W43" s="34"/>
      <c r="X43" s="34"/>
    </row>
    <row r="44" spans="13:24" x14ac:dyDescent="0.2">
      <c r="M44" s="34"/>
      <c r="N44" s="46"/>
      <c r="O44" s="46"/>
      <c r="P44" s="46">
        <v>2013</v>
      </c>
      <c r="Q44" s="59">
        <f>C20/C8*100</f>
        <v>154.21610615741065</v>
      </c>
      <c r="R44" s="59">
        <f>F20/F8*100</f>
        <v>168.02944847699808</v>
      </c>
      <c r="S44" s="59">
        <f>L20/L8*100</f>
        <v>151.83035576601708</v>
      </c>
      <c r="T44" s="59">
        <f>N20/N8*100</f>
        <v>125.49661121354315</v>
      </c>
      <c r="U44" s="46"/>
      <c r="W44" s="34"/>
      <c r="X44" s="34"/>
    </row>
    <row r="45" spans="13:24" x14ac:dyDescent="0.2">
      <c r="M45" s="34"/>
      <c r="N45" s="46"/>
      <c r="O45" s="46"/>
      <c r="P45" s="46">
        <v>2014</v>
      </c>
      <c r="Q45" s="83">
        <f>100/C8*C21</f>
        <v>160.28926490205714</v>
      </c>
      <c r="R45" s="59">
        <f>100/F8*F21</f>
        <v>166.66117040685558</v>
      </c>
      <c r="S45" s="59">
        <f>100/L8*L21</f>
        <v>157.93041822624267</v>
      </c>
      <c r="T45" s="59">
        <f>100/N8*N21</f>
        <v>124.21020547144838</v>
      </c>
      <c r="U45" s="46"/>
      <c r="W45" s="34"/>
      <c r="X45" s="34"/>
    </row>
    <row r="46" spans="13:24" x14ac:dyDescent="0.2">
      <c r="M46" s="34"/>
      <c r="N46" s="46"/>
      <c r="O46" s="46"/>
      <c r="P46" s="46">
        <v>2015</v>
      </c>
      <c r="Q46" s="83">
        <f>100/C8*C22</f>
        <v>166.83985115495332</v>
      </c>
      <c r="R46" s="59">
        <f>100/F8*F22</f>
        <v>149.43542316324579</v>
      </c>
      <c r="S46" s="59">
        <f>100/L8*L22</f>
        <v>158.74686844124946</v>
      </c>
      <c r="T46" s="59">
        <f>100/N8*N22</f>
        <v>112.5123954418746</v>
      </c>
      <c r="U46" s="46"/>
      <c r="W46" s="34"/>
      <c r="X46" s="34"/>
    </row>
    <row r="47" spans="13:24" x14ac:dyDescent="0.2">
      <c r="M47" s="34"/>
      <c r="N47" s="46"/>
      <c r="O47" s="46"/>
      <c r="P47" s="46">
        <v>2016</v>
      </c>
      <c r="Q47" s="83">
        <f>100/C8*C23</f>
        <v>172.80067401530576</v>
      </c>
      <c r="R47" s="59">
        <f>100/F8*F23</f>
        <v>153.99882148048201</v>
      </c>
      <c r="S47" s="59">
        <f>100/L8*L23</f>
        <v>195.51515865289147</v>
      </c>
      <c r="T47" s="59">
        <f>100/N8*N23</f>
        <v>107.51952541321305</v>
      </c>
      <c r="U47" s="46"/>
      <c r="W47" s="34"/>
      <c r="X47" s="34"/>
    </row>
    <row r="48" spans="13:24" x14ac:dyDescent="0.2">
      <c r="M48" s="34"/>
      <c r="N48" s="46"/>
      <c r="O48" s="46"/>
      <c r="P48" s="46">
        <v>2017</v>
      </c>
      <c r="Q48" s="83">
        <f>C24/C8*100</f>
        <v>179.33721828266519</v>
      </c>
      <c r="R48" s="59">
        <f>F24/F8*100</f>
        <v>161.86043395275209</v>
      </c>
      <c r="S48" s="59">
        <f>L24/L8*100</f>
        <v>203.04349913690928</v>
      </c>
      <c r="T48" s="59">
        <f>N24/N8*100</f>
        <v>113.7421662024565</v>
      </c>
      <c r="U48" s="46"/>
      <c r="W48" s="34"/>
      <c r="X48" s="34"/>
    </row>
    <row r="49" spans="7:24" x14ac:dyDescent="0.2">
      <c r="M49" s="34"/>
      <c r="N49" s="46"/>
      <c r="O49" s="46"/>
      <c r="P49" s="46"/>
      <c r="Q49" s="46"/>
      <c r="R49" s="46"/>
      <c r="S49" s="46"/>
      <c r="T49" s="46"/>
      <c r="U49" s="46"/>
      <c r="W49" s="34"/>
      <c r="X49" s="34"/>
    </row>
    <row r="50" spans="7:24" x14ac:dyDescent="0.2">
      <c r="M50" s="34"/>
      <c r="N50" s="46"/>
      <c r="O50" s="46"/>
      <c r="P50" s="46"/>
      <c r="Q50" s="46"/>
      <c r="R50" s="46"/>
      <c r="S50" s="46"/>
      <c r="T50" s="46"/>
      <c r="U50" s="46"/>
      <c r="W50" s="34"/>
      <c r="X50" s="34"/>
    </row>
    <row r="51" spans="7:24" x14ac:dyDescent="0.2">
      <c r="M51" s="34"/>
      <c r="N51" s="46"/>
      <c r="O51" s="46"/>
      <c r="P51" s="46"/>
      <c r="Q51" s="46"/>
      <c r="R51" s="46"/>
      <c r="S51" s="46"/>
      <c r="T51" s="46"/>
      <c r="U51" s="46"/>
      <c r="W51" s="34"/>
      <c r="X51" s="34"/>
    </row>
    <row r="52" spans="7:24" x14ac:dyDescent="0.2">
      <c r="M52" s="34"/>
      <c r="W52" s="34"/>
    </row>
    <row r="53" spans="7:24" x14ac:dyDescent="0.2">
      <c r="M53" s="34"/>
      <c r="W53" s="34"/>
    </row>
    <row r="54" spans="7:24" x14ac:dyDescent="0.2">
      <c r="M54" s="34"/>
      <c r="W54" s="34"/>
    </row>
    <row r="60" spans="7:24" x14ac:dyDescent="0.2">
      <c r="L60" s="90"/>
      <c r="N60" s="50"/>
    </row>
    <row r="61" spans="7:24" x14ac:dyDescent="0.2">
      <c r="G61" s="150"/>
    </row>
  </sheetData>
  <mergeCells count="14">
    <mergeCell ref="B1:N1"/>
    <mergeCell ref="M5:M7"/>
    <mergeCell ref="N5:N7"/>
    <mergeCell ref="F5:H5"/>
    <mergeCell ref="F6:F7"/>
    <mergeCell ref="G6:H6"/>
    <mergeCell ref="I5:K5"/>
    <mergeCell ref="I6:I7"/>
    <mergeCell ref="J6:K6"/>
    <mergeCell ref="D6:E6"/>
    <mergeCell ref="B5:B7"/>
    <mergeCell ref="C6:C7"/>
    <mergeCell ref="C5:E5"/>
    <mergeCell ref="L5:L7"/>
  </mergeCells>
  <phoneticPr fontId="9" type="noConversion"/>
  <pageMargins left="0.78740157480314965" right="0.78740157480314965" top="0.98425196850393704" bottom="0.98425196850393704" header="0.51181102362204722" footer="0.51181102362204722"/>
  <pageSetup paperSize="9" scale="65" fitToWidth="0" orientation="landscape"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tabColor rgb="FF0072AB"/>
    <pageSetUpPr fitToPage="1"/>
  </sheetPr>
  <dimension ref="B1:AF33"/>
  <sheetViews>
    <sheetView showGridLines="0" zoomScaleNormal="100" zoomScaleSheetLayoutView="100" workbookViewId="0">
      <selection activeCell="H33" sqref="H33"/>
    </sheetView>
  </sheetViews>
  <sheetFormatPr baseColWidth="10" defaultColWidth="11.42578125" defaultRowHeight="12.75" x14ac:dyDescent="0.2"/>
  <cols>
    <col min="1" max="1" width="2.7109375" style="28" customWidth="1"/>
    <col min="2" max="5" width="10.7109375" style="28" customWidth="1"/>
    <col min="6" max="6" width="11.140625" style="28" customWidth="1"/>
    <col min="7" max="9" width="10.7109375" style="28" customWidth="1"/>
    <col min="10" max="10" width="43.140625" style="28" customWidth="1"/>
    <col min="11" max="11" width="4.140625" style="28" customWidth="1"/>
    <col min="12" max="12" width="11.42578125" style="28"/>
    <col min="13" max="13" width="2" style="28" customWidth="1"/>
    <col min="14" max="16384" width="11.42578125" style="28"/>
  </cols>
  <sheetData>
    <row r="1" spans="2:32" s="84" customFormat="1" ht="15.75" x14ac:dyDescent="0.2">
      <c r="B1" s="308" t="str">
        <f>Inhaltsverzeichnis!B22&amp;" "&amp;Inhaltsverzeichnis!C22&amp;" "&amp;Inhaltsverzeichnis!D22</f>
        <v>Tabelle 4:  Juristische Personen (ohne Vereine und Stiftungen), Steuerfaktoren und Steuern nach Renditestufen, 2017</v>
      </c>
      <c r="C1" s="308"/>
      <c r="D1" s="308"/>
      <c r="E1" s="308"/>
      <c r="F1" s="308"/>
      <c r="G1" s="308"/>
      <c r="H1" s="308"/>
      <c r="I1" s="308"/>
      <c r="J1" s="308"/>
      <c r="K1" s="308"/>
      <c r="L1" s="98"/>
      <c r="M1" s="98"/>
      <c r="N1" s="79"/>
      <c r="O1" s="79"/>
      <c r="P1" s="79"/>
      <c r="Q1" s="79"/>
      <c r="R1" s="79"/>
      <c r="S1" s="79"/>
      <c r="T1" s="79"/>
      <c r="U1" s="79"/>
      <c r="V1" s="79"/>
      <c r="W1" s="79"/>
      <c r="X1" s="79"/>
      <c r="Y1" s="79"/>
      <c r="Z1" s="79"/>
      <c r="AA1" s="79"/>
      <c r="AB1" s="79"/>
      <c r="AC1" s="79"/>
      <c r="AD1" s="79"/>
      <c r="AE1" s="79"/>
      <c r="AF1" s="79"/>
    </row>
    <row r="2" spans="2:32" x14ac:dyDescent="0.2">
      <c r="B2" s="32" t="s">
        <v>437</v>
      </c>
    </row>
    <row r="3" spans="2:32" x14ac:dyDescent="0.2">
      <c r="B3" s="32"/>
    </row>
    <row r="5" spans="2:32" s="29" customFormat="1" ht="12.75" customHeight="1" x14ac:dyDescent="0.2">
      <c r="B5" s="322" t="s">
        <v>226</v>
      </c>
      <c r="C5" s="313" t="s">
        <v>213</v>
      </c>
      <c r="D5" s="313"/>
      <c r="E5" s="314" t="s">
        <v>567</v>
      </c>
      <c r="F5" s="314" t="s">
        <v>545</v>
      </c>
      <c r="G5" s="314" t="s">
        <v>546</v>
      </c>
      <c r="H5" s="314" t="s">
        <v>564</v>
      </c>
      <c r="I5" s="314" t="s">
        <v>547</v>
      </c>
    </row>
    <row r="6" spans="2:32" s="29" customFormat="1" ht="27.75" customHeight="1" x14ac:dyDescent="0.2">
      <c r="B6" s="318"/>
      <c r="C6" s="196" t="s">
        <v>331</v>
      </c>
      <c r="D6" s="196" t="s">
        <v>15</v>
      </c>
      <c r="E6" s="313"/>
      <c r="F6" s="313"/>
      <c r="G6" s="313"/>
      <c r="H6" s="313"/>
      <c r="I6" s="313"/>
    </row>
    <row r="7" spans="2:32" x14ac:dyDescent="0.2">
      <c r="B7" s="13" t="s">
        <v>225</v>
      </c>
      <c r="C7" s="28">
        <v>12383</v>
      </c>
      <c r="D7" s="115">
        <f>C7/$C$33*100</f>
        <v>48.479035352151271</v>
      </c>
      <c r="E7" s="133">
        <v>0</v>
      </c>
      <c r="F7" s="14">
        <v>39687677.100000001</v>
      </c>
      <c r="G7" s="133">
        <v>0</v>
      </c>
      <c r="H7" s="14">
        <v>18081.111495000001</v>
      </c>
      <c r="I7" s="14">
        <v>18081.111000000001</v>
      </c>
      <c r="K7" s="35"/>
      <c r="L7" s="35"/>
    </row>
    <row r="8" spans="2:32" x14ac:dyDescent="0.2">
      <c r="B8" s="18" t="s">
        <v>227</v>
      </c>
      <c r="C8" s="28">
        <v>953</v>
      </c>
      <c r="D8" s="115">
        <f t="shared" ref="D8:D32" si="0">C8/$C$33*100</f>
        <v>3.7309634733586496</v>
      </c>
      <c r="E8" s="14">
        <v>9841.7939999999999</v>
      </c>
      <c r="F8" s="14">
        <v>2502953.7999999998</v>
      </c>
      <c r="G8" s="14">
        <v>682.27250000000004</v>
      </c>
      <c r="H8" s="14">
        <v>2301.2268436999998</v>
      </c>
      <c r="I8" s="14">
        <v>2983.4989999999998</v>
      </c>
      <c r="J8" s="86"/>
      <c r="K8" s="35"/>
      <c r="L8" s="35"/>
    </row>
    <row r="9" spans="2:32" x14ac:dyDescent="0.2">
      <c r="B9" s="18" t="s">
        <v>228</v>
      </c>
      <c r="C9" s="28">
        <v>688</v>
      </c>
      <c r="D9" s="115">
        <f t="shared" si="0"/>
        <v>2.6934972399483224</v>
      </c>
      <c r="E9" s="14">
        <v>21117.523000000001</v>
      </c>
      <c r="F9" s="14">
        <v>1440228</v>
      </c>
      <c r="G9" s="14">
        <v>1407.8420000000001</v>
      </c>
      <c r="H9" s="14">
        <v>519.46012670000005</v>
      </c>
      <c r="I9" s="14">
        <v>1927.3019999999999</v>
      </c>
      <c r="J9" s="86"/>
      <c r="K9" s="35"/>
      <c r="L9" s="35"/>
    </row>
    <row r="10" spans="2:32" x14ac:dyDescent="0.2">
      <c r="B10" s="18" t="s">
        <v>229</v>
      </c>
      <c r="C10" s="28">
        <v>652</v>
      </c>
      <c r="D10" s="115">
        <f t="shared" si="0"/>
        <v>2.552558430881259</v>
      </c>
      <c r="E10" s="14">
        <v>67128.888000000006</v>
      </c>
      <c r="F10" s="14">
        <v>2592613.5</v>
      </c>
      <c r="G10" s="14">
        <v>5155.741</v>
      </c>
      <c r="H10" s="14">
        <v>126.5680289</v>
      </c>
      <c r="I10" s="14">
        <v>5282.3090000000002</v>
      </c>
      <c r="J10" s="86"/>
      <c r="K10" s="35"/>
      <c r="L10" s="35"/>
    </row>
    <row r="11" spans="2:32" x14ac:dyDescent="0.2">
      <c r="B11" s="18" t="s">
        <v>230</v>
      </c>
      <c r="C11" s="28">
        <v>562</v>
      </c>
      <c r="D11" s="115">
        <f t="shared" si="0"/>
        <v>2.2002114082136006</v>
      </c>
      <c r="E11" s="14">
        <v>39723.305999999997</v>
      </c>
      <c r="F11" s="14">
        <v>1131815.6000000001</v>
      </c>
      <c r="G11" s="14">
        <v>2793.0045</v>
      </c>
      <c r="H11" s="14">
        <v>61.6015126</v>
      </c>
      <c r="I11" s="14">
        <v>2854.6060000000002</v>
      </c>
      <c r="J11" s="86"/>
      <c r="K11" s="35"/>
      <c r="L11" s="35"/>
    </row>
    <row r="12" spans="2:32" x14ac:dyDescent="0.2">
      <c r="B12" s="18" t="s">
        <v>231</v>
      </c>
      <c r="C12" s="28">
        <v>509</v>
      </c>
      <c r="D12" s="115">
        <f t="shared" si="0"/>
        <v>1.992718161531535</v>
      </c>
      <c r="E12" s="14">
        <v>135458.99900000001</v>
      </c>
      <c r="F12" s="14">
        <v>3022230.4</v>
      </c>
      <c r="G12" s="14">
        <v>10813.3655</v>
      </c>
      <c r="H12" s="14">
        <v>50.8999357</v>
      </c>
      <c r="I12" s="14">
        <v>10864.264999999999</v>
      </c>
      <c r="J12" s="86"/>
      <c r="K12" s="35"/>
      <c r="L12" s="35"/>
    </row>
    <row r="13" spans="2:32" x14ac:dyDescent="0.2">
      <c r="B13" s="18" t="s">
        <v>232</v>
      </c>
      <c r="C13" s="28">
        <v>539</v>
      </c>
      <c r="D13" s="115">
        <f t="shared" si="0"/>
        <v>2.1101671690874211</v>
      </c>
      <c r="E13" s="14">
        <v>88268.74</v>
      </c>
      <c r="F13" s="14">
        <v>1605917.1</v>
      </c>
      <c r="G13" s="14">
        <v>6797.1216999999997</v>
      </c>
      <c r="H13" s="14">
        <v>68.045035600000006</v>
      </c>
      <c r="I13" s="14">
        <v>6865.1670000000004</v>
      </c>
      <c r="J13" s="86"/>
      <c r="K13" s="35"/>
      <c r="L13" s="35"/>
    </row>
    <row r="14" spans="2:32" x14ac:dyDescent="0.2">
      <c r="B14" s="18" t="s">
        <v>233</v>
      </c>
      <c r="C14" s="28">
        <v>439</v>
      </c>
      <c r="D14" s="115">
        <f t="shared" si="0"/>
        <v>1.7186704772344674</v>
      </c>
      <c r="E14" s="14">
        <v>166997.916</v>
      </c>
      <c r="F14" s="14">
        <v>2533985.7000000002</v>
      </c>
      <c r="G14" s="14">
        <v>13468.9324</v>
      </c>
      <c r="H14" s="14">
        <v>26.125990000000002</v>
      </c>
      <c r="I14" s="14">
        <v>13495.058000000001</v>
      </c>
      <c r="J14" s="86"/>
      <c r="K14" s="35"/>
      <c r="L14" s="35"/>
    </row>
    <row r="15" spans="2:32" x14ac:dyDescent="0.2">
      <c r="B15" s="18" t="s">
        <v>234</v>
      </c>
      <c r="C15" s="28">
        <v>384</v>
      </c>
      <c r="D15" s="115">
        <f t="shared" si="0"/>
        <v>1.5033472967153427</v>
      </c>
      <c r="E15" s="14">
        <v>59896.510999999999</v>
      </c>
      <c r="F15" s="14">
        <v>797240.4</v>
      </c>
      <c r="G15" s="14">
        <v>4371.79</v>
      </c>
      <c r="H15" s="14">
        <v>19.109460599999998</v>
      </c>
      <c r="I15" s="14">
        <v>4390.8999999999996</v>
      </c>
      <c r="J15" s="86"/>
      <c r="K15" s="35"/>
      <c r="L15" s="35"/>
    </row>
    <row r="16" spans="2:32" x14ac:dyDescent="0.2">
      <c r="B16" s="18" t="s">
        <v>235</v>
      </c>
      <c r="C16" s="28">
        <v>369</v>
      </c>
      <c r="D16" s="115">
        <f t="shared" si="0"/>
        <v>1.4446227929373996</v>
      </c>
      <c r="E16" s="14">
        <v>182108.79199999999</v>
      </c>
      <c r="F16" s="14">
        <v>2175892.5</v>
      </c>
      <c r="G16" s="14">
        <v>14773.504199999999</v>
      </c>
      <c r="H16" s="14">
        <v>19.2160972</v>
      </c>
      <c r="I16" s="14">
        <v>14792.72</v>
      </c>
      <c r="J16" s="86"/>
      <c r="K16" s="35"/>
      <c r="L16" s="35"/>
    </row>
    <row r="17" spans="2:12" x14ac:dyDescent="0.2">
      <c r="B17" s="18" t="s">
        <v>236</v>
      </c>
      <c r="C17" s="28">
        <v>366</v>
      </c>
      <c r="D17" s="115">
        <f t="shared" si="0"/>
        <v>1.4328778921818111</v>
      </c>
      <c r="E17" s="14">
        <v>93011.646999999997</v>
      </c>
      <c r="F17" s="14">
        <v>984169.6</v>
      </c>
      <c r="G17" s="14">
        <v>7178.3146999999999</v>
      </c>
      <c r="H17" s="14">
        <v>30.274687199999999</v>
      </c>
      <c r="I17" s="14">
        <v>7208.5889999999999</v>
      </c>
      <c r="J17" s="86"/>
      <c r="K17" s="35"/>
      <c r="L17" s="35"/>
    </row>
    <row r="18" spans="2:12" x14ac:dyDescent="0.2">
      <c r="B18" s="18" t="s">
        <v>237</v>
      </c>
      <c r="C18" s="28">
        <v>617</v>
      </c>
      <c r="D18" s="115">
        <f t="shared" si="0"/>
        <v>2.4155345887327253</v>
      </c>
      <c r="E18" s="14">
        <v>150706.962</v>
      </c>
      <c r="F18" s="14">
        <v>1360889.5</v>
      </c>
      <c r="G18" s="14">
        <v>11541.717000000001</v>
      </c>
      <c r="H18" s="14">
        <v>25.667727200000002</v>
      </c>
      <c r="I18" s="14">
        <v>11567.385</v>
      </c>
      <c r="J18" s="86"/>
      <c r="K18" s="35"/>
      <c r="L18" s="35"/>
    </row>
    <row r="19" spans="2:12" x14ac:dyDescent="0.2">
      <c r="B19" s="18" t="s">
        <v>238</v>
      </c>
      <c r="C19" s="28">
        <v>529</v>
      </c>
      <c r="D19" s="115">
        <f t="shared" si="0"/>
        <v>2.0710174999021258</v>
      </c>
      <c r="E19" s="14">
        <v>198242.63500000001</v>
      </c>
      <c r="F19" s="14">
        <v>1492649.6</v>
      </c>
      <c r="G19" s="14">
        <v>15629.231299999999</v>
      </c>
      <c r="H19" s="14">
        <v>15.179696699999999</v>
      </c>
      <c r="I19" s="14">
        <v>15644.411</v>
      </c>
      <c r="J19" s="86"/>
      <c r="K19" s="35"/>
      <c r="L19" s="35"/>
    </row>
    <row r="20" spans="2:12" x14ac:dyDescent="0.2">
      <c r="B20" s="18" t="s">
        <v>239</v>
      </c>
      <c r="C20" s="28">
        <v>483</v>
      </c>
      <c r="D20" s="115">
        <f t="shared" si="0"/>
        <v>1.890929021649767</v>
      </c>
      <c r="E20" s="14">
        <v>101572.58199999999</v>
      </c>
      <c r="F20" s="14">
        <v>669752.9</v>
      </c>
      <c r="G20" s="14">
        <v>7561.1149999999998</v>
      </c>
      <c r="H20" s="14">
        <v>15.4731781</v>
      </c>
      <c r="I20" s="14">
        <v>7576.5879999999997</v>
      </c>
      <c r="J20" s="86"/>
      <c r="K20" s="35"/>
      <c r="L20" s="35"/>
    </row>
    <row r="21" spans="2:12" x14ac:dyDescent="0.2">
      <c r="B21" s="18" t="s">
        <v>240</v>
      </c>
      <c r="C21" s="28">
        <v>393</v>
      </c>
      <c r="D21" s="115">
        <f t="shared" si="0"/>
        <v>1.5385819989821086</v>
      </c>
      <c r="E21" s="14">
        <v>88074.286999999997</v>
      </c>
      <c r="F21" s="14">
        <v>516918.4</v>
      </c>
      <c r="G21" s="14">
        <v>6525.8864000000003</v>
      </c>
      <c r="H21" s="14">
        <v>10.598056700000001</v>
      </c>
      <c r="I21" s="14">
        <v>6536.4840000000004</v>
      </c>
      <c r="J21" s="86"/>
      <c r="K21" s="35"/>
      <c r="L21" s="35"/>
    </row>
    <row r="22" spans="2:12" x14ac:dyDescent="0.2">
      <c r="B22" s="18" t="s">
        <v>241</v>
      </c>
      <c r="C22" s="28">
        <v>363</v>
      </c>
      <c r="D22" s="115">
        <f t="shared" si="0"/>
        <v>1.4211329914262225</v>
      </c>
      <c r="E22" s="14">
        <v>151855.228</v>
      </c>
      <c r="F22" s="14">
        <v>796471.3</v>
      </c>
      <c r="G22" s="14">
        <v>12006.724700000001</v>
      </c>
      <c r="H22" s="14">
        <v>8.3940193999999995</v>
      </c>
      <c r="I22" s="14">
        <v>12015.119000000001</v>
      </c>
      <c r="J22" s="86"/>
      <c r="K22" s="35"/>
      <c r="L22" s="35"/>
    </row>
    <row r="23" spans="2:12" x14ac:dyDescent="0.2">
      <c r="B23" s="18" t="s">
        <v>242</v>
      </c>
      <c r="C23" s="28">
        <v>360</v>
      </c>
      <c r="D23" s="115">
        <f t="shared" si="0"/>
        <v>1.4093880906706338</v>
      </c>
      <c r="E23" s="14">
        <v>112798.06600000001</v>
      </c>
      <c r="F23" s="14">
        <v>536086.69999999995</v>
      </c>
      <c r="G23" s="14">
        <v>8623.8588999999993</v>
      </c>
      <c r="H23" s="14">
        <v>5.6962105999999997</v>
      </c>
      <c r="I23" s="14">
        <v>8629.5550000000003</v>
      </c>
      <c r="J23" s="86"/>
      <c r="K23" s="35"/>
      <c r="L23" s="35"/>
    </row>
    <row r="24" spans="2:12" x14ac:dyDescent="0.2">
      <c r="B24" s="18" t="s">
        <v>243</v>
      </c>
      <c r="C24" s="28">
        <v>448</v>
      </c>
      <c r="D24" s="115">
        <f t="shared" si="0"/>
        <v>1.7539051795012335</v>
      </c>
      <c r="E24" s="14">
        <v>137085.67300000001</v>
      </c>
      <c r="F24" s="14">
        <v>584501.4</v>
      </c>
      <c r="G24" s="14">
        <v>10422.6432</v>
      </c>
      <c r="H24" s="14">
        <v>6.1829410999999999</v>
      </c>
      <c r="I24" s="14">
        <v>10428.825999999999</v>
      </c>
      <c r="J24" s="86"/>
      <c r="K24" s="35"/>
      <c r="L24" s="35"/>
    </row>
    <row r="25" spans="2:12" x14ac:dyDescent="0.2">
      <c r="B25" s="18" t="s">
        <v>244</v>
      </c>
      <c r="C25" s="28">
        <v>675</v>
      </c>
      <c r="D25" s="115">
        <f t="shared" si="0"/>
        <v>2.6426026700074385</v>
      </c>
      <c r="E25" s="14">
        <v>194591.478</v>
      </c>
      <c r="F25" s="14">
        <v>707394.5</v>
      </c>
      <c r="G25" s="14">
        <v>14755.5556</v>
      </c>
      <c r="H25" s="14">
        <v>9.0545702000000006</v>
      </c>
      <c r="I25" s="14">
        <v>14764.61</v>
      </c>
      <c r="J25" s="86"/>
      <c r="K25" s="35"/>
      <c r="L25" s="35"/>
    </row>
    <row r="26" spans="2:12" x14ac:dyDescent="0.2">
      <c r="B26" s="18" t="s">
        <v>245</v>
      </c>
      <c r="C26" s="28">
        <v>933</v>
      </c>
      <c r="D26" s="115">
        <f t="shared" si="0"/>
        <v>3.6526641349880595</v>
      </c>
      <c r="E26" s="14">
        <v>277204.27899999998</v>
      </c>
      <c r="F26" s="14">
        <v>801260.2</v>
      </c>
      <c r="G26" s="14">
        <v>20887.942299999999</v>
      </c>
      <c r="H26" s="14">
        <v>1.88978</v>
      </c>
      <c r="I26" s="14">
        <v>20889.831999999999</v>
      </c>
      <c r="J26" s="86"/>
      <c r="K26" s="35"/>
      <c r="L26" s="35"/>
    </row>
    <row r="27" spans="2:12" x14ac:dyDescent="0.2">
      <c r="B27" s="18" t="s">
        <v>246</v>
      </c>
      <c r="C27" s="28">
        <v>676</v>
      </c>
      <c r="D27" s="115">
        <f t="shared" si="0"/>
        <v>2.6465176369259678</v>
      </c>
      <c r="E27" s="14">
        <v>188398.00399999999</v>
      </c>
      <c r="F27" s="14">
        <v>423556.3</v>
      </c>
      <c r="G27" s="14">
        <v>13968.251899999999</v>
      </c>
      <c r="H27" s="14">
        <v>0.65310939999999995</v>
      </c>
      <c r="I27" s="14">
        <v>13968.905000000001</v>
      </c>
      <c r="J27" s="86"/>
      <c r="K27" s="35"/>
      <c r="L27" s="35"/>
    </row>
    <row r="28" spans="2:12" x14ac:dyDescent="0.2">
      <c r="B28" s="18" t="s">
        <v>247</v>
      </c>
      <c r="C28" s="28">
        <v>475</v>
      </c>
      <c r="D28" s="115">
        <f t="shared" si="0"/>
        <v>1.8596092863015308</v>
      </c>
      <c r="E28" s="14">
        <v>166888.38500000001</v>
      </c>
      <c r="F28" s="14">
        <v>301832.40000000002</v>
      </c>
      <c r="G28" s="14">
        <v>12795.415199999999</v>
      </c>
      <c r="H28" s="14">
        <v>0.4347222</v>
      </c>
      <c r="I28" s="14">
        <v>12795.85</v>
      </c>
      <c r="J28" s="86"/>
      <c r="K28" s="35"/>
      <c r="L28" s="35"/>
    </row>
    <row r="29" spans="2:12" x14ac:dyDescent="0.2">
      <c r="B29" s="18" t="s">
        <v>248</v>
      </c>
      <c r="C29" s="28">
        <v>290</v>
      </c>
      <c r="D29" s="115">
        <f t="shared" si="0"/>
        <v>1.1353404063735661</v>
      </c>
      <c r="E29" s="14">
        <v>104730.63400000001</v>
      </c>
      <c r="F29" s="14">
        <v>161141.5</v>
      </c>
      <c r="G29" s="14">
        <v>7935.7457000000004</v>
      </c>
      <c r="H29" s="128">
        <v>0</v>
      </c>
      <c r="I29" s="14">
        <v>7935.7460000000001</v>
      </c>
      <c r="J29" s="86"/>
      <c r="K29" s="35"/>
      <c r="L29" s="35"/>
    </row>
    <row r="30" spans="2:12" x14ac:dyDescent="0.2">
      <c r="B30" s="18" t="s">
        <v>249</v>
      </c>
      <c r="C30" s="28">
        <v>229</v>
      </c>
      <c r="D30" s="115">
        <f t="shared" si="0"/>
        <v>0.89652742434326427</v>
      </c>
      <c r="E30" s="14">
        <v>111486.143</v>
      </c>
      <c r="F30" s="14">
        <v>152080.70000000001</v>
      </c>
      <c r="G30" s="14">
        <v>8654.7808999999997</v>
      </c>
      <c r="H30" s="128">
        <v>0.4234</v>
      </c>
      <c r="I30" s="14">
        <v>8655.2039999999997</v>
      </c>
      <c r="J30" s="86"/>
      <c r="K30" s="35"/>
      <c r="L30" s="35"/>
    </row>
    <row r="31" spans="2:12" x14ac:dyDescent="0.2">
      <c r="B31" s="18" t="s">
        <v>250</v>
      </c>
      <c r="C31" s="28">
        <v>183</v>
      </c>
      <c r="D31" s="115">
        <f t="shared" si="0"/>
        <v>0.71643894609090553</v>
      </c>
      <c r="E31" s="14">
        <v>186860.921</v>
      </c>
      <c r="F31" s="14">
        <v>215758</v>
      </c>
      <c r="G31" s="14">
        <v>15185.4175</v>
      </c>
      <c r="H31" s="128">
        <v>0</v>
      </c>
      <c r="I31" s="14">
        <v>15185.416999999999</v>
      </c>
      <c r="J31" s="86"/>
      <c r="K31" s="35"/>
      <c r="L31" s="35"/>
    </row>
    <row r="32" spans="2:12" x14ac:dyDescent="0.2">
      <c r="B32" s="18" t="s">
        <v>251</v>
      </c>
      <c r="C32" s="28">
        <v>1045</v>
      </c>
      <c r="D32" s="115">
        <f t="shared" si="0"/>
        <v>4.0911404298633682</v>
      </c>
      <c r="E32" s="14">
        <v>738127.174</v>
      </c>
      <c r="F32" s="14">
        <v>375509.2</v>
      </c>
      <c r="G32" s="14">
        <v>59189.350700000003</v>
      </c>
      <c r="H32" s="14">
        <v>6.4142444000000003</v>
      </c>
      <c r="I32" s="14">
        <v>59195.764999999999</v>
      </c>
      <c r="J32" s="86"/>
      <c r="K32" s="35"/>
      <c r="L32" s="35"/>
    </row>
    <row r="33" spans="2:9" ht="13.5" thickBot="1" x14ac:dyDescent="0.25">
      <c r="B33" s="168" t="s">
        <v>13</v>
      </c>
      <c r="C33" s="173">
        <f>SUM(C7:C32)</f>
        <v>25543</v>
      </c>
      <c r="D33" s="174">
        <f>SUM(D7:D32)</f>
        <v>99.999999999999986</v>
      </c>
      <c r="E33" s="173">
        <f>SUM(E7:E32)</f>
        <v>3772176.5670000007</v>
      </c>
      <c r="F33" s="173">
        <f t="shared" ref="F33:I33" si="1">SUM(F7:F32)</f>
        <v>67570526.299999997</v>
      </c>
      <c r="G33" s="173">
        <f t="shared" si="1"/>
        <v>293125.52480000001</v>
      </c>
      <c r="H33" s="173">
        <f t="shared" si="1"/>
        <v>21409.700869199998</v>
      </c>
      <c r="I33" s="173">
        <f t="shared" si="1"/>
        <v>314535.223</v>
      </c>
    </row>
  </sheetData>
  <mergeCells count="8">
    <mergeCell ref="B1:K1"/>
    <mergeCell ref="I5:I6"/>
    <mergeCell ref="B5:B6"/>
    <mergeCell ref="C5:D5"/>
    <mergeCell ref="E5:E6"/>
    <mergeCell ref="F5:F6"/>
    <mergeCell ref="G5:G6"/>
    <mergeCell ref="H5:H6"/>
  </mergeCells>
  <phoneticPr fontId="9" type="noConversion"/>
  <pageMargins left="0.78740157480314965" right="0.78740157480314965" top="0.98425196850393704" bottom="0.98425196850393704" header="0.51181102362204722" footer="0.51181102362204722"/>
  <pageSetup paperSize="9" scale="63" fitToHeight="0"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tabColor rgb="FF0072AB"/>
    <pageSetUpPr fitToPage="1"/>
  </sheetPr>
  <dimension ref="B1:AF66"/>
  <sheetViews>
    <sheetView showGridLines="0" zoomScaleNormal="100" zoomScaleSheetLayoutView="100" workbookViewId="0">
      <selection activeCell="Q31" sqref="Q31"/>
    </sheetView>
  </sheetViews>
  <sheetFormatPr baseColWidth="10" defaultColWidth="11.42578125" defaultRowHeight="12.75" x14ac:dyDescent="0.2"/>
  <cols>
    <col min="1" max="1" width="2.7109375" style="28" customWidth="1"/>
    <col min="2" max="2" width="3" style="28" customWidth="1"/>
    <col min="3" max="3" width="36.7109375" style="28" customWidth="1"/>
    <col min="4" max="15" width="10.7109375" style="28" customWidth="1"/>
    <col min="16" max="16384" width="11.42578125" style="28"/>
  </cols>
  <sheetData>
    <row r="1" spans="2:28" s="84" customFormat="1" ht="15.75" x14ac:dyDescent="0.2">
      <c r="B1" s="308" t="str">
        <f>Inhaltsverzeichnis!B23&amp;" "&amp;Inhaltsverzeichnis!C23&amp;" "&amp;Inhaltsverzeichnis!D23</f>
        <v>Tabelle 5a:  Juristische Personen (ohne Vereine und Stiftungen), Steuerfaktoren und Steuern nach Wirtschaftszweig (NOGA 2008), 2017</v>
      </c>
      <c r="C1" s="308"/>
      <c r="D1" s="308"/>
      <c r="E1" s="308"/>
      <c r="F1" s="308"/>
      <c r="G1" s="308"/>
      <c r="H1" s="308"/>
      <c r="I1" s="308"/>
      <c r="J1" s="308"/>
      <c r="K1" s="308"/>
      <c r="L1" s="308"/>
      <c r="M1" s="308"/>
      <c r="N1" s="308"/>
      <c r="O1" s="308"/>
      <c r="P1" s="79"/>
      <c r="Q1" s="79"/>
      <c r="R1" s="79"/>
      <c r="S1" s="79"/>
      <c r="T1" s="79"/>
      <c r="U1" s="79"/>
      <c r="V1" s="79"/>
      <c r="W1" s="79"/>
      <c r="X1" s="79"/>
      <c r="Y1" s="79"/>
      <c r="Z1" s="79"/>
      <c r="AA1" s="79"/>
      <c r="AB1" s="79"/>
    </row>
    <row r="2" spans="2:28" x14ac:dyDescent="0.2">
      <c r="B2" s="32" t="s">
        <v>437</v>
      </c>
      <c r="C2" s="32"/>
    </row>
    <row r="3" spans="2:28" x14ac:dyDescent="0.2">
      <c r="B3" s="32"/>
      <c r="C3" s="32"/>
    </row>
    <row r="4" spans="2:28" x14ac:dyDescent="0.2">
      <c r="E4" s="300"/>
      <c r="F4" s="300"/>
      <c r="G4" s="300"/>
      <c r="H4" s="300"/>
      <c r="I4" s="300"/>
    </row>
    <row r="5" spans="2:28" s="29" customFormat="1" ht="25.5" x14ac:dyDescent="0.2">
      <c r="B5" s="327" t="s">
        <v>508</v>
      </c>
      <c r="C5" s="327"/>
      <c r="D5" s="313" t="s">
        <v>213</v>
      </c>
      <c r="E5" s="290" t="s">
        <v>548</v>
      </c>
      <c r="F5" s="290" t="s">
        <v>549</v>
      </c>
      <c r="G5" s="290" t="s">
        <v>550</v>
      </c>
      <c r="H5" s="290" t="s">
        <v>551</v>
      </c>
      <c r="I5" s="290" t="s">
        <v>552</v>
      </c>
      <c r="J5" s="289" t="s">
        <v>213</v>
      </c>
      <c r="K5" s="290" t="s">
        <v>548</v>
      </c>
      <c r="L5" s="290" t="s">
        <v>549</v>
      </c>
      <c r="M5" s="290" t="s">
        <v>550</v>
      </c>
      <c r="N5" s="290" t="s">
        <v>551</v>
      </c>
      <c r="O5" s="290" t="s">
        <v>552</v>
      </c>
    </row>
    <row r="6" spans="2:28" s="29" customFormat="1" ht="12.75" customHeight="1" x14ac:dyDescent="0.2">
      <c r="B6" s="327"/>
      <c r="C6" s="327"/>
      <c r="D6" s="313"/>
      <c r="E6" s="324" t="s">
        <v>330</v>
      </c>
      <c r="F6" s="325"/>
      <c r="G6" s="325"/>
      <c r="H6" s="325"/>
      <c r="I6" s="326"/>
      <c r="J6" s="314" t="s">
        <v>256</v>
      </c>
      <c r="K6" s="318"/>
      <c r="L6" s="318"/>
      <c r="M6" s="318"/>
      <c r="N6" s="318"/>
      <c r="O6" s="318"/>
    </row>
    <row r="7" spans="2:28" x14ac:dyDescent="0.2">
      <c r="B7" s="137" t="s">
        <v>13</v>
      </c>
      <c r="C7" s="137"/>
      <c r="D7" s="117">
        <f>D8+D10+D16</f>
        <v>25543</v>
      </c>
      <c r="E7" s="97">
        <f t="shared" ref="E7:I7" si="0">E8+E10+E16</f>
        <v>3772.1765669999995</v>
      </c>
      <c r="F7" s="97">
        <f>F8+F10+F16</f>
        <v>67570.526200000008</v>
      </c>
      <c r="G7" s="97">
        <f t="shared" si="0"/>
        <v>293.12552470000003</v>
      </c>
      <c r="H7" s="97">
        <f t="shared" si="0"/>
        <v>21.409700860000001</v>
      </c>
      <c r="I7" s="97">
        <f t="shared" si="0"/>
        <v>314.53522559999999</v>
      </c>
      <c r="J7" s="293">
        <f t="shared" ref="J7:O7" si="1">(J8+J10+J16)</f>
        <v>100.00000000000001</v>
      </c>
      <c r="K7" s="293">
        <f t="shared" si="1"/>
        <v>100.00000000000001</v>
      </c>
      <c r="L7" s="293">
        <f t="shared" si="1"/>
        <v>100</v>
      </c>
      <c r="M7" s="293">
        <f t="shared" si="1"/>
        <v>100</v>
      </c>
      <c r="N7" s="293">
        <f t="shared" si="1"/>
        <v>100</v>
      </c>
      <c r="O7" s="293">
        <f t="shared" si="1"/>
        <v>100</v>
      </c>
      <c r="Q7" s="87"/>
    </row>
    <row r="8" spans="2:28" s="29" customFormat="1" x14ac:dyDescent="0.2">
      <c r="B8" s="137" t="s">
        <v>460</v>
      </c>
      <c r="C8" s="137"/>
      <c r="D8" s="119">
        <f>SUM(D9)</f>
        <v>161</v>
      </c>
      <c r="E8" s="97">
        <f>E9</f>
        <v>7.6912849999999997</v>
      </c>
      <c r="F8" s="97">
        <f t="shared" ref="F8:I8" si="2">SUM(F9)</f>
        <v>81.885099999999994</v>
      </c>
      <c r="G8" s="97">
        <f t="shared" si="2"/>
        <v>0.51446420000000004</v>
      </c>
      <c r="H8" s="97">
        <f t="shared" si="2"/>
        <v>6.1733379999999997E-2</v>
      </c>
      <c r="I8" s="97">
        <f t="shared" si="2"/>
        <v>0.57619759999999998</v>
      </c>
      <c r="J8" s="294">
        <f t="shared" ref="J8:O8" si="3">SUM(J9)</f>
        <v>0.63030967388325565</v>
      </c>
      <c r="K8" s="294">
        <f t="shared" si="3"/>
        <v>0.20389514815625015</v>
      </c>
      <c r="L8" s="294">
        <f t="shared" si="3"/>
        <v>0.12118464159599808</v>
      </c>
      <c r="M8" s="294">
        <f t="shared" si="3"/>
        <v>0.17550986067369245</v>
      </c>
      <c r="N8" s="294">
        <f t="shared" si="3"/>
        <v>0.28834302918887211</v>
      </c>
      <c r="O8" s="294">
        <f t="shared" si="3"/>
        <v>0.18319016539430805</v>
      </c>
      <c r="Q8" s="87"/>
    </row>
    <row r="9" spans="2:28" x14ac:dyDescent="0.2">
      <c r="B9" s="23" t="s">
        <v>461</v>
      </c>
      <c r="C9" s="23" t="s">
        <v>478</v>
      </c>
      <c r="D9" s="24">
        <v>161</v>
      </c>
      <c r="E9" s="136">
        <v>7.6912849999999997</v>
      </c>
      <c r="F9" s="136">
        <v>81.885099999999994</v>
      </c>
      <c r="G9" s="136">
        <v>0.51446420000000004</v>
      </c>
      <c r="H9" s="136">
        <v>6.1733379999999997E-2</v>
      </c>
      <c r="I9" s="136">
        <v>0.57619759999999998</v>
      </c>
      <c r="J9" s="295">
        <f>D9/$D$7*100</f>
        <v>0.63030967388325565</v>
      </c>
      <c r="K9" s="295">
        <f>E9/$E$7*100</f>
        <v>0.20389514815625015</v>
      </c>
      <c r="L9" s="295">
        <f>F9/$F$7*100</f>
        <v>0.12118464159599808</v>
      </c>
      <c r="M9" s="295">
        <f>G9/$G$7*100</f>
        <v>0.17550986067369245</v>
      </c>
      <c r="N9" s="295">
        <f>H9/$H$7*100</f>
        <v>0.28834302918887211</v>
      </c>
      <c r="O9" s="115">
        <f>I9/$I$7*100</f>
        <v>0.18319016539430805</v>
      </c>
      <c r="Q9" s="87"/>
    </row>
    <row r="10" spans="2:28" x14ac:dyDescent="0.2">
      <c r="B10" s="137" t="s">
        <v>462</v>
      </c>
      <c r="C10" s="137"/>
      <c r="D10" s="91">
        <f>SUM(D11:D15)</f>
        <v>5796</v>
      </c>
      <c r="E10" s="97">
        <f t="shared" ref="E10:O10" si="4">SUM(E11:E15)</f>
        <v>1505.2913530000001</v>
      </c>
      <c r="F10" s="97">
        <f t="shared" si="4"/>
        <v>14497.433400000002</v>
      </c>
      <c r="G10" s="97">
        <f t="shared" si="4"/>
        <v>120.0369481</v>
      </c>
      <c r="H10" s="97">
        <f t="shared" si="4"/>
        <v>7.5131732499999995</v>
      </c>
      <c r="I10" s="97">
        <f t="shared" si="4"/>
        <v>127.55012120000001</v>
      </c>
      <c r="J10" s="294">
        <f t="shared" si="4"/>
        <v>22.691148259797203</v>
      </c>
      <c r="K10" s="294">
        <f t="shared" si="4"/>
        <v>39.905113831857392</v>
      </c>
      <c r="L10" s="294">
        <f t="shared" si="4"/>
        <v>21.455261954138813</v>
      </c>
      <c r="M10" s="294">
        <f t="shared" si="4"/>
        <v>40.950697904200631</v>
      </c>
      <c r="N10" s="294">
        <f t="shared" si="4"/>
        <v>35.092378446244197</v>
      </c>
      <c r="O10" s="294">
        <f t="shared" si="4"/>
        <v>40.551935306033975</v>
      </c>
      <c r="Q10" s="87"/>
    </row>
    <row r="11" spans="2:28" x14ac:dyDescent="0.2">
      <c r="B11" s="23" t="s">
        <v>463</v>
      </c>
      <c r="C11" s="23" t="s">
        <v>288</v>
      </c>
      <c r="D11" s="24">
        <v>41</v>
      </c>
      <c r="E11" s="136">
        <v>20.397959</v>
      </c>
      <c r="F11" s="136">
        <v>152.0069</v>
      </c>
      <c r="G11" s="136">
        <v>1.6448369</v>
      </c>
      <c r="H11" s="136">
        <v>6.4636490000000005E-2</v>
      </c>
      <c r="I11" s="136">
        <v>1.7094734</v>
      </c>
      <c r="J11" s="295">
        <f>D11/$D$7*100</f>
        <v>0.16051364365971107</v>
      </c>
      <c r="K11" s="295">
        <f>E11/$E$7*100</f>
        <v>0.54074772582086295</v>
      </c>
      <c r="L11" s="295">
        <f>F11/$F$7*100</f>
        <v>0.22496036148968154</v>
      </c>
      <c r="M11" s="295">
        <f>G11/$G$7*100</f>
        <v>0.56113738361182031</v>
      </c>
      <c r="N11" s="295">
        <f>H11/$H$7*100</f>
        <v>0.30190281696444032</v>
      </c>
      <c r="O11" s="115">
        <f>I11/$I$7*100</f>
        <v>0.54349187654230102</v>
      </c>
      <c r="Q11" s="87"/>
    </row>
    <row r="12" spans="2:28" x14ac:dyDescent="0.2">
      <c r="B12" s="23" t="s">
        <v>464</v>
      </c>
      <c r="C12" s="23" t="s">
        <v>487</v>
      </c>
      <c r="D12" s="24">
        <v>2492</v>
      </c>
      <c r="E12" s="136">
        <v>1009.830596</v>
      </c>
      <c r="F12" s="136">
        <v>7840.8711000000003</v>
      </c>
      <c r="G12" s="136">
        <v>82.248387899999997</v>
      </c>
      <c r="H12" s="136">
        <v>3.82790834</v>
      </c>
      <c r="I12" s="136">
        <v>86.076296200000002</v>
      </c>
      <c r="J12" s="295">
        <f t="shared" ref="J12:J15" si="5">D12/$D$7*100</f>
        <v>9.7560975609756095</v>
      </c>
      <c r="K12" s="295">
        <f t="shared" ref="K12:K15" si="6">E12/$E$7*100</f>
        <v>26.770501806152602</v>
      </c>
      <c r="L12" s="295">
        <f t="shared" ref="L12:L15" si="7">F12/$F$7*100</f>
        <v>11.603981115659861</v>
      </c>
      <c r="M12" s="295">
        <f t="shared" ref="M12:M15" si="8">G12/$G$7*100</f>
        <v>28.059101295998463</v>
      </c>
      <c r="N12" s="295">
        <f t="shared" ref="N12:N15" si="9">H12/$H$7*100</f>
        <v>17.879317254505533</v>
      </c>
      <c r="O12" s="115">
        <f t="shared" ref="O12:O15" si="10">I12/$I$7*100</f>
        <v>27.366186421823784</v>
      </c>
      <c r="Q12" s="87"/>
    </row>
    <row r="13" spans="2:28" x14ac:dyDescent="0.2">
      <c r="B13" s="23" t="s">
        <v>465</v>
      </c>
      <c r="C13" s="23" t="s">
        <v>479</v>
      </c>
      <c r="D13" s="24">
        <v>184</v>
      </c>
      <c r="E13" s="136">
        <v>197.187805</v>
      </c>
      <c r="F13" s="136">
        <v>4601.1827000000003</v>
      </c>
      <c r="G13" s="136">
        <v>16.408152000000001</v>
      </c>
      <c r="H13" s="136">
        <v>2.5401259600000001</v>
      </c>
      <c r="I13" s="136">
        <v>18.948277900000001</v>
      </c>
      <c r="J13" s="295">
        <f t="shared" si="5"/>
        <v>0.72035391300943508</v>
      </c>
      <c r="K13" s="295">
        <f t="shared" si="6"/>
        <v>5.227427759481122</v>
      </c>
      <c r="L13" s="295">
        <f t="shared" si="7"/>
        <v>6.809452225340225</v>
      </c>
      <c r="M13" s="295">
        <f t="shared" si="8"/>
        <v>5.5976537753895572</v>
      </c>
      <c r="N13" s="295">
        <f t="shared" si="9"/>
        <v>11.864369225007472</v>
      </c>
      <c r="O13" s="115">
        <f t="shared" si="10"/>
        <v>6.0242148916245268</v>
      </c>
      <c r="Q13" s="87"/>
    </row>
    <row r="14" spans="2:28" x14ac:dyDescent="0.2">
      <c r="B14" s="23" t="s">
        <v>466</v>
      </c>
      <c r="C14" s="23" t="s">
        <v>480</v>
      </c>
      <c r="D14" s="24">
        <v>117</v>
      </c>
      <c r="E14" s="136">
        <v>30.554704999999998</v>
      </c>
      <c r="F14" s="136">
        <v>191.07679999999999</v>
      </c>
      <c r="G14" s="136">
        <v>2.3399044999999998</v>
      </c>
      <c r="H14" s="136">
        <v>6.3895540000000001E-2</v>
      </c>
      <c r="I14" s="136">
        <v>2.4037999999999999</v>
      </c>
      <c r="J14" s="295">
        <f t="shared" si="5"/>
        <v>0.45805112946795601</v>
      </c>
      <c r="K14" s="295">
        <f t="shared" si="6"/>
        <v>0.81000198313357485</v>
      </c>
      <c r="L14" s="295">
        <f t="shared" si="7"/>
        <v>0.28278128164110694</v>
      </c>
      <c r="M14" s="295">
        <f t="shared" si="8"/>
        <v>0.79826023421016645</v>
      </c>
      <c r="N14" s="295">
        <f t="shared" si="9"/>
        <v>0.29844200261282866</v>
      </c>
      <c r="O14" s="115">
        <f t="shared" si="10"/>
        <v>0.76423872569902707</v>
      </c>
      <c r="Q14" s="87"/>
    </row>
    <row r="15" spans="2:28" x14ac:dyDescent="0.2">
      <c r="B15" s="23" t="s">
        <v>467</v>
      </c>
      <c r="C15" s="23" t="s">
        <v>254</v>
      </c>
      <c r="D15" s="24">
        <v>2962</v>
      </c>
      <c r="E15" s="136">
        <v>247.32028800000001</v>
      </c>
      <c r="F15" s="136">
        <v>1712.2959000000001</v>
      </c>
      <c r="G15" s="136">
        <v>17.395666800000001</v>
      </c>
      <c r="H15" s="136">
        <v>1.0166069200000001</v>
      </c>
      <c r="I15" s="136">
        <v>18.4122737</v>
      </c>
      <c r="J15" s="295">
        <f t="shared" si="5"/>
        <v>11.596132012684492</v>
      </c>
      <c r="K15" s="295">
        <f t="shared" si="6"/>
        <v>6.5564345572692293</v>
      </c>
      <c r="L15" s="295">
        <f t="shared" si="7"/>
        <v>2.5340869700079378</v>
      </c>
      <c r="M15" s="295">
        <f t="shared" si="8"/>
        <v>5.9345452149906208</v>
      </c>
      <c r="N15" s="295">
        <f t="shared" si="9"/>
        <v>4.748347147153928</v>
      </c>
      <c r="O15" s="115">
        <f t="shared" si="10"/>
        <v>5.8538033903443347</v>
      </c>
      <c r="Q15" s="87"/>
    </row>
    <row r="16" spans="2:28" s="29" customFormat="1" x14ac:dyDescent="0.2">
      <c r="B16" s="137" t="s">
        <v>468</v>
      </c>
      <c r="C16" s="137"/>
      <c r="D16" s="119">
        <f t="shared" ref="D16:O16" si="11">SUM(D17:D25)</f>
        <v>19586</v>
      </c>
      <c r="E16" s="97">
        <f t="shared" si="11"/>
        <v>2259.1939289999996</v>
      </c>
      <c r="F16" s="97">
        <f t="shared" si="11"/>
        <v>52991.207700000006</v>
      </c>
      <c r="G16" s="97">
        <f t="shared" si="11"/>
        <v>172.57411239999999</v>
      </c>
      <c r="H16" s="97">
        <f t="shared" si="11"/>
        <v>13.834794230000002</v>
      </c>
      <c r="I16" s="97">
        <f t="shared" si="11"/>
        <v>186.40890680000001</v>
      </c>
      <c r="J16" s="294">
        <f t="shared" si="11"/>
        <v>76.678542066319551</v>
      </c>
      <c r="K16" s="294">
        <f t="shared" si="11"/>
        <v>59.890991019986373</v>
      </c>
      <c r="L16" s="294">
        <f t="shared" si="11"/>
        <v>78.423553404265192</v>
      </c>
      <c r="M16" s="294">
        <f t="shared" si="11"/>
        <v>58.87379223512567</v>
      </c>
      <c r="N16" s="294">
        <f t="shared" si="11"/>
        <v>64.619278524566923</v>
      </c>
      <c r="O16" s="294">
        <f t="shared" si="11"/>
        <v>59.264874528571717</v>
      </c>
      <c r="Q16" s="87"/>
    </row>
    <row r="17" spans="2:31" x14ac:dyDescent="0.2">
      <c r="B17" s="23" t="s">
        <v>469</v>
      </c>
      <c r="C17" s="23" t="s">
        <v>255</v>
      </c>
      <c r="D17" s="24">
        <v>5012</v>
      </c>
      <c r="E17" s="136">
        <v>636.89623900000004</v>
      </c>
      <c r="F17" s="136">
        <v>5395.9970000000003</v>
      </c>
      <c r="G17" s="136">
        <v>48.799740200000002</v>
      </c>
      <c r="H17" s="136">
        <v>2.8850506600000001</v>
      </c>
      <c r="I17" s="136">
        <v>51.684790900000003</v>
      </c>
      <c r="J17" s="295">
        <f>D17/$D$7*100</f>
        <v>19.621814195670044</v>
      </c>
      <c r="K17" s="295">
        <f>E17/$E$7*100</f>
        <v>16.884051626101947</v>
      </c>
      <c r="L17" s="295">
        <f>F17/$F$7*100</f>
        <v>7.9857258829516109</v>
      </c>
      <c r="M17" s="295">
        <f>G17/$G$7*100</f>
        <v>16.648069201733353</v>
      </c>
      <c r="N17" s="295">
        <f>H17/$H$7*100</f>
        <v>13.475436573661684</v>
      </c>
      <c r="O17" s="115">
        <f>I17/$I$7*100</f>
        <v>16.432115290555235</v>
      </c>
      <c r="Q17" s="87"/>
    </row>
    <row r="18" spans="2:31" x14ac:dyDescent="0.2">
      <c r="B18" s="23" t="s">
        <v>470</v>
      </c>
      <c r="C18" s="23" t="s">
        <v>481</v>
      </c>
      <c r="D18" s="24">
        <v>639</v>
      </c>
      <c r="E18" s="136">
        <v>99.024494000000004</v>
      </c>
      <c r="F18" s="136">
        <v>966.63530000000003</v>
      </c>
      <c r="G18" s="136">
        <v>7.6636063999999999</v>
      </c>
      <c r="H18" s="136">
        <v>0.41217301000000001</v>
      </c>
      <c r="I18" s="136">
        <v>8.0757794999999994</v>
      </c>
      <c r="J18" s="295">
        <f t="shared" ref="J18:J25" si="12">D18/$D$7*100</f>
        <v>2.5016638609403752</v>
      </c>
      <c r="K18" s="295">
        <f t="shared" ref="K18:K25" si="13">E18/$E$7*100</f>
        <v>2.6251288146555103</v>
      </c>
      <c r="L18" s="295">
        <f t="shared" ref="L18:L25" si="14">F18/$F$7*100</f>
        <v>1.4305576030870097</v>
      </c>
      <c r="M18" s="295">
        <f t="shared" ref="M18:M25" si="15">G18/$G$7*100</f>
        <v>2.6144452646501306</v>
      </c>
      <c r="N18" s="295">
        <f t="shared" ref="N18:N25" si="16">H18/$H$7*100</f>
        <v>1.9251694019231615</v>
      </c>
      <c r="O18" s="115">
        <f t="shared" ref="O18:O25" si="17">I18/$I$7*100</f>
        <v>2.567527845122858</v>
      </c>
      <c r="Q18" s="87"/>
    </row>
    <row r="19" spans="2:31" x14ac:dyDescent="0.2">
      <c r="B19" s="23" t="s">
        <v>471</v>
      </c>
      <c r="C19" s="23" t="s">
        <v>482</v>
      </c>
      <c r="D19" s="24">
        <v>878</v>
      </c>
      <c r="E19" s="136">
        <v>22.991848000000001</v>
      </c>
      <c r="F19" s="136">
        <v>194.6112</v>
      </c>
      <c r="G19" s="136">
        <v>1.4571708000000001</v>
      </c>
      <c r="H19" s="136">
        <v>0.31506159</v>
      </c>
      <c r="I19" s="136">
        <v>1.7722324</v>
      </c>
      <c r="J19" s="295">
        <f t="shared" si="12"/>
        <v>3.4373409544689348</v>
      </c>
      <c r="K19" s="295">
        <f t="shared" si="13"/>
        <v>0.60951144761193798</v>
      </c>
      <c r="L19" s="295">
        <f t="shared" si="14"/>
        <v>0.28801196460121686</v>
      </c>
      <c r="M19" s="295">
        <f t="shared" si="15"/>
        <v>0.49711494810673512</v>
      </c>
      <c r="N19" s="295">
        <f t="shared" si="16"/>
        <v>1.4715833353311036</v>
      </c>
      <c r="O19" s="115">
        <f t="shared" si="17"/>
        <v>0.5634448086440339</v>
      </c>
      <c r="Q19" s="87"/>
    </row>
    <row r="20" spans="2:31" x14ac:dyDescent="0.2">
      <c r="B20" s="23" t="s">
        <v>472</v>
      </c>
      <c r="C20" s="23" t="s">
        <v>483</v>
      </c>
      <c r="D20" s="24">
        <v>1449</v>
      </c>
      <c r="E20" s="136">
        <v>95.184766999999994</v>
      </c>
      <c r="F20" s="136">
        <v>839.7269</v>
      </c>
      <c r="G20" s="136">
        <v>7.0579850999999998</v>
      </c>
      <c r="H20" s="136">
        <v>0.70098561000000004</v>
      </c>
      <c r="I20" s="136">
        <v>7.7589706999999999</v>
      </c>
      <c r="J20" s="295">
        <f t="shared" si="12"/>
        <v>5.6727870649493015</v>
      </c>
      <c r="K20" s="295">
        <f t="shared" si="13"/>
        <v>2.5233380598538671</v>
      </c>
      <c r="L20" s="295">
        <f t="shared" si="14"/>
        <v>1.2427413951380475</v>
      </c>
      <c r="M20" s="295">
        <f t="shared" si="15"/>
        <v>2.4078370886409535</v>
      </c>
      <c r="N20" s="295">
        <f t="shared" si="16"/>
        <v>3.274149482908749</v>
      </c>
      <c r="O20" s="115">
        <f t="shared" si="17"/>
        <v>2.4668050089458724</v>
      </c>
      <c r="Q20" s="87"/>
    </row>
    <row r="21" spans="2:31" x14ac:dyDescent="0.2">
      <c r="B21" s="23" t="s">
        <v>473</v>
      </c>
      <c r="C21" s="23" t="s">
        <v>484</v>
      </c>
      <c r="D21" s="24">
        <v>1496</v>
      </c>
      <c r="E21" s="136">
        <v>480.30397399999998</v>
      </c>
      <c r="F21" s="136">
        <v>24922.129400000002</v>
      </c>
      <c r="G21" s="136">
        <v>39.962806800000003</v>
      </c>
      <c r="H21" s="136">
        <v>2.8938368900000002</v>
      </c>
      <c r="I21" s="136">
        <v>42.856643699999999</v>
      </c>
      <c r="J21" s="295">
        <f t="shared" si="12"/>
        <v>5.8567905101201898</v>
      </c>
      <c r="K21" s="295">
        <f t="shared" si="13"/>
        <v>12.732807318772574</v>
      </c>
      <c r="L21" s="295">
        <f t="shared" si="14"/>
        <v>36.883136482071677</v>
      </c>
      <c r="M21" s="295">
        <f t="shared" si="15"/>
        <v>13.63334252139933</v>
      </c>
      <c r="N21" s="295">
        <f t="shared" si="16"/>
        <v>13.516475119961111</v>
      </c>
      <c r="O21" s="115">
        <f t="shared" si="17"/>
        <v>13.625387623356866</v>
      </c>
      <c r="Q21" s="87"/>
    </row>
    <row r="22" spans="2:31" x14ac:dyDescent="0.2">
      <c r="B22" s="23" t="s">
        <v>474</v>
      </c>
      <c r="C22" s="23" t="s">
        <v>485</v>
      </c>
      <c r="D22" s="24">
        <v>3282</v>
      </c>
      <c r="E22" s="136">
        <v>485.22031199999998</v>
      </c>
      <c r="F22" s="136">
        <v>4408.8194999999996</v>
      </c>
      <c r="G22" s="136">
        <v>36.490501899999998</v>
      </c>
      <c r="H22" s="136">
        <v>1.65862138</v>
      </c>
      <c r="I22" s="136">
        <v>38.149123299999999</v>
      </c>
      <c r="J22" s="295">
        <f t="shared" si="12"/>
        <v>12.848921426613947</v>
      </c>
      <c r="K22" s="295">
        <f t="shared" si="13"/>
        <v>12.863138916795039</v>
      </c>
      <c r="L22" s="295">
        <f t="shared" si="14"/>
        <v>6.524767155061757</v>
      </c>
      <c r="M22" s="295">
        <f t="shared" si="15"/>
        <v>12.44876301282404</v>
      </c>
      <c r="N22" s="295">
        <f t="shared" si="16"/>
        <v>7.7470553691799688</v>
      </c>
      <c r="O22" s="115">
        <f t="shared" si="17"/>
        <v>12.128728420553733</v>
      </c>
      <c r="Q22" s="87"/>
    </row>
    <row r="23" spans="2:31" s="139" customFormat="1" x14ac:dyDescent="0.2">
      <c r="B23" s="23" t="s">
        <v>475</v>
      </c>
      <c r="C23" s="23" t="s">
        <v>486</v>
      </c>
      <c r="D23" s="24">
        <v>4122</v>
      </c>
      <c r="E23" s="136">
        <v>253.94460100000001</v>
      </c>
      <c r="F23" s="136">
        <v>5059.8626000000004</v>
      </c>
      <c r="G23" s="136">
        <v>17.7532724</v>
      </c>
      <c r="H23" s="136">
        <v>3.0362502099999999</v>
      </c>
      <c r="I23" s="136">
        <v>20.789522600000002</v>
      </c>
      <c r="J23" s="295">
        <f t="shared" si="12"/>
        <v>16.137493638178757</v>
      </c>
      <c r="K23" s="295">
        <f t="shared" si="13"/>
        <v>6.732044391070521</v>
      </c>
      <c r="L23" s="295">
        <f t="shared" si="14"/>
        <v>7.4882687534850074</v>
      </c>
      <c r="M23" s="295">
        <f t="shared" si="15"/>
        <v>6.0565426426680604</v>
      </c>
      <c r="N23" s="295">
        <f t="shared" si="16"/>
        <v>14.181656389569937</v>
      </c>
      <c r="O23" s="115">
        <f t="shared" si="17"/>
        <v>6.6096007403757078</v>
      </c>
      <c r="Q23" s="87"/>
    </row>
    <row r="24" spans="2:31" x14ac:dyDescent="0.2">
      <c r="B24" s="23" t="s">
        <v>477</v>
      </c>
      <c r="C24" s="23" t="s">
        <v>289</v>
      </c>
      <c r="D24" s="24">
        <v>609</v>
      </c>
      <c r="E24" s="136">
        <v>77.921575000000004</v>
      </c>
      <c r="F24" s="136">
        <v>318.18020000000001</v>
      </c>
      <c r="G24" s="136">
        <v>5.7168542999999996</v>
      </c>
      <c r="H24" s="136">
        <v>0.17385686</v>
      </c>
      <c r="I24" s="136">
        <v>5.8907112000000001</v>
      </c>
      <c r="J24" s="295">
        <f t="shared" si="12"/>
        <v>2.3842148533844889</v>
      </c>
      <c r="K24" s="295">
        <f t="shared" si="13"/>
        <v>2.0656926741361632</v>
      </c>
      <c r="L24" s="295">
        <f t="shared" si="14"/>
        <v>0.47088607695347495</v>
      </c>
      <c r="M24" s="295">
        <f t="shared" si="15"/>
        <v>1.9503092764954286</v>
      </c>
      <c r="N24" s="295">
        <f t="shared" si="16"/>
        <v>0.81204712357667197</v>
      </c>
      <c r="O24" s="115">
        <f t="shared" si="17"/>
        <v>1.8728303606577033</v>
      </c>
      <c r="Q24" s="87"/>
      <c r="R24" s="87"/>
      <c r="S24" s="87"/>
      <c r="T24" s="87"/>
      <c r="U24" s="87"/>
      <c r="V24" s="87"/>
    </row>
    <row r="25" spans="2:31" ht="13.5" thickBot="1" x14ac:dyDescent="0.25">
      <c r="B25" s="175"/>
      <c r="C25" s="175" t="s">
        <v>257</v>
      </c>
      <c r="D25" s="176">
        <v>2099</v>
      </c>
      <c r="E25" s="177">
        <v>107.706119</v>
      </c>
      <c r="F25" s="177">
        <v>10885.2456</v>
      </c>
      <c r="G25" s="177">
        <v>7.6721744999999997</v>
      </c>
      <c r="H25" s="177">
        <v>1.7589580199999999</v>
      </c>
      <c r="I25" s="177">
        <v>9.4311325000000004</v>
      </c>
      <c r="J25" s="296">
        <f t="shared" si="12"/>
        <v>8.2175155619935012</v>
      </c>
      <c r="K25" s="296">
        <f t="shared" si="13"/>
        <v>2.8552777709888155</v>
      </c>
      <c r="L25" s="296">
        <f t="shared" si="14"/>
        <v>16.109458090915382</v>
      </c>
      <c r="M25" s="296">
        <f t="shared" si="15"/>
        <v>2.6173682786076387</v>
      </c>
      <c r="N25" s="296">
        <f t="shared" si="16"/>
        <v>8.2157057284545356</v>
      </c>
      <c r="O25" s="172">
        <f t="shared" si="17"/>
        <v>2.9984344303597137</v>
      </c>
      <c r="Q25" s="87"/>
      <c r="AB25" s="140"/>
      <c r="AC25" s="140"/>
      <c r="AD25" s="140"/>
      <c r="AE25" s="140"/>
    </row>
    <row r="26" spans="2:31" x14ac:dyDescent="0.2">
      <c r="B26" s="23"/>
      <c r="C26" s="23"/>
      <c r="D26" s="24"/>
      <c r="E26" s="136"/>
      <c r="F26" s="136"/>
      <c r="G26" s="136"/>
      <c r="H26" s="136"/>
      <c r="I26" s="136"/>
      <c r="J26" s="109"/>
      <c r="K26" s="109"/>
      <c r="L26" s="109"/>
      <c r="M26" s="109"/>
      <c r="N26" s="109"/>
      <c r="O26" s="109"/>
      <c r="AB26" s="140"/>
      <c r="AC26" s="140"/>
      <c r="AD26" s="140"/>
      <c r="AE26" s="140"/>
    </row>
    <row r="27" spans="2:31" x14ac:dyDescent="0.2">
      <c r="D27" s="87"/>
      <c r="E27" s="87"/>
      <c r="F27" s="87"/>
      <c r="G27" s="87"/>
      <c r="H27" s="87"/>
      <c r="I27" s="87"/>
      <c r="J27" s="87"/>
      <c r="K27" s="87"/>
      <c r="L27" s="87"/>
      <c r="M27" s="87"/>
      <c r="N27" s="87"/>
      <c r="O27" s="87"/>
      <c r="AB27" s="140"/>
      <c r="AC27" s="140"/>
      <c r="AD27" s="140"/>
      <c r="AE27" s="140"/>
    </row>
    <row r="28" spans="2:31" x14ac:dyDescent="0.2">
      <c r="AB28" s="140"/>
      <c r="AC28" s="140"/>
      <c r="AD28" s="140"/>
      <c r="AE28" s="140"/>
    </row>
    <row r="29" spans="2:31" x14ac:dyDescent="0.2">
      <c r="AB29" s="140"/>
      <c r="AC29" s="140"/>
      <c r="AD29" s="140"/>
      <c r="AE29" s="140"/>
    </row>
    <row r="30" spans="2:31" x14ac:dyDescent="0.2">
      <c r="O30" s="34"/>
      <c r="P30" s="34"/>
      <c r="Q30" s="34"/>
      <c r="R30" s="34"/>
      <c r="S30" s="34"/>
      <c r="T30" s="34"/>
      <c r="AB30" s="140"/>
      <c r="AC30" s="140"/>
      <c r="AD30" s="140"/>
      <c r="AE30" s="140"/>
    </row>
    <row r="31" spans="2:31" x14ac:dyDescent="0.2">
      <c r="O31" s="34"/>
      <c r="P31" s="34"/>
      <c r="Q31" s="34"/>
      <c r="R31" s="34"/>
      <c r="S31" s="34"/>
      <c r="T31" s="34"/>
      <c r="AB31" s="140"/>
      <c r="AC31" s="140"/>
      <c r="AD31" s="140"/>
      <c r="AE31" s="140"/>
    </row>
    <row r="32" spans="2:31" x14ac:dyDescent="0.2">
      <c r="O32" s="34"/>
      <c r="P32" s="34"/>
      <c r="Q32" s="34"/>
      <c r="R32" s="34"/>
      <c r="S32" s="34"/>
      <c r="T32" s="34"/>
      <c r="AB32" s="140"/>
      <c r="AC32" s="140"/>
      <c r="AD32" s="140"/>
      <c r="AE32" s="140"/>
    </row>
    <row r="33" spans="14:32" x14ac:dyDescent="0.2">
      <c r="O33" s="34"/>
      <c r="P33" s="34"/>
      <c r="Q33" s="34"/>
      <c r="R33" s="34"/>
      <c r="S33" s="34"/>
      <c r="T33" s="34"/>
      <c r="U33" s="46"/>
      <c r="V33" s="46"/>
      <c r="W33" s="46"/>
      <c r="X33" s="46"/>
      <c r="Y33" s="46"/>
      <c r="Z33" s="46"/>
      <c r="AA33" s="46"/>
      <c r="AB33" s="140"/>
      <c r="AC33" s="140"/>
      <c r="AD33" s="140"/>
      <c r="AE33" s="140"/>
    </row>
    <row r="34" spans="14:32" x14ac:dyDescent="0.2">
      <c r="O34" s="34"/>
      <c r="P34" s="270"/>
      <c r="Q34" s="34"/>
      <c r="R34" s="34"/>
      <c r="S34" s="34"/>
      <c r="T34" s="34"/>
      <c r="U34" s="46"/>
      <c r="V34" s="46"/>
      <c r="W34" s="46"/>
      <c r="X34" s="46"/>
      <c r="Y34" s="46"/>
      <c r="Z34" s="46"/>
      <c r="AA34" s="46"/>
      <c r="AB34" s="140"/>
      <c r="AC34" s="140"/>
      <c r="AD34" s="140"/>
      <c r="AE34" s="140"/>
    </row>
    <row r="35" spans="14:32" x14ac:dyDescent="0.2">
      <c r="O35" s="141"/>
      <c r="P35" s="141"/>
      <c r="Q35" s="34"/>
      <c r="R35" s="34"/>
      <c r="S35" s="34"/>
      <c r="T35" s="34"/>
      <c r="U35" s="34"/>
      <c r="V35" s="34"/>
      <c r="W35" s="34"/>
      <c r="X35" s="34"/>
      <c r="Y35" s="34"/>
      <c r="Z35" s="34"/>
      <c r="AA35" s="34"/>
      <c r="AB35" s="34"/>
      <c r="AC35" s="34"/>
      <c r="AD35" s="34"/>
      <c r="AE35" s="34"/>
    </row>
    <row r="36" spans="14:32" x14ac:dyDescent="0.2">
      <c r="O36" s="34"/>
      <c r="P36" s="34"/>
      <c r="Q36" s="34"/>
      <c r="R36" s="34"/>
      <c r="S36" s="34"/>
      <c r="T36" s="34"/>
      <c r="U36" s="34"/>
      <c r="V36" s="34"/>
      <c r="W36" s="34"/>
      <c r="X36" s="34"/>
      <c r="Y36" s="34"/>
      <c r="Z36" s="34"/>
      <c r="AA36" s="34"/>
      <c r="AB36" s="34"/>
      <c r="AC36" s="34"/>
      <c r="AD36" s="34"/>
      <c r="AE36" s="34"/>
    </row>
    <row r="37" spans="14:32" x14ac:dyDescent="0.2">
      <c r="O37" s="34"/>
      <c r="P37" s="34"/>
      <c r="Q37" s="34"/>
      <c r="R37" s="34"/>
      <c r="S37" s="270"/>
      <c r="T37" s="34"/>
      <c r="U37" s="34"/>
      <c r="V37" s="34"/>
      <c r="W37" s="34"/>
      <c r="X37" s="34"/>
      <c r="Y37" s="34"/>
      <c r="Z37" s="34"/>
      <c r="AA37" s="34"/>
      <c r="AB37" s="34"/>
      <c r="AC37" s="34"/>
      <c r="AD37" s="34"/>
      <c r="AE37" s="34"/>
    </row>
    <row r="38" spans="14:32" x14ac:dyDescent="0.2">
      <c r="O38" s="34"/>
      <c r="P38" s="34"/>
      <c r="Q38" s="34"/>
      <c r="R38" s="34"/>
      <c r="S38" s="34"/>
      <c r="T38" s="34"/>
      <c r="U38" s="34"/>
      <c r="V38" s="34"/>
      <c r="W38" s="34"/>
      <c r="X38" s="34"/>
      <c r="Y38" s="34"/>
      <c r="Z38" s="34"/>
      <c r="AA38" s="34"/>
      <c r="AB38" s="34"/>
      <c r="AC38" s="34"/>
      <c r="AD38" s="34"/>
      <c r="AE38" s="34"/>
    </row>
    <row r="39" spans="14:32" x14ac:dyDescent="0.2">
      <c r="O39" s="34"/>
      <c r="P39" s="34"/>
      <c r="Q39" s="34"/>
      <c r="R39" s="34"/>
      <c r="S39" s="34"/>
      <c r="T39" s="34"/>
      <c r="U39" s="34"/>
      <c r="V39" s="34"/>
      <c r="W39" s="34"/>
      <c r="X39" s="34"/>
      <c r="Y39" s="34"/>
      <c r="Z39" s="34"/>
      <c r="AA39" s="34"/>
      <c r="AB39" s="34"/>
      <c r="AC39" s="34"/>
      <c r="AD39" s="34"/>
      <c r="AE39" s="34"/>
    </row>
    <row r="40" spans="14:32" x14ac:dyDescent="0.2">
      <c r="O40" s="34"/>
      <c r="P40" s="34"/>
      <c r="Q40" s="34"/>
      <c r="R40" s="34"/>
      <c r="S40" s="34"/>
      <c r="T40" s="34"/>
      <c r="U40" s="34"/>
      <c r="V40" s="34"/>
      <c r="W40" s="34"/>
      <c r="X40" s="34"/>
      <c r="Y40" s="34"/>
      <c r="Z40" s="34"/>
      <c r="AA40" s="34"/>
      <c r="AB40" s="34"/>
      <c r="AC40" s="34"/>
      <c r="AD40" s="34"/>
      <c r="AE40" s="34"/>
    </row>
    <row r="41" spans="14:32" x14ac:dyDescent="0.2">
      <c r="O41" s="34"/>
      <c r="P41" s="34"/>
      <c r="Q41" s="34"/>
      <c r="R41" s="34"/>
      <c r="S41" s="34"/>
      <c r="T41" s="34"/>
      <c r="U41" s="34"/>
      <c r="V41" s="34"/>
      <c r="W41" s="34"/>
      <c r="X41" s="34"/>
      <c r="Y41" s="34"/>
      <c r="Z41" s="34"/>
      <c r="AA41" s="34"/>
      <c r="AB41" s="34"/>
      <c r="AC41" s="34"/>
      <c r="AD41" s="34"/>
      <c r="AE41" s="34"/>
    </row>
    <row r="42" spans="14:32" x14ac:dyDescent="0.2">
      <c r="O42" s="141"/>
      <c r="P42" s="141"/>
      <c r="Q42" s="34"/>
      <c r="R42" s="34"/>
      <c r="S42" s="34"/>
      <c r="T42" s="34"/>
      <c r="U42" s="34"/>
      <c r="V42" s="34"/>
      <c r="W42" s="34"/>
      <c r="X42" s="34"/>
      <c r="Y42" s="34"/>
      <c r="Z42" s="34"/>
      <c r="AA42" s="34"/>
      <c r="AB42" s="34"/>
      <c r="AC42" s="34"/>
      <c r="AD42" s="34"/>
      <c r="AE42" s="34"/>
    </row>
    <row r="43" spans="14:32" x14ac:dyDescent="0.2">
      <c r="O43" s="141"/>
      <c r="P43" s="141"/>
      <c r="Q43" s="34"/>
      <c r="R43" s="34"/>
      <c r="S43" s="34"/>
      <c r="T43" s="34"/>
      <c r="U43" s="34"/>
      <c r="V43" s="34"/>
      <c r="W43" s="34"/>
      <c r="X43" s="34"/>
      <c r="Y43" s="34"/>
      <c r="Z43" s="34"/>
      <c r="AA43" s="34"/>
      <c r="AB43" s="34"/>
      <c r="AC43" s="34"/>
      <c r="AD43" s="34"/>
      <c r="AE43" s="34"/>
    </row>
    <row r="44" spans="14:32" x14ac:dyDescent="0.2">
      <c r="O44" s="46"/>
      <c r="P44" s="46"/>
      <c r="Q44" s="34"/>
      <c r="R44" s="34"/>
      <c r="S44" s="34"/>
      <c r="T44" s="34"/>
      <c r="U44" s="34"/>
      <c r="V44" s="34"/>
      <c r="W44" s="34"/>
      <c r="X44" s="34"/>
      <c r="Y44" s="34"/>
      <c r="Z44" s="34"/>
      <c r="AA44" s="34"/>
      <c r="AB44" s="34"/>
      <c r="AC44" s="34"/>
      <c r="AD44" s="34"/>
      <c r="AE44" s="34"/>
    </row>
    <row r="45" spans="14:32" x14ac:dyDescent="0.2">
      <c r="O45" s="46"/>
      <c r="P45" s="46"/>
      <c r="Q45" s="34"/>
      <c r="R45" s="34"/>
      <c r="S45" s="34"/>
      <c r="T45" s="34"/>
      <c r="U45" s="34"/>
      <c r="V45" s="34"/>
      <c r="W45" s="34"/>
      <c r="X45" s="34"/>
      <c r="Y45" s="34"/>
      <c r="Z45" s="34"/>
      <c r="AA45" s="34"/>
      <c r="AB45" s="34"/>
      <c r="AC45" s="34"/>
      <c r="AD45" s="34"/>
      <c r="AE45" s="34"/>
    </row>
    <row r="46" spans="14:32" x14ac:dyDescent="0.2">
      <c r="N46" s="34"/>
      <c r="O46" s="34"/>
      <c r="P46" s="34"/>
      <c r="Q46" s="34"/>
      <c r="R46" s="34"/>
      <c r="S46" s="34"/>
      <c r="T46" s="34"/>
      <c r="U46" s="34"/>
      <c r="V46" s="34"/>
      <c r="W46" s="34"/>
      <c r="X46" s="34"/>
      <c r="Y46" s="34"/>
      <c r="Z46" s="34"/>
      <c r="AA46" s="34"/>
      <c r="AB46" s="34"/>
      <c r="AC46" s="34"/>
      <c r="AD46" s="34"/>
      <c r="AE46" s="34"/>
    </row>
    <row r="47" spans="14:32" x14ac:dyDescent="0.2">
      <c r="N47" s="34"/>
      <c r="O47" s="46"/>
      <c r="P47" s="46"/>
      <c r="Q47" s="46"/>
      <c r="R47" s="46"/>
      <c r="S47" s="46"/>
      <c r="T47" s="46"/>
      <c r="U47" s="46"/>
      <c r="V47" s="46"/>
      <c r="W47" s="46"/>
      <c r="X47" s="46"/>
      <c r="Y47" s="46"/>
      <c r="Z47" s="46"/>
      <c r="AA47" s="46"/>
      <c r="AB47" s="46"/>
      <c r="AC47" s="46"/>
      <c r="AD47" s="46"/>
      <c r="AE47" s="46"/>
      <c r="AF47" s="46"/>
    </row>
    <row r="48" spans="14:32" x14ac:dyDescent="0.2">
      <c r="N48" s="34"/>
      <c r="O48" s="46"/>
      <c r="P48" s="46"/>
      <c r="Q48" s="46" t="s">
        <v>461</v>
      </c>
      <c r="R48" s="46" t="s">
        <v>463</v>
      </c>
      <c r="S48" s="46" t="s">
        <v>464</v>
      </c>
      <c r="T48" s="46" t="s">
        <v>489</v>
      </c>
      <c r="U48" s="46" t="s">
        <v>467</v>
      </c>
      <c r="V48" s="46" t="s">
        <v>469</v>
      </c>
      <c r="W48" s="46" t="s">
        <v>475</v>
      </c>
      <c r="X48" s="46" t="s">
        <v>473</v>
      </c>
      <c r="Y48" s="46" t="s">
        <v>474</v>
      </c>
      <c r="Z48" s="46" t="s">
        <v>507</v>
      </c>
      <c r="AA48" s="46"/>
      <c r="AB48" s="46"/>
      <c r="AC48" s="46"/>
      <c r="AD48" s="46"/>
      <c r="AE48" s="46"/>
      <c r="AF48" s="46"/>
    </row>
    <row r="49" spans="14:32" x14ac:dyDescent="0.2">
      <c r="N49" s="34"/>
      <c r="O49" s="46"/>
      <c r="P49" s="46"/>
      <c r="Q49" s="266" t="s">
        <v>258</v>
      </c>
      <c r="R49" s="323" t="s">
        <v>259</v>
      </c>
      <c r="S49" s="323"/>
      <c r="T49" s="323"/>
      <c r="U49" s="323"/>
      <c r="V49" s="323" t="s">
        <v>260</v>
      </c>
      <c r="W49" s="323"/>
      <c r="X49" s="323"/>
      <c r="Y49" s="323"/>
      <c r="Z49" s="323"/>
      <c r="AA49" s="323"/>
      <c r="AB49" s="46"/>
      <c r="AC49" s="46"/>
      <c r="AD49" s="46"/>
      <c r="AE49" s="46"/>
      <c r="AF49" s="46"/>
    </row>
    <row r="50" spans="14:32" ht="51" x14ac:dyDescent="0.2">
      <c r="N50" s="34"/>
      <c r="O50" s="46"/>
      <c r="P50" s="46"/>
      <c r="Q50" s="142" t="s">
        <v>478</v>
      </c>
      <c r="R50" s="142" t="s">
        <v>288</v>
      </c>
      <c r="S50" s="142" t="s">
        <v>487</v>
      </c>
      <c r="T50" s="142" t="s">
        <v>490</v>
      </c>
      <c r="U50" s="46" t="s">
        <v>254</v>
      </c>
      <c r="V50" s="46" t="s">
        <v>255</v>
      </c>
      <c r="W50" s="46" t="s">
        <v>486</v>
      </c>
      <c r="X50" s="46" t="s">
        <v>484</v>
      </c>
      <c r="Y50" s="46" t="s">
        <v>485</v>
      </c>
      <c r="Z50" s="46" t="s">
        <v>504</v>
      </c>
      <c r="AA50" s="46"/>
      <c r="AB50" s="46"/>
      <c r="AC50" s="46"/>
      <c r="AD50" s="46"/>
      <c r="AE50" s="46"/>
      <c r="AF50" s="46"/>
    </row>
    <row r="51" spans="14:32" x14ac:dyDescent="0.2">
      <c r="N51" s="34"/>
      <c r="O51" s="46"/>
      <c r="P51" s="46"/>
      <c r="Q51" s="143">
        <v>6.303096738832557E-3</v>
      </c>
      <c r="R51" s="143">
        <v>1.6051364365971107E-3</v>
      </c>
      <c r="S51" s="143">
        <v>9.7560975609756101E-2</v>
      </c>
      <c r="T51" s="143">
        <v>1.1784050424773911E-2</v>
      </c>
      <c r="U51" s="143">
        <v>0.11596132012684493</v>
      </c>
      <c r="V51" s="143">
        <v>0.19621814195670045</v>
      </c>
      <c r="W51" s="143">
        <v>0.16137493638178757</v>
      </c>
      <c r="X51" s="143">
        <v>5.8567905101201898E-2</v>
      </c>
      <c r="Y51" s="143">
        <v>0.12848921426613946</v>
      </c>
      <c r="Z51" s="143">
        <v>0.22213522295736599</v>
      </c>
      <c r="AA51" s="46"/>
      <c r="AB51" s="271">
        <f>SUM(Q51:AA51)</f>
        <v>1</v>
      </c>
      <c r="AC51" s="46"/>
      <c r="AD51" s="46"/>
      <c r="AE51" s="46"/>
      <c r="AF51" s="46"/>
    </row>
    <row r="52" spans="14:32" x14ac:dyDescent="0.2">
      <c r="N52" s="34"/>
      <c r="O52" s="46"/>
      <c r="P52" s="46"/>
      <c r="Q52" s="143">
        <v>2.0389514815625015E-3</v>
      </c>
      <c r="R52" s="143">
        <v>5.4074772582086298E-3</v>
      </c>
      <c r="S52" s="143">
        <v>0.26770501806152602</v>
      </c>
      <c r="T52" s="143">
        <v>6.0374297426146972E-2</v>
      </c>
      <c r="U52" s="143">
        <v>6.5564345572692292E-2</v>
      </c>
      <c r="V52" s="143">
        <v>0.16884051626101948</v>
      </c>
      <c r="W52" s="143">
        <v>6.7320443910705213E-2</v>
      </c>
      <c r="X52" s="143">
        <v>0.12732807318772574</v>
      </c>
      <c r="Y52" s="143">
        <v>0.12863138916795039</v>
      </c>
      <c r="Z52" s="143">
        <v>0.10678948767246293</v>
      </c>
      <c r="AA52" s="46"/>
      <c r="AB52" s="271">
        <f t="shared" ref="AB52:AB56" si="18">SUM(Q52:AA52)</f>
        <v>1.0000000000000002</v>
      </c>
      <c r="AC52" s="46"/>
      <c r="AD52" s="46"/>
      <c r="AE52" s="46"/>
      <c r="AF52" s="46"/>
    </row>
    <row r="53" spans="14:32" x14ac:dyDescent="0.2">
      <c r="N53" s="34"/>
      <c r="O53" s="46"/>
      <c r="P53" s="46"/>
      <c r="Q53" s="143">
        <v>1.2118464159599808E-3</v>
      </c>
      <c r="R53" s="143">
        <v>2.2496036148968155E-3</v>
      </c>
      <c r="S53" s="143">
        <v>0.11603981115659862</v>
      </c>
      <c r="T53" s="143">
        <v>7.0922335069813325E-2</v>
      </c>
      <c r="U53" s="143">
        <v>2.5340869700079378E-2</v>
      </c>
      <c r="V53" s="143">
        <v>7.9857258829516109E-2</v>
      </c>
      <c r="W53" s="143">
        <v>7.488268753485007E-2</v>
      </c>
      <c r="X53" s="143">
        <v>0.36883136482071677</v>
      </c>
      <c r="Y53" s="143">
        <v>6.5247671550617573E-2</v>
      </c>
      <c r="Z53" s="143">
        <v>0.19541655130695132</v>
      </c>
      <c r="AA53" s="46"/>
      <c r="AB53" s="271">
        <f t="shared" si="18"/>
        <v>1</v>
      </c>
      <c r="AC53" s="46"/>
      <c r="AD53" s="46"/>
      <c r="AE53" s="46"/>
      <c r="AF53" s="46"/>
    </row>
    <row r="54" spans="14:32" x14ac:dyDescent="0.2">
      <c r="N54" s="34"/>
      <c r="O54" s="46"/>
      <c r="P54" s="46"/>
      <c r="Q54" s="143">
        <v>1.7550986067369247E-3</v>
      </c>
      <c r="R54" s="143">
        <v>5.6113738361182027E-3</v>
      </c>
      <c r="S54" s="143">
        <v>0.28059101295998462</v>
      </c>
      <c r="T54" s="143">
        <v>6.3959140095997236E-2</v>
      </c>
      <c r="U54" s="143">
        <v>5.9345452149906205E-2</v>
      </c>
      <c r="V54" s="143">
        <v>0.16648069201733354</v>
      </c>
      <c r="W54" s="143">
        <v>6.0565426426680606E-2</v>
      </c>
      <c r="X54" s="143">
        <v>0.1363334252139933</v>
      </c>
      <c r="Y54" s="143">
        <v>0.12448763012824039</v>
      </c>
      <c r="Z54" s="143">
        <v>0.10087074856500887</v>
      </c>
      <c r="AA54" s="46"/>
      <c r="AB54" s="271">
        <f t="shared" si="18"/>
        <v>0.99999999999999989</v>
      </c>
      <c r="AC54" s="46"/>
      <c r="AD54" s="46"/>
      <c r="AE54" s="46"/>
      <c r="AF54" s="46"/>
    </row>
    <row r="55" spans="14:32" x14ac:dyDescent="0.2">
      <c r="N55" s="34"/>
      <c r="O55" s="46"/>
      <c r="P55" s="46"/>
      <c r="Q55" s="143">
        <v>2.8834302918887209E-3</v>
      </c>
      <c r="R55" s="143">
        <v>3.0190281696444031E-3</v>
      </c>
      <c r="S55" s="143">
        <v>0.17879317254505533</v>
      </c>
      <c r="T55" s="143">
        <v>0.121628112276203</v>
      </c>
      <c r="U55" s="143">
        <v>4.7483471471539279E-2</v>
      </c>
      <c r="V55" s="143">
        <v>0.13475436573661684</v>
      </c>
      <c r="W55" s="143">
        <v>0.14181656389569938</v>
      </c>
      <c r="X55" s="143">
        <v>0.13516475119961111</v>
      </c>
      <c r="Y55" s="143">
        <v>7.7470553691799685E-2</v>
      </c>
      <c r="Z55" s="143">
        <v>0.1569865507219422</v>
      </c>
      <c r="AA55" s="46"/>
      <c r="AB55" s="271">
        <f t="shared" si="18"/>
        <v>1</v>
      </c>
      <c r="AC55" s="46"/>
      <c r="AD55" s="46"/>
      <c r="AE55" s="46"/>
      <c r="AF55" s="46"/>
    </row>
    <row r="56" spans="14:32" x14ac:dyDescent="0.2">
      <c r="N56" s="34"/>
      <c r="O56" s="46"/>
      <c r="P56" s="46"/>
      <c r="Q56" s="143">
        <v>1.8319016539430806E-3</v>
      </c>
      <c r="R56" s="143">
        <v>5.4349187654230101E-3</v>
      </c>
      <c r="S56" s="143">
        <v>0.27366186421823785</v>
      </c>
      <c r="T56" s="143">
        <v>6.7884536173235546E-2</v>
      </c>
      <c r="U56" s="143">
        <v>5.8538033903443344E-2</v>
      </c>
      <c r="V56" s="143">
        <v>0.16432115290555235</v>
      </c>
      <c r="W56" s="143">
        <v>6.6096007403757082E-2</v>
      </c>
      <c r="X56" s="143">
        <v>0.13625387623356866</v>
      </c>
      <c r="Y56" s="143">
        <v>0.12128728420553733</v>
      </c>
      <c r="Z56" s="143">
        <v>0.10469042453730182</v>
      </c>
      <c r="AA56" s="46"/>
      <c r="AB56" s="271">
        <f t="shared" si="18"/>
        <v>1</v>
      </c>
      <c r="AC56" s="46"/>
      <c r="AD56" s="46"/>
      <c r="AE56" s="46"/>
      <c r="AF56" s="46"/>
    </row>
    <row r="57" spans="14:32" x14ac:dyDescent="0.2">
      <c r="N57" s="34"/>
      <c r="O57" s="46"/>
      <c r="P57" s="46"/>
      <c r="Q57" s="46"/>
      <c r="R57" s="46"/>
      <c r="S57" s="46"/>
      <c r="T57" s="46"/>
      <c r="U57" s="46"/>
      <c r="V57" s="46"/>
      <c r="W57" s="46"/>
      <c r="X57" s="46"/>
      <c r="Y57" s="46"/>
      <c r="Z57" s="46"/>
      <c r="AA57" s="46"/>
      <c r="AB57" s="46"/>
      <c r="AC57" s="46"/>
      <c r="AD57" s="46"/>
      <c r="AE57" s="46"/>
      <c r="AF57" s="46"/>
    </row>
    <row r="58" spans="14:32" x14ac:dyDescent="0.2">
      <c r="N58" s="34"/>
      <c r="O58" s="46"/>
      <c r="P58" s="46"/>
      <c r="Q58" s="46"/>
      <c r="R58" s="46"/>
      <c r="S58" s="46"/>
      <c r="T58" s="46"/>
      <c r="U58" s="46"/>
      <c r="V58" s="46"/>
      <c r="W58" s="46"/>
      <c r="X58" s="46"/>
      <c r="Y58" s="46"/>
      <c r="Z58" s="46"/>
      <c r="AA58" s="46"/>
      <c r="AB58" s="46"/>
      <c r="AC58" s="46"/>
      <c r="AD58" s="46"/>
      <c r="AE58" s="46"/>
      <c r="AF58" s="46"/>
    </row>
    <row r="59" spans="14:32" x14ac:dyDescent="0.2">
      <c r="N59" s="34"/>
      <c r="O59" s="46"/>
      <c r="P59" s="46"/>
      <c r="Q59" s="46"/>
      <c r="R59" s="46"/>
      <c r="S59" s="46"/>
      <c r="T59" s="46"/>
      <c r="U59" s="46"/>
      <c r="V59" s="46"/>
      <c r="W59" s="46"/>
      <c r="X59" s="46"/>
      <c r="Y59" s="46"/>
      <c r="Z59" s="46"/>
      <c r="AA59" s="46"/>
      <c r="AB59" s="46"/>
      <c r="AC59" s="46"/>
      <c r="AD59" s="46"/>
      <c r="AE59" s="46"/>
      <c r="AF59" s="46"/>
    </row>
    <row r="60" spans="14:32" x14ac:dyDescent="0.2">
      <c r="O60" s="46"/>
      <c r="P60" s="46"/>
      <c r="Q60" s="34"/>
      <c r="R60" s="34"/>
      <c r="S60" s="34"/>
      <c r="T60" s="34"/>
      <c r="U60" s="34"/>
      <c r="V60" s="34"/>
      <c r="W60" s="34"/>
      <c r="X60" s="34"/>
      <c r="Y60" s="34"/>
      <c r="Z60" s="34"/>
      <c r="AA60" s="34"/>
      <c r="AB60" s="34"/>
      <c r="AC60" s="34"/>
      <c r="AD60" s="34"/>
      <c r="AE60" s="34"/>
    </row>
    <row r="61" spans="14:32" x14ac:dyDescent="0.2">
      <c r="O61" s="46"/>
      <c r="P61" s="46"/>
      <c r="Q61" s="34"/>
      <c r="R61" s="34"/>
      <c r="S61" s="34"/>
      <c r="T61" s="34"/>
      <c r="U61" s="34"/>
      <c r="V61" s="34"/>
      <c r="W61" s="34"/>
      <c r="X61" s="34"/>
      <c r="Y61" s="34"/>
      <c r="Z61" s="34"/>
      <c r="AA61" s="34"/>
      <c r="AB61" s="34"/>
      <c r="AC61" s="34"/>
      <c r="AD61" s="34"/>
      <c r="AE61" s="34"/>
    </row>
    <row r="62" spans="14:32" x14ac:dyDescent="0.2">
      <c r="Q62" s="34"/>
      <c r="R62" s="34"/>
      <c r="S62" s="34"/>
      <c r="T62" s="34"/>
      <c r="U62" s="34"/>
      <c r="V62" s="34"/>
      <c r="W62" s="34"/>
      <c r="X62" s="34"/>
      <c r="Y62" s="34"/>
      <c r="Z62" s="34"/>
      <c r="AA62" s="34"/>
      <c r="AB62" s="34"/>
      <c r="AC62" s="34"/>
      <c r="AD62" s="34"/>
      <c r="AE62" s="34"/>
    </row>
    <row r="63" spans="14:32" x14ac:dyDescent="0.2">
      <c r="Q63" s="34"/>
      <c r="R63" s="34"/>
      <c r="S63" s="34"/>
      <c r="T63" s="34"/>
      <c r="U63" s="34"/>
      <c r="V63" s="34"/>
      <c r="W63" s="34"/>
      <c r="X63" s="34"/>
      <c r="Y63" s="34"/>
      <c r="Z63" s="34"/>
      <c r="AA63" s="34"/>
      <c r="AB63" s="34"/>
      <c r="AC63" s="34"/>
      <c r="AD63" s="34"/>
      <c r="AE63" s="34"/>
    </row>
    <row r="64" spans="14:32" x14ac:dyDescent="0.2">
      <c r="Q64" s="34"/>
      <c r="R64" s="34"/>
      <c r="S64" s="34"/>
      <c r="T64" s="34"/>
      <c r="U64" s="34"/>
      <c r="V64" s="34"/>
      <c r="W64" s="34"/>
      <c r="X64" s="34"/>
      <c r="Y64" s="34"/>
      <c r="Z64" s="34"/>
      <c r="AA64" s="34"/>
      <c r="AB64" s="34"/>
      <c r="AC64" s="34"/>
      <c r="AD64" s="34"/>
      <c r="AE64" s="34"/>
    </row>
    <row r="65" spans="17:31" x14ac:dyDescent="0.2">
      <c r="Q65" s="34"/>
      <c r="R65" s="34"/>
      <c r="S65" s="34"/>
      <c r="T65" s="34"/>
      <c r="U65" s="34"/>
      <c r="V65" s="34"/>
      <c r="W65" s="34"/>
      <c r="X65" s="34"/>
      <c r="Y65" s="34"/>
      <c r="Z65" s="34"/>
      <c r="AA65" s="34"/>
      <c r="AB65" s="34"/>
      <c r="AC65" s="34"/>
      <c r="AD65" s="34"/>
      <c r="AE65" s="34"/>
    </row>
    <row r="66" spans="17:31" x14ac:dyDescent="0.2">
      <c r="Q66" s="34"/>
      <c r="R66" s="34"/>
      <c r="S66" s="34"/>
      <c r="T66" s="34"/>
      <c r="U66" s="34"/>
      <c r="V66" s="34"/>
      <c r="W66" s="34"/>
      <c r="X66" s="34"/>
      <c r="Y66" s="34"/>
      <c r="Z66" s="34"/>
      <c r="AA66" s="34"/>
      <c r="AB66" s="34"/>
      <c r="AC66" s="34"/>
      <c r="AD66" s="34"/>
      <c r="AE66" s="34"/>
    </row>
  </sheetData>
  <mergeCells count="7">
    <mergeCell ref="V49:AA49"/>
    <mergeCell ref="B1:O1"/>
    <mergeCell ref="D5:D6"/>
    <mergeCell ref="E6:I6"/>
    <mergeCell ref="B5:C6"/>
    <mergeCell ref="R49:U49"/>
    <mergeCell ref="J6:O6"/>
  </mergeCells>
  <pageMargins left="0.78740157480314965" right="0.78740157480314965" top="0.98425196850393704" bottom="0.98425196850393704" header="0.51181102362204722" footer="0.51181102362204722"/>
  <pageSetup paperSize="9" scale="58" orientation="landscape" r:id="rId1"/>
  <headerFooter alignWithMargins="0"/>
  <rowBreaks count="1" manualBreakCount="1">
    <brk id="67" max="13" man="1"/>
  </row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tabColor rgb="FF0072AB"/>
    <pageSetUpPr fitToPage="1"/>
  </sheetPr>
  <dimension ref="A1:N227"/>
  <sheetViews>
    <sheetView showGridLines="0" zoomScaleNormal="100" zoomScaleSheetLayoutView="100" workbookViewId="0">
      <selection activeCell="C46" sqref="C46"/>
    </sheetView>
  </sheetViews>
  <sheetFormatPr baseColWidth="10" defaultColWidth="11.42578125" defaultRowHeight="12.75" x14ac:dyDescent="0.2"/>
  <cols>
    <col min="1" max="1" width="2.7109375" style="12" customWidth="1"/>
    <col min="2" max="2" width="2.85546875" style="12" customWidth="1"/>
    <col min="3" max="3" width="42.5703125" style="12" customWidth="1"/>
    <col min="4" max="4" width="10.7109375" style="12" customWidth="1"/>
    <col min="5" max="5" width="11.28515625" style="12" customWidth="1"/>
    <col min="6" max="9" width="10.7109375" style="12" customWidth="1"/>
    <col min="10" max="10" width="13.5703125" style="12" bestFit="1" customWidth="1"/>
    <col min="11" max="11" width="13.5703125" style="12" customWidth="1"/>
    <col min="12" max="12" width="13" style="12" bestFit="1" customWidth="1"/>
    <col min="13" max="13" width="13.85546875" style="12" bestFit="1" customWidth="1"/>
    <col min="14" max="14" width="9.85546875" style="12" customWidth="1"/>
    <col min="15" max="16384" width="11.42578125" style="12"/>
  </cols>
  <sheetData>
    <row r="1" spans="1:14" s="108" customFormat="1" ht="15.75" x14ac:dyDescent="0.2">
      <c r="B1" s="308" t="str">
        <f>Inhaltsverzeichnis!B24&amp;" "&amp;Inhaltsverzeichnis!C24&amp;" "&amp;Inhaltsverzeichnis!D24</f>
        <v>Tabelle 5b:  Juristische Personen (ohne Vereine und Stiftungen), Reingewinn und Gewinnsteuer nach Steuersatz und 
Wirtschaftszweig (NOGA 2008), 2017</v>
      </c>
      <c r="C1" s="308"/>
      <c r="D1" s="308"/>
      <c r="E1" s="308"/>
      <c r="F1" s="308"/>
      <c r="G1" s="308"/>
      <c r="H1" s="308"/>
      <c r="I1" s="308"/>
      <c r="J1" s="308"/>
      <c r="K1" s="308"/>
      <c r="L1" s="308"/>
      <c r="M1" s="308"/>
      <c r="N1" s="308"/>
    </row>
    <row r="2" spans="1:14" ht="15" customHeight="1" x14ac:dyDescent="0.2">
      <c r="A2" s="13"/>
      <c r="B2" s="32" t="s">
        <v>437</v>
      </c>
      <c r="C2" s="32"/>
    </row>
    <row r="3" spans="1:14" x14ac:dyDescent="0.2">
      <c r="A3" s="13"/>
      <c r="B3" s="32"/>
      <c r="C3" s="32"/>
    </row>
    <row r="4" spans="1:14" x14ac:dyDescent="0.2">
      <c r="A4" s="13"/>
    </row>
    <row r="5" spans="1:14" x14ac:dyDescent="0.2">
      <c r="A5" s="13"/>
      <c r="B5" s="333" t="s">
        <v>509</v>
      </c>
      <c r="C5" s="333"/>
      <c r="D5" s="330" t="s">
        <v>214</v>
      </c>
      <c r="E5" s="330"/>
      <c r="F5" s="330" t="s">
        <v>215</v>
      </c>
      <c r="G5" s="330"/>
      <c r="H5" s="330"/>
      <c r="I5" s="330"/>
      <c r="J5" s="254" t="s">
        <v>211</v>
      </c>
      <c r="K5" s="256" t="s">
        <v>212</v>
      </c>
      <c r="L5" s="257" t="s">
        <v>210</v>
      </c>
      <c r="M5" s="257" t="s">
        <v>350</v>
      </c>
    </row>
    <row r="6" spans="1:14" ht="12.75" customHeight="1" x14ac:dyDescent="0.2">
      <c r="A6" s="13"/>
      <c r="B6" s="333"/>
      <c r="C6" s="333"/>
      <c r="D6" s="331" t="s">
        <v>553</v>
      </c>
      <c r="E6" s="331" t="s">
        <v>614</v>
      </c>
      <c r="F6" s="330" t="s">
        <v>615</v>
      </c>
      <c r="G6" s="330"/>
      <c r="H6" s="330" t="s">
        <v>616</v>
      </c>
      <c r="I6" s="330"/>
      <c r="J6" s="328" t="s">
        <v>17</v>
      </c>
      <c r="K6" s="328" t="s">
        <v>17</v>
      </c>
      <c r="L6" s="328" t="s">
        <v>17</v>
      </c>
      <c r="M6" s="328" t="s">
        <v>17</v>
      </c>
    </row>
    <row r="7" spans="1:14" x14ac:dyDescent="0.2">
      <c r="A7" s="13"/>
      <c r="B7" s="333"/>
      <c r="C7" s="333"/>
      <c r="D7" s="332"/>
      <c r="E7" s="332"/>
      <c r="F7" s="165" t="s">
        <v>17</v>
      </c>
      <c r="G7" s="165" t="s">
        <v>15</v>
      </c>
      <c r="H7" s="165" t="s">
        <v>17</v>
      </c>
      <c r="I7" s="165" t="s">
        <v>15</v>
      </c>
      <c r="J7" s="328"/>
      <c r="K7" s="328"/>
      <c r="L7" s="328"/>
      <c r="M7" s="328"/>
    </row>
    <row r="8" spans="1:14" s="110" customFormat="1" x14ac:dyDescent="0.2">
      <c r="A8" s="51"/>
      <c r="B8" s="329" t="s">
        <v>13</v>
      </c>
      <c r="C8" s="329"/>
      <c r="D8" s="117">
        <v>25543</v>
      </c>
      <c r="E8" s="119">
        <v>23013</v>
      </c>
      <c r="F8" s="119">
        <v>916983.60800000001</v>
      </c>
      <c r="G8" s="130">
        <v>24.309138000000001</v>
      </c>
      <c r="H8" s="119">
        <v>2855192.9589999998</v>
      </c>
      <c r="I8" s="130">
        <v>75.690861999999996</v>
      </c>
      <c r="J8" s="119">
        <f>J9+J11+J25</f>
        <v>293125.52490000002</v>
      </c>
      <c r="K8" s="119">
        <v>67570526.280000001</v>
      </c>
      <c r="L8" s="119">
        <f>L9+L11+L25</f>
        <v>21409.700870000001</v>
      </c>
      <c r="M8" s="119">
        <v>314535.22560000001</v>
      </c>
      <c r="N8" s="119"/>
    </row>
    <row r="9" spans="1:14" s="110" customFormat="1" x14ac:dyDescent="0.2">
      <c r="A9" s="51"/>
      <c r="B9" s="329" t="s">
        <v>460</v>
      </c>
      <c r="C9" s="329"/>
      <c r="D9" s="119">
        <v>161</v>
      </c>
      <c r="E9" s="119">
        <v>150</v>
      </c>
      <c r="F9" s="119">
        <v>4643.1779999999999</v>
      </c>
      <c r="G9" s="130">
        <v>60.369340000000001</v>
      </c>
      <c r="H9" s="119">
        <v>3048.107</v>
      </c>
      <c r="I9" s="135">
        <v>39.630659999999999</v>
      </c>
      <c r="J9" s="119">
        <f>J10</f>
        <v>514.46420000000001</v>
      </c>
      <c r="K9" s="119">
        <v>81885.100000000006</v>
      </c>
      <c r="L9" s="119">
        <f>L10</f>
        <v>61.733379999999997</v>
      </c>
      <c r="M9" s="119">
        <v>576.19759999999997</v>
      </c>
      <c r="N9" s="119"/>
    </row>
    <row r="10" spans="1:14" s="23" customFormat="1" x14ac:dyDescent="0.2">
      <c r="A10" s="18"/>
      <c r="B10" s="23" t="s">
        <v>461</v>
      </c>
      <c r="C10" s="23" t="s">
        <v>478</v>
      </c>
      <c r="D10" s="24">
        <v>161</v>
      </c>
      <c r="E10" s="24">
        <v>150</v>
      </c>
      <c r="F10" s="24">
        <v>4643.1779999999999</v>
      </c>
      <c r="G10" s="136">
        <v>60.369340000000001</v>
      </c>
      <c r="H10" s="24">
        <v>3048.107</v>
      </c>
      <c r="I10" s="136">
        <v>39.630659999999999</v>
      </c>
      <c r="J10" s="23">
        <v>514.46420000000001</v>
      </c>
      <c r="K10" s="24">
        <v>81885.100000000006</v>
      </c>
      <c r="L10" s="24">
        <v>61.733379999999997</v>
      </c>
      <c r="M10" s="24">
        <v>576.19759999999997</v>
      </c>
      <c r="N10" s="119"/>
    </row>
    <row r="11" spans="1:14" s="110" customFormat="1" x14ac:dyDescent="0.2">
      <c r="A11" s="51"/>
      <c r="B11" s="329" t="s">
        <v>462</v>
      </c>
      <c r="C11" s="329"/>
      <c r="D11" s="91">
        <v>5796</v>
      </c>
      <c r="E11" s="119">
        <v>5056</v>
      </c>
      <c r="F11" s="119">
        <v>263760.77600000001</v>
      </c>
      <c r="G11" s="130">
        <v>17.522241000000001</v>
      </c>
      <c r="H11" s="119">
        <v>1241530.577</v>
      </c>
      <c r="I11" s="130">
        <v>82.477759000000006</v>
      </c>
      <c r="J11" s="119">
        <f>J12+J13+J22+J23+J24</f>
        <v>120036.948</v>
      </c>
      <c r="K11" s="119">
        <v>14497433.390000001</v>
      </c>
      <c r="L11" s="134">
        <f>L12+L13+L22+L23+L24</f>
        <v>7513.1732500000007</v>
      </c>
      <c r="M11" s="119">
        <v>127550.1213</v>
      </c>
      <c r="N11" s="119"/>
    </row>
    <row r="12" spans="1:14" s="23" customFormat="1" x14ac:dyDescent="0.2">
      <c r="A12" s="18"/>
      <c r="B12" s="23" t="s">
        <v>463</v>
      </c>
      <c r="C12" s="23" t="s">
        <v>288</v>
      </c>
      <c r="D12" s="24">
        <v>41</v>
      </c>
      <c r="E12" s="24">
        <v>30</v>
      </c>
      <c r="F12" s="24">
        <v>2966.319</v>
      </c>
      <c r="G12" s="136">
        <v>14.542234000000001</v>
      </c>
      <c r="H12" s="24">
        <v>17431.64</v>
      </c>
      <c r="I12" s="136">
        <v>85.457766000000007</v>
      </c>
      <c r="J12" s="24">
        <v>1644.8369</v>
      </c>
      <c r="K12" s="24">
        <v>152006.85999999999</v>
      </c>
      <c r="L12" s="24">
        <v>64.636489999999995</v>
      </c>
      <c r="M12" s="24">
        <v>1709.4734000000001</v>
      </c>
      <c r="N12" s="119"/>
    </row>
    <row r="13" spans="1:14" s="23" customFormat="1" x14ac:dyDescent="0.2">
      <c r="A13" s="18"/>
      <c r="B13" s="23" t="s">
        <v>464</v>
      </c>
      <c r="C13" s="23" t="s">
        <v>487</v>
      </c>
      <c r="D13" s="24">
        <v>2492</v>
      </c>
      <c r="E13" s="24">
        <v>2126</v>
      </c>
      <c r="F13" s="24">
        <v>119573.851</v>
      </c>
      <c r="G13" s="136">
        <v>11.840980999999999</v>
      </c>
      <c r="H13" s="24">
        <v>890256.745</v>
      </c>
      <c r="I13" s="136">
        <v>88.159019000000001</v>
      </c>
      <c r="J13" s="24">
        <v>82248.387900000002</v>
      </c>
      <c r="K13" s="24">
        <v>7840871.0999999996</v>
      </c>
      <c r="L13" s="24">
        <v>3827.90834</v>
      </c>
      <c r="M13" s="24">
        <v>86076.296199999997</v>
      </c>
      <c r="N13" s="119"/>
    </row>
    <row r="14" spans="1:14" s="23" customFormat="1" x14ac:dyDescent="0.2">
      <c r="A14" s="18"/>
      <c r="C14" s="23" t="s">
        <v>496</v>
      </c>
      <c r="D14" s="24">
        <v>234</v>
      </c>
      <c r="E14" s="24">
        <v>196</v>
      </c>
      <c r="F14" s="24">
        <v>10365.072</v>
      </c>
      <c r="G14" s="136">
        <v>10.736800000000001</v>
      </c>
      <c r="H14" s="24">
        <v>86172.739000000001</v>
      </c>
      <c r="I14" s="136">
        <v>89.263199999999998</v>
      </c>
      <c r="J14" s="24">
        <v>7894.7618000000002</v>
      </c>
      <c r="K14" s="24">
        <v>705574.73</v>
      </c>
      <c r="L14" s="24">
        <v>391.71982000000003</v>
      </c>
      <c r="M14" s="24">
        <v>8286.4815999999992</v>
      </c>
      <c r="N14" s="119"/>
    </row>
    <row r="15" spans="1:14" s="23" customFormat="1" x14ac:dyDescent="0.2">
      <c r="A15" s="18"/>
      <c r="C15" s="23" t="s">
        <v>497</v>
      </c>
      <c r="D15" s="24">
        <v>92</v>
      </c>
      <c r="E15" s="24">
        <v>64</v>
      </c>
      <c r="F15" s="24">
        <v>6181.5069999999996</v>
      </c>
      <c r="G15" s="136">
        <v>11.829898</v>
      </c>
      <c r="H15" s="24">
        <v>46071.750999999997</v>
      </c>
      <c r="I15" s="136">
        <v>88.170102</v>
      </c>
      <c r="J15" s="24">
        <v>4256.0816999999997</v>
      </c>
      <c r="K15" s="24">
        <v>595571.97</v>
      </c>
      <c r="L15" s="24">
        <v>281.60149000000001</v>
      </c>
      <c r="M15" s="24">
        <v>4537.6832000000004</v>
      </c>
      <c r="N15" s="119"/>
    </row>
    <row r="16" spans="1:14" s="23" customFormat="1" x14ac:dyDescent="0.2">
      <c r="A16" s="18"/>
      <c r="C16" s="23" t="s">
        <v>498</v>
      </c>
      <c r="D16" s="24">
        <v>25</v>
      </c>
      <c r="E16" s="24">
        <v>12</v>
      </c>
      <c r="F16" s="24">
        <v>2471.625</v>
      </c>
      <c r="G16" s="136">
        <v>1.816492</v>
      </c>
      <c r="H16" s="24">
        <v>133594.17800000001</v>
      </c>
      <c r="I16" s="136">
        <v>98.183508000000003</v>
      </c>
      <c r="J16" s="24">
        <v>11491.444600000001</v>
      </c>
      <c r="K16" s="24">
        <v>687543.32</v>
      </c>
      <c r="L16" s="24">
        <v>28.053460000000001</v>
      </c>
      <c r="M16" s="24">
        <v>11519.498100000001</v>
      </c>
      <c r="N16" s="119"/>
    </row>
    <row r="17" spans="1:14" s="23" customFormat="1" x14ac:dyDescent="0.2">
      <c r="A17" s="18"/>
      <c r="C17" s="23" t="s">
        <v>505</v>
      </c>
      <c r="D17" s="24">
        <v>22</v>
      </c>
      <c r="E17" s="24">
        <v>15</v>
      </c>
      <c r="F17" s="24">
        <v>1449.203</v>
      </c>
      <c r="G17" s="136">
        <v>19.237037999999998</v>
      </c>
      <c r="H17" s="24">
        <v>6084.1970000000001</v>
      </c>
      <c r="I17" s="136">
        <v>80.762962000000002</v>
      </c>
      <c r="J17" s="24">
        <v>596.86289999999997</v>
      </c>
      <c r="K17" s="24">
        <v>193862.36</v>
      </c>
      <c r="L17" s="24">
        <v>110.27305</v>
      </c>
      <c r="M17" s="24">
        <v>707.13589999999999</v>
      </c>
      <c r="N17" s="119"/>
    </row>
    <row r="18" spans="1:14" s="23" customFormat="1" x14ac:dyDescent="0.2">
      <c r="A18" s="18"/>
      <c r="C18" s="131" t="s">
        <v>506</v>
      </c>
      <c r="D18" s="24">
        <v>467</v>
      </c>
      <c r="E18" s="24">
        <v>411</v>
      </c>
      <c r="F18" s="24">
        <v>24898.919000000002</v>
      </c>
      <c r="G18" s="136">
        <v>32.506337000000002</v>
      </c>
      <c r="H18" s="24">
        <v>51698.203999999998</v>
      </c>
      <c r="I18" s="136">
        <v>67.493662999999998</v>
      </c>
      <c r="J18" s="24">
        <v>5763.7887000000001</v>
      </c>
      <c r="K18" s="24">
        <v>523386.82</v>
      </c>
      <c r="L18" s="24">
        <v>251.19179</v>
      </c>
      <c r="M18" s="24">
        <v>6014.9804999999997</v>
      </c>
      <c r="N18" s="119"/>
    </row>
    <row r="19" spans="1:14" s="23" customFormat="1" x14ac:dyDescent="0.2">
      <c r="A19" s="18"/>
      <c r="C19" s="23" t="s">
        <v>499</v>
      </c>
      <c r="D19" s="24">
        <v>119</v>
      </c>
      <c r="E19" s="24">
        <v>90</v>
      </c>
      <c r="F19" s="24">
        <v>8304.9920000000002</v>
      </c>
      <c r="G19" s="136">
        <v>6.7240869999999999</v>
      </c>
      <c r="H19" s="24">
        <v>115206.07799999999</v>
      </c>
      <c r="I19" s="136">
        <v>93.275913000000003</v>
      </c>
      <c r="J19" s="24">
        <v>10249.291300000001</v>
      </c>
      <c r="K19" s="24">
        <v>757254.35</v>
      </c>
      <c r="L19" s="24">
        <v>91.740679999999998</v>
      </c>
      <c r="M19" s="24">
        <v>10341.031999999999</v>
      </c>
      <c r="N19" s="119"/>
    </row>
    <row r="20" spans="1:14" s="23" customFormat="1" x14ac:dyDescent="0.2">
      <c r="A20" s="18"/>
      <c r="C20" s="23" t="s">
        <v>495</v>
      </c>
      <c r="D20" s="24">
        <v>108</v>
      </c>
      <c r="E20" s="24">
        <v>91</v>
      </c>
      <c r="F20" s="24">
        <v>5129.7190000000001</v>
      </c>
      <c r="G20" s="136">
        <v>2.2115689999999999</v>
      </c>
      <c r="H20" s="24">
        <v>226819.61199999999</v>
      </c>
      <c r="I20" s="136">
        <v>97.788431000000003</v>
      </c>
      <c r="J20" s="24">
        <v>19561.801599999999</v>
      </c>
      <c r="K20" s="24">
        <v>1581954.21</v>
      </c>
      <c r="L20" s="24">
        <v>1242.8634999999999</v>
      </c>
      <c r="M20" s="24">
        <v>20804.665099999998</v>
      </c>
      <c r="N20" s="119"/>
    </row>
    <row r="21" spans="1:14" s="23" customFormat="1" x14ac:dyDescent="0.2">
      <c r="A21" s="18"/>
      <c r="C21" s="23" t="s">
        <v>500</v>
      </c>
      <c r="D21" s="24">
        <v>252</v>
      </c>
      <c r="E21" s="24">
        <v>195</v>
      </c>
      <c r="F21" s="24">
        <v>14730.334000000001</v>
      </c>
      <c r="G21" s="136">
        <v>11.993385999999999</v>
      </c>
      <c r="H21" s="24">
        <v>108090.148</v>
      </c>
      <c r="I21" s="136">
        <v>88.006613999999999</v>
      </c>
      <c r="J21" s="24">
        <v>9997.8312999999998</v>
      </c>
      <c r="K21" s="24">
        <v>592859.65</v>
      </c>
      <c r="L21" s="24">
        <v>261.73433</v>
      </c>
      <c r="M21" s="24">
        <v>10259.5656</v>
      </c>
      <c r="N21" s="119"/>
    </row>
    <row r="22" spans="1:14" s="23" customFormat="1" x14ac:dyDescent="0.2">
      <c r="A22" s="18"/>
      <c r="B22" s="23" t="s">
        <v>465</v>
      </c>
      <c r="C22" s="23" t="s">
        <v>479</v>
      </c>
      <c r="D22" s="24">
        <v>184</v>
      </c>
      <c r="E22" s="24">
        <v>130</v>
      </c>
      <c r="F22" s="24">
        <v>11760.384</v>
      </c>
      <c r="G22" s="136">
        <v>5.9640519999999997</v>
      </c>
      <c r="H22" s="24">
        <v>185427.421</v>
      </c>
      <c r="I22" s="136">
        <v>94.035948000000005</v>
      </c>
      <c r="J22" s="24">
        <v>16408.151900000001</v>
      </c>
      <c r="K22" s="24">
        <v>4601182.7300000004</v>
      </c>
      <c r="L22" s="24">
        <v>2540.1259599999998</v>
      </c>
      <c r="M22" s="24">
        <v>18948.277900000001</v>
      </c>
      <c r="N22" s="119"/>
    </row>
    <row r="23" spans="1:14" s="23" customFormat="1" x14ac:dyDescent="0.2">
      <c r="A23" s="18"/>
      <c r="B23" s="23" t="s">
        <v>466</v>
      </c>
      <c r="C23" s="23" t="s">
        <v>480</v>
      </c>
      <c r="D23" s="24">
        <v>117</v>
      </c>
      <c r="E23" s="24">
        <v>92</v>
      </c>
      <c r="F23" s="24">
        <v>8574.8580000000002</v>
      </c>
      <c r="G23" s="136">
        <v>28.063953000000001</v>
      </c>
      <c r="H23" s="24">
        <v>21979.847000000002</v>
      </c>
      <c r="I23" s="136">
        <v>71.936047000000002</v>
      </c>
      <c r="J23" s="24">
        <v>2339.9045000000001</v>
      </c>
      <c r="K23" s="24">
        <v>191076.84</v>
      </c>
      <c r="L23" s="24">
        <v>63.895539999999997</v>
      </c>
      <c r="M23" s="24">
        <v>2403.8000000000002</v>
      </c>
      <c r="N23" s="119"/>
    </row>
    <row r="24" spans="1:14" s="23" customFormat="1" x14ac:dyDescent="0.2">
      <c r="A24" s="18"/>
      <c r="B24" s="23" t="s">
        <v>467</v>
      </c>
      <c r="C24" s="23" t="s">
        <v>254</v>
      </c>
      <c r="D24" s="24">
        <v>2962</v>
      </c>
      <c r="E24" s="24">
        <v>2678</v>
      </c>
      <c r="F24" s="24">
        <v>120885.364</v>
      </c>
      <c r="G24" s="136">
        <v>48.878062</v>
      </c>
      <c r="H24" s="24">
        <v>126434.924</v>
      </c>
      <c r="I24" s="136">
        <v>51.121938</v>
      </c>
      <c r="J24" s="24">
        <v>17395.666799999999</v>
      </c>
      <c r="K24" s="24">
        <v>1712295.86</v>
      </c>
      <c r="L24" s="24">
        <v>1016.6069199999999</v>
      </c>
      <c r="M24" s="24">
        <v>18412.273700000002</v>
      </c>
      <c r="N24" s="119"/>
    </row>
    <row r="25" spans="1:14" s="110" customFormat="1" x14ac:dyDescent="0.2">
      <c r="A25" s="51"/>
      <c r="B25" s="329" t="s">
        <v>468</v>
      </c>
      <c r="C25" s="329"/>
      <c r="D25" s="119">
        <v>19586</v>
      </c>
      <c r="E25" s="119">
        <v>17807</v>
      </c>
      <c r="F25" s="119">
        <v>648579.65399999998</v>
      </c>
      <c r="G25" s="130">
        <v>28.708454</v>
      </c>
      <c r="H25" s="119">
        <v>1610614.2749999999</v>
      </c>
      <c r="I25" s="130">
        <v>71.291545999999997</v>
      </c>
      <c r="J25" s="119">
        <f>J26+J30+J31+J32+J33+J34+J35+J36+J37+J38+J39+J40</f>
        <v>172574.11270000003</v>
      </c>
      <c r="K25" s="119">
        <v>52991207.799999997</v>
      </c>
      <c r="L25" s="119">
        <f>L26+L30+L31+L32+L33+L34+L35+L36+L37+L38+L39+L40</f>
        <v>13834.794240000001</v>
      </c>
      <c r="M25" s="119">
        <v>186408.9068</v>
      </c>
      <c r="N25" s="119"/>
    </row>
    <row r="26" spans="1:14" s="23" customFormat="1" x14ac:dyDescent="0.2">
      <c r="A26" s="18"/>
      <c r="B26" s="23" t="s">
        <v>469</v>
      </c>
      <c r="C26" s="23" t="s">
        <v>255</v>
      </c>
      <c r="D26" s="24">
        <v>5012</v>
      </c>
      <c r="E26" s="24">
        <v>4486</v>
      </c>
      <c r="F26" s="24">
        <v>177881.492</v>
      </c>
      <c r="G26" s="136">
        <v>27.92943</v>
      </c>
      <c r="H26" s="24">
        <v>459014.74699999997</v>
      </c>
      <c r="I26" s="136">
        <v>72.070570000000004</v>
      </c>
      <c r="J26" s="24">
        <v>48799.7402</v>
      </c>
      <c r="K26" s="24">
        <v>5395996.9800000004</v>
      </c>
      <c r="L26" s="24">
        <v>2885.0506599999999</v>
      </c>
      <c r="M26" s="24">
        <v>51684.7909</v>
      </c>
      <c r="N26" s="119"/>
    </row>
    <row r="27" spans="1:14" s="23" customFormat="1" x14ac:dyDescent="0.2">
      <c r="A27" s="18"/>
      <c r="C27" s="23" t="s">
        <v>501</v>
      </c>
      <c r="D27" s="24">
        <v>908</v>
      </c>
      <c r="E27" s="24">
        <v>823</v>
      </c>
      <c r="F27" s="24">
        <v>40640.563999999998</v>
      </c>
      <c r="G27" s="136">
        <v>51.411672000000003</v>
      </c>
      <c r="H27" s="24">
        <v>38408.730000000003</v>
      </c>
      <c r="I27" s="136">
        <v>48.588327999999997</v>
      </c>
      <c r="J27" s="24">
        <v>5499.9742999999999</v>
      </c>
      <c r="K27" s="24">
        <v>793820.17</v>
      </c>
      <c r="L27" s="24">
        <v>429.36631999999997</v>
      </c>
      <c r="M27" s="24">
        <v>5929.3406000000004</v>
      </c>
      <c r="N27" s="119"/>
    </row>
    <row r="28" spans="1:14" s="23" customFormat="1" x14ac:dyDescent="0.2">
      <c r="A28" s="18"/>
      <c r="C28" s="23" t="s">
        <v>502</v>
      </c>
      <c r="D28" s="24">
        <v>2371</v>
      </c>
      <c r="E28" s="24">
        <v>2068</v>
      </c>
      <c r="F28" s="24">
        <v>95898.320999999996</v>
      </c>
      <c r="G28" s="136">
        <v>23.342608999999999</v>
      </c>
      <c r="H28" s="24">
        <v>314931.174</v>
      </c>
      <c r="I28" s="136">
        <v>76.657391000000004</v>
      </c>
      <c r="J28" s="24">
        <v>32043.559499999999</v>
      </c>
      <c r="K28" s="24">
        <v>3223837.18</v>
      </c>
      <c r="L28" s="24">
        <v>1694.7255299999999</v>
      </c>
      <c r="M28" s="24">
        <v>33738.285000000003</v>
      </c>
      <c r="N28" s="119"/>
    </row>
    <row r="29" spans="1:14" s="23" customFormat="1" x14ac:dyDescent="0.2">
      <c r="A29" s="18"/>
      <c r="C29" s="23" t="s">
        <v>503</v>
      </c>
      <c r="D29" s="24">
        <v>1733</v>
      </c>
      <c r="E29" s="24">
        <v>1595</v>
      </c>
      <c r="F29" s="24">
        <v>41342.607000000004</v>
      </c>
      <c r="G29" s="136">
        <v>28.120884</v>
      </c>
      <c r="H29" s="24">
        <v>105674.84299999999</v>
      </c>
      <c r="I29" s="136">
        <v>71.879115999999996</v>
      </c>
      <c r="J29" s="24">
        <v>11256.2065</v>
      </c>
      <c r="K29" s="24">
        <v>1378339.64</v>
      </c>
      <c r="L29" s="24">
        <v>760.95880999999997</v>
      </c>
      <c r="M29" s="24">
        <v>12017.165300000001</v>
      </c>
      <c r="N29" s="119"/>
    </row>
    <row r="30" spans="1:14" s="23" customFormat="1" x14ac:dyDescent="0.2">
      <c r="A30" s="18"/>
      <c r="B30" s="23" t="s">
        <v>470</v>
      </c>
      <c r="C30" s="23" t="s">
        <v>481</v>
      </c>
      <c r="D30" s="24">
        <v>639</v>
      </c>
      <c r="E30" s="24">
        <v>563</v>
      </c>
      <c r="F30" s="24">
        <v>25115.866000000002</v>
      </c>
      <c r="G30" s="136">
        <v>25.363285999999999</v>
      </c>
      <c r="H30" s="24">
        <v>73908.627999999997</v>
      </c>
      <c r="I30" s="136">
        <v>74.636713999999998</v>
      </c>
      <c r="J30" s="24">
        <v>7663.6064999999999</v>
      </c>
      <c r="K30" s="24">
        <v>966635.28</v>
      </c>
      <c r="L30" s="24">
        <v>412.17300999999998</v>
      </c>
      <c r="M30" s="24">
        <v>8075.7794999999996</v>
      </c>
      <c r="N30" s="119"/>
    </row>
    <row r="31" spans="1:14" s="23" customFormat="1" x14ac:dyDescent="0.2">
      <c r="A31" s="18"/>
      <c r="B31" s="23" t="s">
        <v>471</v>
      </c>
      <c r="C31" s="23" t="s">
        <v>482</v>
      </c>
      <c r="D31" s="24">
        <v>878</v>
      </c>
      <c r="E31" s="24">
        <v>849</v>
      </c>
      <c r="F31" s="24">
        <v>16571.249</v>
      </c>
      <c r="G31" s="136">
        <v>72.074454000000003</v>
      </c>
      <c r="H31" s="24">
        <v>6420.5990000000002</v>
      </c>
      <c r="I31" s="136">
        <v>27.925546000000001</v>
      </c>
      <c r="J31" s="24">
        <v>1457.1708000000001</v>
      </c>
      <c r="K31" s="24">
        <v>194611.23</v>
      </c>
      <c r="L31" s="24">
        <v>315.06159000000002</v>
      </c>
      <c r="M31" s="24">
        <v>1772.2324000000001</v>
      </c>
      <c r="N31" s="119"/>
    </row>
    <row r="32" spans="1:14" s="23" customFormat="1" x14ac:dyDescent="0.2">
      <c r="A32" s="18"/>
      <c r="B32" s="23" t="s">
        <v>472</v>
      </c>
      <c r="C32" s="23" t="s">
        <v>483</v>
      </c>
      <c r="D32" s="24">
        <v>1449</v>
      </c>
      <c r="E32" s="24">
        <v>1368</v>
      </c>
      <c r="F32" s="24">
        <v>34424.052000000003</v>
      </c>
      <c r="G32" s="136">
        <v>36.165505000000003</v>
      </c>
      <c r="H32" s="24">
        <v>60760.714999999997</v>
      </c>
      <c r="I32" s="136">
        <v>63.834494999999997</v>
      </c>
      <c r="J32" s="24">
        <v>7057.9850999999999</v>
      </c>
      <c r="K32" s="24">
        <v>839726.93</v>
      </c>
      <c r="L32" s="24">
        <v>700.98560999999995</v>
      </c>
      <c r="M32" s="24">
        <v>7758.9706999999999</v>
      </c>
      <c r="N32" s="119"/>
    </row>
    <row r="33" spans="1:14" s="23" customFormat="1" x14ac:dyDescent="0.2">
      <c r="A33" s="18"/>
      <c r="B33" s="23" t="s">
        <v>473</v>
      </c>
      <c r="C33" s="23" t="s">
        <v>484</v>
      </c>
      <c r="D33" s="24">
        <v>1496</v>
      </c>
      <c r="E33" s="24">
        <v>1337</v>
      </c>
      <c r="F33" s="24">
        <v>28767.71</v>
      </c>
      <c r="G33" s="136">
        <v>5.9894800000000004</v>
      </c>
      <c r="H33" s="24">
        <v>451536.26400000002</v>
      </c>
      <c r="I33" s="136">
        <v>94.01052</v>
      </c>
      <c r="J33" s="24">
        <v>39962.806799999998</v>
      </c>
      <c r="K33" s="24">
        <v>24922129.390000001</v>
      </c>
      <c r="L33" s="24">
        <v>2893.83689</v>
      </c>
      <c r="M33" s="24">
        <v>42856.643700000001</v>
      </c>
      <c r="N33" s="119"/>
    </row>
    <row r="34" spans="1:14" s="23" customFormat="1" x14ac:dyDescent="0.2">
      <c r="A34" s="18"/>
      <c r="B34" s="23" t="s">
        <v>474</v>
      </c>
      <c r="C34" s="23" t="s">
        <v>485</v>
      </c>
      <c r="D34" s="24">
        <v>3282</v>
      </c>
      <c r="E34" s="24">
        <v>2829</v>
      </c>
      <c r="F34" s="24">
        <v>158440.924</v>
      </c>
      <c r="G34" s="136">
        <v>32.653399</v>
      </c>
      <c r="H34" s="24">
        <v>326779.38799999998</v>
      </c>
      <c r="I34" s="136">
        <v>67.346601000000007</v>
      </c>
      <c r="J34" s="24">
        <v>36490.502</v>
      </c>
      <c r="K34" s="24">
        <v>4408819.51</v>
      </c>
      <c r="L34" s="24">
        <v>1658.62138</v>
      </c>
      <c r="M34" s="24">
        <v>38149.123299999999</v>
      </c>
      <c r="N34" s="119"/>
    </row>
    <row r="35" spans="1:14" s="23" customFormat="1" x14ac:dyDescent="0.2">
      <c r="A35" s="18"/>
      <c r="B35" s="23" t="s">
        <v>475</v>
      </c>
      <c r="C35" s="23" t="s">
        <v>486</v>
      </c>
      <c r="D35" s="24">
        <v>4122</v>
      </c>
      <c r="E35" s="24">
        <v>3861</v>
      </c>
      <c r="F35" s="24">
        <v>127734.087</v>
      </c>
      <c r="G35" s="136">
        <v>50.299981000000002</v>
      </c>
      <c r="H35" s="24">
        <v>126210.514</v>
      </c>
      <c r="I35" s="136">
        <v>49.700018999999998</v>
      </c>
      <c r="J35" s="24">
        <v>17753.272400000002</v>
      </c>
      <c r="K35" s="24">
        <v>5059862.6399999997</v>
      </c>
      <c r="L35" s="24">
        <v>3036.2502100000002</v>
      </c>
      <c r="M35" s="24">
        <v>20789.5226</v>
      </c>
      <c r="N35" s="119"/>
    </row>
    <row r="36" spans="1:14" s="23" customFormat="1" x14ac:dyDescent="0.2">
      <c r="A36" s="18"/>
      <c r="B36" s="23" t="s">
        <v>476</v>
      </c>
      <c r="C36" s="23" t="s">
        <v>488</v>
      </c>
      <c r="D36" s="24">
        <v>1093</v>
      </c>
      <c r="E36" s="24">
        <v>1011</v>
      </c>
      <c r="F36" s="24">
        <v>33454.277000000002</v>
      </c>
      <c r="G36" s="136">
        <v>41.223311000000002</v>
      </c>
      <c r="H36" s="24">
        <v>47699.506999999998</v>
      </c>
      <c r="I36" s="136">
        <v>58.776688999999998</v>
      </c>
      <c r="J36" s="24">
        <v>5894.4449000000004</v>
      </c>
      <c r="K36" s="24">
        <v>10625052.390000001</v>
      </c>
      <c r="L36" s="24">
        <v>1385.4774600000001</v>
      </c>
      <c r="M36" s="24">
        <v>7279.9223000000002</v>
      </c>
      <c r="N36" s="119"/>
    </row>
    <row r="37" spans="1:14" s="23" customFormat="1" x14ac:dyDescent="0.2">
      <c r="A37" s="18"/>
      <c r="B37" s="23" t="s">
        <v>491</v>
      </c>
      <c r="C37" s="23" t="s">
        <v>493</v>
      </c>
      <c r="D37" s="24">
        <v>295</v>
      </c>
      <c r="E37" s="24">
        <v>289</v>
      </c>
      <c r="F37" s="24">
        <v>4198.2470000000003</v>
      </c>
      <c r="G37" s="136">
        <v>98.459312999999995</v>
      </c>
      <c r="H37" s="24">
        <v>65.694000000000003</v>
      </c>
      <c r="I37" s="136">
        <v>1.5406869999999999</v>
      </c>
      <c r="J37" s="24">
        <v>236.48759999999999</v>
      </c>
      <c r="K37" s="24">
        <v>40072.639999999999</v>
      </c>
      <c r="L37" s="24">
        <v>100.06664000000001</v>
      </c>
      <c r="M37" s="24">
        <v>336.55419999999998</v>
      </c>
      <c r="N37" s="119"/>
    </row>
    <row r="38" spans="1:14" s="23" customFormat="1" x14ac:dyDescent="0.2">
      <c r="A38" s="18"/>
      <c r="B38" s="34" t="s">
        <v>477</v>
      </c>
      <c r="C38" s="34" t="s">
        <v>289</v>
      </c>
      <c r="D38" s="85">
        <v>609</v>
      </c>
      <c r="E38" s="85">
        <v>527</v>
      </c>
      <c r="F38" s="85">
        <v>30216.004000000001</v>
      </c>
      <c r="G38" s="218">
        <v>38.777455000000003</v>
      </c>
      <c r="H38" s="85">
        <v>47705.571000000004</v>
      </c>
      <c r="I38" s="136">
        <v>61.222544999999997</v>
      </c>
      <c r="J38" s="24">
        <v>5716.8543</v>
      </c>
      <c r="K38" s="24">
        <v>318180.21999999997</v>
      </c>
      <c r="L38" s="24">
        <v>173.85686000000001</v>
      </c>
      <c r="M38" s="24">
        <v>5890.7111999999997</v>
      </c>
      <c r="N38" s="119"/>
    </row>
    <row r="39" spans="1:14" s="23" customFormat="1" x14ac:dyDescent="0.2">
      <c r="A39" s="18"/>
      <c r="B39" s="23" t="s">
        <v>492</v>
      </c>
      <c r="C39" s="23" t="s">
        <v>494</v>
      </c>
      <c r="D39" s="24">
        <v>293</v>
      </c>
      <c r="E39" s="24">
        <v>285</v>
      </c>
      <c r="F39" s="24">
        <v>5087.8249999999998</v>
      </c>
      <c r="G39" s="136">
        <v>57.963645</v>
      </c>
      <c r="H39" s="24">
        <v>3689.7890000000002</v>
      </c>
      <c r="I39" s="136">
        <v>42.036355</v>
      </c>
      <c r="J39" s="24">
        <v>593.46270000000004</v>
      </c>
      <c r="K39" s="24">
        <v>78463.23</v>
      </c>
      <c r="L39" s="24">
        <v>121.95053</v>
      </c>
      <c r="M39" s="24">
        <v>715.41319999999996</v>
      </c>
      <c r="N39" s="119"/>
    </row>
    <row r="40" spans="1:14" s="23" customFormat="1" ht="13.5" thickBot="1" x14ac:dyDescent="0.25">
      <c r="A40" s="18"/>
      <c r="B40" s="175"/>
      <c r="C40" s="175" t="s">
        <v>257</v>
      </c>
      <c r="D40" s="176">
        <v>418</v>
      </c>
      <c r="E40" s="176">
        <v>402</v>
      </c>
      <c r="F40" s="176">
        <v>6687.9210000000003</v>
      </c>
      <c r="G40" s="177">
        <v>49.500627999999999</v>
      </c>
      <c r="H40" s="176">
        <v>6822.8590000000004</v>
      </c>
      <c r="I40" s="177">
        <v>50.499372000000001</v>
      </c>
      <c r="J40" s="176">
        <v>947.77940000000001</v>
      </c>
      <c r="K40" s="176">
        <v>141657.35999999999</v>
      </c>
      <c r="L40" s="176">
        <v>151.46340000000001</v>
      </c>
      <c r="M40" s="176">
        <v>1099.2427</v>
      </c>
      <c r="N40" s="119"/>
    </row>
    <row r="41" spans="1:14" ht="7.5" customHeight="1" x14ac:dyDescent="0.2">
      <c r="A41" s="13"/>
      <c r="D41" s="23"/>
      <c r="E41" s="23"/>
      <c r="F41" s="23"/>
      <c r="G41" s="23"/>
      <c r="H41" s="23"/>
      <c r="I41" s="23"/>
      <c r="J41" s="23"/>
      <c r="K41" s="23"/>
    </row>
    <row r="42" spans="1:14" x14ac:dyDescent="0.2">
      <c r="A42" s="13"/>
      <c r="B42" s="200" t="s">
        <v>617</v>
      </c>
      <c r="J42" s="258"/>
      <c r="K42" s="258"/>
    </row>
    <row r="43" spans="1:14" x14ac:dyDescent="0.2">
      <c r="A43" s="13"/>
      <c r="F43" s="258"/>
      <c r="K43" s="258"/>
    </row>
    <row r="44" spans="1:14" x14ac:dyDescent="0.2">
      <c r="A44" s="13"/>
    </row>
    <row r="45" spans="1:14" x14ac:dyDescent="0.2">
      <c r="A45" s="13"/>
    </row>
    <row r="46" spans="1:14" x14ac:dyDescent="0.2">
      <c r="A46" s="13"/>
    </row>
    <row r="47" spans="1:14" x14ac:dyDescent="0.2">
      <c r="A47" s="13"/>
    </row>
    <row r="48" spans="1:14" x14ac:dyDescent="0.2">
      <c r="A48" s="13"/>
    </row>
    <row r="49" spans="1:1" x14ac:dyDescent="0.2">
      <c r="A49" s="13"/>
    </row>
    <row r="50" spans="1:1" x14ac:dyDescent="0.2">
      <c r="A50" s="13"/>
    </row>
    <row r="51" spans="1:1" x14ac:dyDescent="0.2">
      <c r="A51" s="13"/>
    </row>
    <row r="52" spans="1:1" x14ac:dyDescent="0.2">
      <c r="A52" s="13"/>
    </row>
    <row r="53" spans="1:1" x14ac:dyDescent="0.2">
      <c r="A53" s="13"/>
    </row>
    <row r="54" spans="1:1" x14ac:dyDescent="0.2">
      <c r="A54" s="13"/>
    </row>
    <row r="55" spans="1:1" x14ac:dyDescent="0.2">
      <c r="A55" s="13"/>
    </row>
    <row r="56" spans="1:1" x14ac:dyDescent="0.2">
      <c r="A56" s="13"/>
    </row>
    <row r="57" spans="1:1" x14ac:dyDescent="0.2">
      <c r="A57" s="13"/>
    </row>
    <row r="58" spans="1:1" x14ac:dyDescent="0.2">
      <c r="A58" s="13"/>
    </row>
    <row r="59" spans="1:1" x14ac:dyDescent="0.2">
      <c r="A59" s="13"/>
    </row>
    <row r="60" spans="1:1" x14ac:dyDescent="0.2">
      <c r="A60" s="13"/>
    </row>
    <row r="61" spans="1:1" x14ac:dyDescent="0.2">
      <c r="A61" s="13"/>
    </row>
    <row r="62" spans="1:1" x14ac:dyDescent="0.2">
      <c r="A62" s="13"/>
    </row>
    <row r="63" spans="1:1" x14ac:dyDescent="0.2">
      <c r="A63" s="13"/>
    </row>
    <row r="64" spans="1:1" x14ac:dyDescent="0.2">
      <c r="A64" s="13"/>
    </row>
    <row r="65" spans="1:1" x14ac:dyDescent="0.2">
      <c r="A65" s="13"/>
    </row>
    <row r="66" spans="1:1" x14ac:dyDescent="0.2">
      <c r="A66" s="13"/>
    </row>
    <row r="67" spans="1:1" x14ac:dyDescent="0.2">
      <c r="A67" s="13"/>
    </row>
    <row r="68" spans="1:1" x14ac:dyDescent="0.2">
      <c r="A68" s="13"/>
    </row>
    <row r="69" spans="1:1" x14ac:dyDescent="0.2">
      <c r="A69" s="13"/>
    </row>
    <row r="70" spans="1:1" x14ac:dyDescent="0.2">
      <c r="A70" s="13"/>
    </row>
    <row r="71" spans="1:1" x14ac:dyDescent="0.2">
      <c r="A71" s="13"/>
    </row>
    <row r="72" spans="1:1" x14ac:dyDescent="0.2">
      <c r="A72" s="13"/>
    </row>
    <row r="73" spans="1:1" x14ac:dyDescent="0.2">
      <c r="A73" s="13"/>
    </row>
    <row r="74" spans="1:1" x14ac:dyDescent="0.2">
      <c r="A74" s="13"/>
    </row>
    <row r="75" spans="1:1" x14ac:dyDescent="0.2">
      <c r="A75" s="13"/>
    </row>
    <row r="76" spans="1:1" x14ac:dyDescent="0.2">
      <c r="A76" s="13"/>
    </row>
    <row r="77" spans="1:1" x14ac:dyDescent="0.2">
      <c r="A77" s="13"/>
    </row>
    <row r="78" spans="1:1" x14ac:dyDescent="0.2">
      <c r="A78" s="13"/>
    </row>
    <row r="79" spans="1:1" x14ac:dyDescent="0.2">
      <c r="A79" s="13"/>
    </row>
    <row r="80" spans="1:1" x14ac:dyDescent="0.2">
      <c r="A80" s="13"/>
    </row>
    <row r="81" spans="1:1" x14ac:dyDescent="0.2">
      <c r="A81" s="13"/>
    </row>
    <row r="82" spans="1:1" x14ac:dyDescent="0.2">
      <c r="A82" s="13"/>
    </row>
    <row r="83" spans="1:1" x14ac:dyDescent="0.2">
      <c r="A83" s="13"/>
    </row>
    <row r="84" spans="1:1" x14ac:dyDescent="0.2">
      <c r="A84" s="13"/>
    </row>
    <row r="85" spans="1:1" x14ac:dyDescent="0.2">
      <c r="A85" s="13"/>
    </row>
    <row r="86" spans="1:1" x14ac:dyDescent="0.2">
      <c r="A86" s="13"/>
    </row>
    <row r="87" spans="1:1" x14ac:dyDescent="0.2">
      <c r="A87" s="13"/>
    </row>
    <row r="88" spans="1:1" x14ac:dyDescent="0.2">
      <c r="A88" s="13"/>
    </row>
    <row r="89" spans="1:1" x14ac:dyDescent="0.2">
      <c r="A89" s="13"/>
    </row>
    <row r="90" spans="1:1" x14ac:dyDescent="0.2">
      <c r="A90" s="13"/>
    </row>
    <row r="91" spans="1:1" x14ac:dyDescent="0.2">
      <c r="A91" s="13"/>
    </row>
    <row r="92" spans="1:1" x14ac:dyDescent="0.2">
      <c r="A92" s="13"/>
    </row>
    <row r="93" spans="1:1" x14ac:dyDescent="0.2">
      <c r="A93" s="13"/>
    </row>
    <row r="94" spans="1:1" x14ac:dyDescent="0.2">
      <c r="A94" s="13"/>
    </row>
    <row r="95" spans="1:1" x14ac:dyDescent="0.2">
      <c r="A95" s="13"/>
    </row>
    <row r="96" spans="1:1" x14ac:dyDescent="0.2">
      <c r="A96" s="13"/>
    </row>
    <row r="97" spans="1:1" x14ac:dyDescent="0.2">
      <c r="A97" s="13"/>
    </row>
    <row r="98" spans="1:1" x14ac:dyDescent="0.2">
      <c r="A98" s="13"/>
    </row>
    <row r="99" spans="1:1" x14ac:dyDescent="0.2">
      <c r="A99" s="13"/>
    </row>
    <row r="100" spans="1:1" x14ac:dyDescent="0.2">
      <c r="A100" s="13"/>
    </row>
    <row r="101" spans="1:1" x14ac:dyDescent="0.2">
      <c r="A101" s="13"/>
    </row>
    <row r="102" spans="1:1" x14ac:dyDescent="0.2">
      <c r="A102" s="13"/>
    </row>
    <row r="103" spans="1:1" x14ac:dyDescent="0.2">
      <c r="A103" s="13"/>
    </row>
    <row r="104" spans="1:1" x14ac:dyDescent="0.2">
      <c r="A104" s="13"/>
    </row>
    <row r="105" spans="1:1" x14ac:dyDescent="0.2">
      <c r="A105" s="13"/>
    </row>
    <row r="106" spans="1:1" x14ac:dyDescent="0.2">
      <c r="A106" s="13"/>
    </row>
    <row r="107" spans="1:1" x14ac:dyDescent="0.2">
      <c r="A107" s="13"/>
    </row>
    <row r="108" spans="1:1" x14ac:dyDescent="0.2">
      <c r="A108" s="13"/>
    </row>
    <row r="109" spans="1:1" x14ac:dyDescent="0.2">
      <c r="A109" s="13"/>
    </row>
    <row r="110" spans="1:1" x14ac:dyDescent="0.2">
      <c r="A110" s="13"/>
    </row>
    <row r="111" spans="1:1" x14ac:dyDescent="0.2">
      <c r="A111" s="13"/>
    </row>
    <row r="112" spans="1:1" x14ac:dyDescent="0.2">
      <c r="A112" s="13"/>
    </row>
    <row r="113" spans="1:1" x14ac:dyDescent="0.2">
      <c r="A113" s="13"/>
    </row>
    <row r="114" spans="1:1" x14ac:dyDescent="0.2">
      <c r="A114" s="13"/>
    </row>
    <row r="115" spans="1:1" x14ac:dyDescent="0.2">
      <c r="A115" s="13"/>
    </row>
    <row r="116" spans="1:1" x14ac:dyDescent="0.2">
      <c r="A116" s="13"/>
    </row>
    <row r="117" spans="1:1" x14ac:dyDescent="0.2">
      <c r="A117" s="13"/>
    </row>
    <row r="118" spans="1:1" x14ac:dyDescent="0.2">
      <c r="A118" s="13"/>
    </row>
    <row r="119" spans="1:1" x14ac:dyDescent="0.2">
      <c r="A119" s="13"/>
    </row>
    <row r="120" spans="1:1" x14ac:dyDescent="0.2">
      <c r="A120" s="13"/>
    </row>
    <row r="121" spans="1:1" x14ac:dyDescent="0.2">
      <c r="A121" s="13"/>
    </row>
    <row r="122" spans="1:1" x14ac:dyDescent="0.2">
      <c r="A122" s="13"/>
    </row>
    <row r="123" spans="1:1" x14ac:dyDescent="0.2">
      <c r="A123" s="13"/>
    </row>
    <row r="124" spans="1:1" x14ac:dyDescent="0.2">
      <c r="A124" s="13"/>
    </row>
    <row r="125" spans="1:1" x14ac:dyDescent="0.2">
      <c r="A125" s="13"/>
    </row>
    <row r="126" spans="1:1" x14ac:dyDescent="0.2">
      <c r="A126" s="13"/>
    </row>
    <row r="127" spans="1:1" x14ac:dyDescent="0.2">
      <c r="A127" s="13"/>
    </row>
    <row r="128" spans="1:1" x14ac:dyDescent="0.2">
      <c r="A128" s="13"/>
    </row>
    <row r="129" spans="1:1" x14ac:dyDescent="0.2">
      <c r="A129" s="13"/>
    </row>
    <row r="130" spans="1:1" x14ac:dyDescent="0.2">
      <c r="A130" s="13"/>
    </row>
    <row r="131" spans="1:1" x14ac:dyDescent="0.2">
      <c r="A131" s="13"/>
    </row>
    <row r="132" spans="1:1" x14ac:dyDescent="0.2">
      <c r="A132" s="13"/>
    </row>
    <row r="133" spans="1:1" x14ac:dyDescent="0.2">
      <c r="A133" s="13"/>
    </row>
    <row r="134" spans="1:1" x14ac:dyDescent="0.2">
      <c r="A134" s="13"/>
    </row>
    <row r="135" spans="1:1" x14ac:dyDescent="0.2">
      <c r="A135" s="13"/>
    </row>
    <row r="136" spans="1:1" x14ac:dyDescent="0.2">
      <c r="A136" s="13"/>
    </row>
    <row r="137" spans="1:1" x14ac:dyDescent="0.2">
      <c r="A137" s="13"/>
    </row>
    <row r="138" spans="1:1" x14ac:dyDescent="0.2">
      <c r="A138" s="13"/>
    </row>
    <row r="139" spans="1:1" x14ac:dyDescent="0.2">
      <c r="A139" s="13"/>
    </row>
    <row r="140" spans="1:1" x14ac:dyDescent="0.2">
      <c r="A140" s="13"/>
    </row>
    <row r="141" spans="1:1" x14ac:dyDescent="0.2">
      <c r="A141" s="13"/>
    </row>
    <row r="142" spans="1:1" x14ac:dyDescent="0.2">
      <c r="A142" s="13"/>
    </row>
    <row r="143" spans="1:1" x14ac:dyDescent="0.2">
      <c r="A143" s="13"/>
    </row>
    <row r="144" spans="1:1" x14ac:dyDescent="0.2">
      <c r="A144" s="13"/>
    </row>
    <row r="145" spans="1:1" x14ac:dyDescent="0.2">
      <c r="A145" s="13"/>
    </row>
    <row r="146" spans="1:1" x14ac:dyDescent="0.2">
      <c r="A146" s="13"/>
    </row>
    <row r="147" spans="1:1" x14ac:dyDescent="0.2">
      <c r="A147" s="13"/>
    </row>
    <row r="148" spans="1:1" x14ac:dyDescent="0.2">
      <c r="A148" s="13"/>
    </row>
    <row r="149" spans="1:1" x14ac:dyDescent="0.2">
      <c r="A149" s="13"/>
    </row>
    <row r="150" spans="1:1" x14ac:dyDescent="0.2">
      <c r="A150" s="13"/>
    </row>
    <row r="151" spans="1:1" x14ac:dyDescent="0.2">
      <c r="A151" s="13"/>
    </row>
    <row r="152" spans="1:1" x14ac:dyDescent="0.2">
      <c r="A152" s="13"/>
    </row>
    <row r="153" spans="1:1" x14ac:dyDescent="0.2">
      <c r="A153" s="13"/>
    </row>
    <row r="154" spans="1:1" x14ac:dyDescent="0.2">
      <c r="A154" s="13"/>
    </row>
    <row r="155" spans="1:1" x14ac:dyDescent="0.2">
      <c r="A155" s="13"/>
    </row>
    <row r="156" spans="1:1" x14ac:dyDescent="0.2">
      <c r="A156" s="13"/>
    </row>
    <row r="157" spans="1:1" x14ac:dyDescent="0.2">
      <c r="A157" s="13"/>
    </row>
    <row r="158" spans="1:1" x14ac:dyDescent="0.2">
      <c r="A158" s="13"/>
    </row>
    <row r="159" spans="1:1" x14ac:dyDescent="0.2">
      <c r="A159" s="13"/>
    </row>
    <row r="160" spans="1:1" x14ac:dyDescent="0.2">
      <c r="A160" s="13"/>
    </row>
    <row r="161" spans="1:1" x14ac:dyDescent="0.2">
      <c r="A161" s="13"/>
    </row>
    <row r="162" spans="1:1" x14ac:dyDescent="0.2">
      <c r="A162" s="13"/>
    </row>
    <row r="163" spans="1:1" x14ac:dyDescent="0.2">
      <c r="A163" s="13"/>
    </row>
    <row r="164" spans="1:1" x14ac:dyDescent="0.2">
      <c r="A164" s="13"/>
    </row>
    <row r="165" spans="1:1" x14ac:dyDescent="0.2">
      <c r="A165" s="13"/>
    </row>
    <row r="166" spans="1:1" x14ac:dyDescent="0.2">
      <c r="A166" s="13"/>
    </row>
    <row r="167" spans="1:1" x14ac:dyDescent="0.2">
      <c r="A167" s="13"/>
    </row>
    <row r="168" spans="1:1" x14ac:dyDescent="0.2">
      <c r="A168" s="13"/>
    </row>
    <row r="169" spans="1:1" x14ac:dyDescent="0.2">
      <c r="A169" s="13"/>
    </row>
    <row r="170" spans="1:1" x14ac:dyDescent="0.2">
      <c r="A170" s="13"/>
    </row>
    <row r="171" spans="1:1" x14ac:dyDescent="0.2">
      <c r="A171" s="13"/>
    </row>
    <row r="172" spans="1:1" x14ac:dyDescent="0.2">
      <c r="A172" s="13"/>
    </row>
    <row r="173" spans="1:1" x14ac:dyDescent="0.2">
      <c r="A173" s="13"/>
    </row>
    <row r="174" spans="1:1" x14ac:dyDescent="0.2">
      <c r="A174" s="13"/>
    </row>
    <row r="175" spans="1:1" x14ac:dyDescent="0.2">
      <c r="A175" s="13"/>
    </row>
    <row r="176" spans="1:1" x14ac:dyDescent="0.2">
      <c r="A176" s="13"/>
    </row>
    <row r="177" spans="1:1" x14ac:dyDescent="0.2">
      <c r="A177" s="13"/>
    </row>
    <row r="178" spans="1:1" x14ac:dyDescent="0.2">
      <c r="A178" s="13"/>
    </row>
    <row r="179" spans="1:1" x14ac:dyDescent="0.2">
      <c r="A179" s="13"/>
    </row>
    <row r="180" spans="1:1" x14ac:dyDescent="0.2">
      <c r="A180" s="13"/>
    </row>
    <row r="181" spans="1:1" x14ac:dyDescent="0.2">
      <c r="A181" s="13"/>
    </row>
    <row r="182" spans="1:1" x14ac:dyDescent="0.2">
      <c r="A182" s="13"/>
    </row>
    <row r="183" spans="1:1" x14ac:dyDescent="0.2">
      <c r="A183" s="13"/>
    </row>
    <row r="184" spans="1:1" x14ac:dyDescent="0.2">
      <c r="A184" s="13"/>
    </row>
    <row r="185" spans="1:1" x14ac:dyDescent="0.2">
      <c r="A185" s="13"/>
    </row>
    <row r="186" spans="1:1" x14ac:dyDescent="0.2">
      <c r="A186" s="13"/>
    </row>
    <row r="187" spans="1:1" x14ac:dyDescent="0.2">
      <c r="A187" s="13"/>
    </row>
    <row r="188" spans="1:1" x14ac:dyDescent="0.2">
      <c r="A188" s="13"/>
    </row>
    <row r="189" spans="1:1" x14ac:dyDescent="0.2">
      <c r="A189" s="13"/>
    </row>
    <row r="190" spans="1:1" x14ac:dyDescent="0.2">
      <c r="A190" s="13"/>
    </row>
    <row r="191" spans="1:1" x14ac:dyDescent="0.2">
      <c r="A191" s="13"/>
    </row>
    <row r="192" spans="1:1" x14ac:dyDescent="0.2">
      <c r="A192" s="13"/>
    </row>
    <row r="193" spans="1:1" x14ac:dyDescent="0.2">
      <c r="A193" s="13"/>
    </row>
    <row r="194" spans="1:1" x14ac:dyDescent="0.2">
      <c r="A194" s="13"/>
    </row>
    <row r="195" spans="1:1" x14ac:dyDescent="0.2">
      <c r="A195" s="13"/>
    </row>
    <row r="196" spans="1:1" x14ac:dyDescent="0.2">
      <c r="A196" s="13"/>
    </row>
    <row r="197" spans="1:1" x14ac:dyDescent="0.2">
      <c r="A197" s="13"/>
    </row>
    <row r="198" spans="1:1" x14ac:dyDescent="0.2">
      <c r="A198" s="13"/>
    </row>
    <row r="199" spans="1:1" x14ac:dyDescent="0.2">
      <c r="A199" s="13"/>
    </row>
    <row r="200" spans="1:1" x14ac:dyDescent="0.2">
      <c r="A200" s="13"/>
    </row>
    <row r="201" spans="1:1" x14ac:dyDescent="0.2">
      <c r="A201" s="13"/>
    </row>
    <row r="202" spans="1:1" x14ac:dyDescent="0.2">
      <c r="A202" s="13"/>
    </row>
    <row r="203" spans="1:1" x14ac:dyDescent="0.2">
      <c r="A203" s="13"/>
    </row>
    <row r="204" spans="1:1" x14ac:dyDescent="0.2">
      <c r="A204" s="13"/>
    </row>
    <row r="205" spans="1:1" x14ac:dyDescent="0.2">
      <c r="A205" s="13"/>
    </row>
    <row r="206" spans="1:1" x14ac:dyDescent="0.2">
      <c r="A206" s="13"/>
    </row>
    <row r="207" spans="1:1" x14ac:dyDescent="0.2">
      <c r="A207" s="13"/>
    </row>
    <row r="208" spans="1:1" x14ac:dyDescent="0.2">
      <c r="A208" s="13"/>
    </row>
    <row r="209" spans="1:1" x14ac:dyDescent="0.2">
      <c r="A209" s="13"/>
    </row>
    <row r="210" spans="1:1" x14ac:dyDescent="0.2">
      <c r="A210" s="13"/>
    </row>
    <row r="211" spans="1:1" x14ac:dyDescent="0.2">
      <c r="A211" s="13"/>
    </row>
    <row r="212" spans="1:1" x14ac:dyDescent="0.2">
      <c r="A212" s="13"/>
    </row>
    <row r="213" spans="1:1" x14ac:dyDescent="0.2">
      <c r="A213" s="13"/>
    </row>
    <row r="214" spans="1:1" x14ac:dyDescent="0.2">
      <c r="A214" s="13"/>
    </row>
    <row r="215" spans="1:1" x14ac:dyDescent="0.2">
      <c r="A215" s="13"/>
    </row>
    <row r="216" spans="1:1" x14ac:dyDescent="0.2">
      <c r="A216" s="13"/>
    </row>
    <row r="217" spans="1:1" x14ac:dyDescent="0.2">
      <c r="A217" s="13"/>
    </row>
    <row r="218" spans="1:1" x14ac:dyDescent="0.2">
      <c r="A218" s="13"/>
    </row>
    <row r="219" spans="1:1" x14ac:dyDescent="0.2">
      <c r="A219" s="13"/>
    </row>
    <row r="220" spans="1:1" x14ac:dyDescent="0.2">
      <c r="A220" s="13"/>
    </row>
    <row r="221" spans="1:1" x14ac:dyDescent="0.2">
      <c r="A221" s="13"/>
    </row>
    <row r="222" spans="1:1" x14ac:dyDescent="0.2">
      <c r="A222" s="13"/>
    </row>
    <row r="223" spans="1:1" x14ac:dyDescent="0.2">
      <c r="A223" s="13"/>
    </row>
    <row r="224" spans="1:1" x14ac:dyDescent="0.2">
      <c r="A224" s="13"/>
    </row>
    <row r="225" spans="1:1" x14ac:dyDescent="0.2">
      <c r="A225" s="13"/>
    </row>
    <row r="226" spans="1:1" x14ac:dyDescent="0.2">
      <c r="A226" s="13"/>
    </row>
    <row r="227" spans="1:1" x14ac:dyDescent="0.2">
      <c r="A227" s="13"/>
    </row>
  </sheetData>
  <mergeCells count="16">
    <mergeCell ref="B25:C25"/>
    <mergeCell ref="B11:C11"/>
    <mergeCell ref="B9:C9"/>
    <mergeCell ref="D5:E5"/>
    <mergeCell ref="F5:I5"/>
    <mergeCell ref="F6:G6"/>
    <mergeCell ref="H6:I6"/>
    <mergeCell ref="E6:E7"/>
    <mergeCell ref="D6:D7"/>
    <mergeCell ref="B5:C7"/>
    <mergeCell ref="B1:N1"/>
    <mergeCell ref="L6:L7"/>
    <mergeCell ref="M6:M7"/>
    <mergeCell ref="J6:J7"/>
    <mergeCell ref="B8:C8"/>
    <mergeCell ref="K6:K7"/>
  </mergeCells>
  <pageMargins left="0.7" right="0.7" top="0.78740157499999996" bottom="0.78740157499999996" header="0.3" footer="0.3"/>
  <pageSetup paperSize="9" scale="75"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tabColor rgb="FF0072AB"/>
    <pageSetUpPr fitToPage="1"/>
  </sheetPr>
  <dimension ref="B1:Y63"/>
  <sheetViews>
    <sheetView showGridLines="0" zoomScaleNormal="100" zoomScaleSheetLayoutView="100" workbookViewId="0">
      <selection activeCell="I6" sqref="I6"/>
    </sheetView>
  </sheetViews>
  <sheetFormatPr baseColWidth="10" defaultColWidth="11.42578125" defaultRowHeight="12.75" x14ac:dyDescent="0.2"/>
  <cols>
    <col min="1" max="1" width="2.7109375" style="28" customWidth="1"/>
    <col min="2" max="2" width="13.7109375" style="28" customWidth="1"/>
    <col min="3" max="6" width="10.7109375" style="28" customWidth="1"/>
    <col min="7" max="7" width="11.5703125" style="28" customWidth="1"/>
    <col min="8" max="10" width="10.7109375" style="28" customWidth="1"/>
    <col min="11" max="11" width="7.5703125" style="28" customWidth="1"/>
    <col min="12" max="14" width="11.42578125" style="28"/>
    <col min="15" max="15" width="4.85546875" style="28" customWidth="1"/>
    <col min="16" max="16" width="9" style="28" customWidth="1"/>
    <col min="17" max="17" width="13.7109375" style="46" bestFit="1" customWidth="1"/>
    <col min="18" max="23" width="11.42578125" style="46"/>
    <col min="24" max="16384" width="11.42578125" style="28"/>
  </cols>
  <sheetData>
    <row r="1" spans="2:25" s="84" customFormat="1" ht="15.75" x14ac:dyDescent="0.2">
      <c r="B1" s="255" t="str">
        <f>Inhaltsverzeichnis!B25&amp;" "&amp;Inhaltsverzeichnis!C25&amp;" "&amp;Inhaltsverzeichnis!D25</f>
        <v>Tabelle 6:  Juristische Personen (ohne Vereine und Stiftungen), Steuerfaktoren und einfache Kantonssteuer nach Reingewinnklassen, 2017</v>
      </c>
      <c r="C1" s="98"/>
      <c r="D1" s="98"/>
      <c r="E1" s="98"/>
      <c r="F1" s="98"/>
      <c r="G1" s="98"/>
      <c r="H1" s="98"/>
      <c r="I1" s="98"/>
      <c r="J1" s="98"/>
      <c r="K1" s="98"/>
      <c r="L1" s="98"/>
      <c r="M1" s="98"/>
      <c r="N1" s="98"/>
      <c r="O1" s="98"/>
      <c r="P1" s="98"/>
      <c r="Q1" s="78"/>
      <c r="R1" s="78"/>
      <c r="S1" s="78"/>
      <c r="T1" s="202"/>
      <c r="U1" s="202"/>
      <c r="V1" s="202"/>
      <c r="W1" s="202"/>
    </row>
    <row r="2" spans="2:25" x14ac:dyDescent="0.2">
      <c r="B2" s="32" t="s">
        <v>437</v>
      </c>
    </row>
    <row r="3" spans="2:25" x14ac:dyDescent="0.2">
      <c r="B3" s="32"/>
    </row>
    <row r="5" spans="2:25" s="34" customFormat="1" ht="24.75" customHeight="1" x14ac:dyDescent="0.2">
      <c r="B5" s="322" t="s">
        <v>342</v>
      </c>
      <c r="C5" s="313" t="s">
        <v>214</v>
      </c>
      <c r="D5" s="313"/>
      <c r="E5" s="314" t="s">
        <v>355</v>
      </c>
      <c r="F5" s="313"/>
      <c r="G5" s="314" t="s">
        <v>389</v>
      </c>
      <c r="H5" s="313"/>
      <c r="I5" s="314" t="s">
        <v>618</v>
      </c>
      <c r="J5" s="313"/>
      <c r="L5" s="46"/>
      <c r="M5" s="46"/>
      <c r="N5" s="46"/>
      <c r="O5" s="46"/>
      <c r="P5" s="46"/>
      <c r="Q5" s="46"/>
      <c r="R5" s="46"/>
      <c r="S5" s="46"/>
      <c r="T5" s="46"/>
      <c r="U5" s="46"/>
      <c r="V5" s="46"/>
      <c r="W5" s="46"/>
    </row>
    <row r="6" spans="2:25" s="34" customFormat="1" x14ac:dyDescent="0.2">
      <c r="B6" s="318"/>
      <c r="C6" s="230" t="s">
        <v>331</v>
      </c>
      <c r="D6" s="230" t="s">
        <v>15</v>
      </c>
      <c r="E6" s="230" t="s">
        <v>14</v>
      </c>
      <c r="F6" s="230" t="s">
        <v>15</v>
      </c>
      <c r="G6" s="230" t="s">
        <v>14</v>
      </c>
      <c r="H6" s="230" t="s">
        <v>15</v>
      </c>
      <c r="I6" s="230" t="s">
        <v>14</v>
      </c>
      <c r="J6" s="230" t="s">
        <v>15</v>
      </c>
      <c r="L6" s="46"/>
      <c r="M6" s="140"/>
      <c r="N6" s="140"/>
      <c r="O6" s="140"/>
      <c r="P6" s="140"/>
      <c r="Q6" s="140"/>
      <c r="R6" s="140"/>
      <c r="S6" s="46"/>
      <c r="T6" s="46"/>
      <c r="U6" s="46"/>
      <c r="V6" s="46"/>
      <c r="W6" s="46"/>
    </row>
    <row r="7" spans="2:25" x14ac:dyDescent="0.2">
      <c r="B7" s="28">
        <v>0</v>
      </c>
      <c r="C7" s="35">
        <v>12383</v>
      </c>
      <c r="D7" s="115">
        <f>C7/$C$15*100</f>
        <v>48.479035352151271</v>
      </c>
      <c r="E7" s="203">
        <v>0</v>
      </c>
      <c r="F7" s="115">
        <f>E7/$E$15*100</f>
        <v>0</v>
      </c>
      <c r="G7" s="35">
        <v>39687677</v>
      </c>
      <c r="H7" s="115">
        <f>G7/$G$15*100</f>
        <v>58.735190251441885</v>
      </c>
      <c r="I7" s="35">
        <v>18081.111000000001</v>
      </c>
      <c r="J7" s="138">
        <f>I7/$I$15*100</f>
        <v>5.7485170563917514</v>
      </c>
      <c r="L7" s="46"/>
      <c r="M7" s="140"/>
      <c r="N7" s="140"/>
      <c r="O7" s="140"/>
      <c r="P7" s="140"/>
      <c r="Q7" s="140"/>
      <c r="R7" s="140"/>
    </row>
    <row r="8" spans="2:25" x14ac:dyDescent="0.2">
      <c r="B8" s="204" t="s">
        <v>218</v>
      </c>
      <c r="C8" s="35">
        <v>5277</v>
      </c>
      <c r="D8" s="115">
        <f t="shared" ref="D8:D14" si="0">C8/$C$15*100</f>
        <v>20.659280429080372</v>
      </c>
      <c r="E8" s="35">
        <v>37803.1</v>
      </c>
      <c r="F8" s="115">
        <f t="shared" ref="F8:F14" si="1">E8/$E$15*100</f>
        <v>1.0021562088135645</v>
      </c>
      <c r="G8" s="35">
        <v>1273233</v>
      </c>
      <c r="H8" s="115">
        <f t="shared" ref="H8:H14" si="2">G8/$G$15*100</f>
        <v>1.8843023361990698</v>
      </c>
      <c r="I8" s="35">
        <v>3597.038</v>
      </c>
      <c r="J8" s="138">
        <f t="shared" ref="J8:J14" si="3">I8/$I$15*100</f>
        <v>1.143604189780665</v>
      </c>
      <c r="L8" s="46"/>
      <c r="M8" s="140"/>
      <c r="N8" s="140"/>
      <c r="O8" s="140"/>
      <c r="P8" s="140"/>
      <c r="Q8" s="140"/>
      <c r="R8" s="140"/>
    </row>
    <row r="9" spans="2:25" x14ac:dyDescent="0.2">
      <c r="B9" s="99" t="s">
        <v>219</v>
      </c>
      <c r="C9" s="35">
        <v>4064</v>
      </c>
      <c r="D9" s="115">
        <f t="shared" si="0"/>
        <v>15.910425556904045</v>
      </c>
      <c r="E9" s="35">
        <v>198324.2</v>
      </c>
      <c r="F9" s="115">
        <f t="shared" si="1"/>
        <v>5.2575537029498411</v>
      </c>
      <c r="G9" s="35">
        <v>2228207</v>
      </c>
      <c r="H9" s="115">
        <f t="shared" si="2"/>
        <v>3.2976019751570385</v>
      </c>
      <c r="I9" s="35">
        <v>11542.16</v>
      </c>
      <c r="J9" s="138">
        <f t="shared" si="3"/>
        <v>3.6695921853254818</v>
      </c>
      <c r="L9" s="46"/>
      <c r="M9" s="140"/>
      <c r="N9" s="140"/>
      <c r="O9" s="140"/>
      <c r="P9" s="140"/>
      <c r="Q9" s="140"/>
      <c r="R9" s="140"/>
      <c r="X9" s="140"/>
      <c r="Y9" s="140"/>
    </row>
    <row r="10" spans="2:25" x14ac:dyDescent="0.2">
      <c r="B10" s="99" t="s">
        <v>220</v>
      </c>
      <c r="C10" s="35">
        <v>2733</v>
      </c>
      <c r="D10" s="115">
        <f t="shared" si="0"/>
        <v>10.699604588341229</v>
      </c>
      <c r="E10" s="35">
        <v>599794.80000000005</v>
      </c>
      <c r="F10" s="115">
        <f t="shared" si="1"/>
        <v>15.900497124153578</v>
      </c>
      <c r="G10" s="35">
        <v>4511547</v>
      </c>
      <c r="H10" s="115">
        <f t="shared" si="2"/>
        <v>6.6767972177691801</v>
      </c>
      <c r="I10" s="35">
        <v>37269.946000000004</v>
      </c>
      <c r="J10" s="138">
        <f t="shared" si="3"/>
        <v>11.849212156918872</v>
      </c>
      <c r="L10" s="46"/>
      <c r="M10" s="140"/>
      <c r="N10" s="140"/>
      <c r="O10" s="140"/>
      <c r="P10" s="140"/>
      <c r="Q10" s="140"/>
      <c r="R10" s="140"/>
      <c r="X10" s="140"/>
      <c r="Y10" s="140"/>
    </row>
    <row r="11" spans="2:25" x14ac:dyDescent="0.2">
      <c r="B11" s="99" t="s">
        <v>221</v>
      </c>
      <c r="C11" s="35">
        <v>523</v>
      </c>
      <c r="D11" s="115">
        <f t="shared" si="0"/>
        <v>2.0475276983909487</v>
      </c>
      <c r="E11" s="35">
        <v>362575.4</v>
      </c>
      <c r="F11" s="115">
        <f t="shared" si="1"/>
        <v>9.6118357561433232</v>
      </c>
      <c r="G11" s="35">
        <v>2453117</v>
      </c>
      <c r="H11" s="115">
        <f t="shared" si="2"/>
        <v>3.6304542012888872</v>
      </c>
      <c r="I11" s="35">
        <v>27732.436000000002</v>
      </c>
      <c r="J11" s="138">
        <f t="shared" si="3"/>
        <v>8.8169571748822637</v>
      </c>
      <c r="L11" s="46"/>
      <c r="M11" s="140"/>
      <c r="N11" s="140"/>
      <c r="O11" s="140"/>
      <c r="P11" s="140"/>
      <c r="Q11" s="140"/>
      <c r="R11" s="140"/>
      <c r="X11" s="140"/>
      <c r="Y11" s="140"/>
    </row>
    <row r="12" spans="2:25" x14ac:dyDescent="0.2">
      <c r="B12" s="99" t="s">
        <v>223</v>
      </c>
      <c r="C12" s="35">
        <v>465</v>
      </c>
      <c r="D12" s="115">
        <f t="shared" si="0"/>
        <v>1.8204596171162355</v>
      </c>
      <c r="E12" s="35">
        <v>974136.9</v>
      </c>
      <c r="F12" s="115">
        <f t="shared" si="1"/>
        <v>25.824266860902899</v>
      </c>
      <c r="G12" s="35">
        <v>6954570</v>
      </c>
      <c r="H12" s="115">
        <f t="shared" si="2"/>
        <v>10.292312953135809</v>
      </c>
      <c r="I12" s="35">
        <v>80818.998999999996</v>
      </c>
      <c r="J12" s="138">
        <f t="shared" si="3"/>
        <v>25.694737133797137</v>
      </c>
      <c r="L12" s="46"/>
      <c r="M12" s="140"/>
      <c r="N12" s="140"/>
      <c r="O12" s="140"/>
      <c r="P12" s="140"/>
      <c r="Q12" s="140"/>
      <c r="R12" s="140"/>
      <c r="X12" s="140"/>
      <c r="Y12" s="140"/>
    </row>
    <row r="13" spans="2:25" x14ac:dyDescent="0.2">
      <c r="B13" s="100" t="s">
        <v>222</v>
      </c>
      <c r="C13" s="35">
        <v>57</v>
      </c>
      <c r="D13" s="115">
        <f t="shared" si="0"/>
        <v>0.22315311435618371</v>
      </c>
      <c r="E13" s="35">
        <v>404621.7</v>
      </c>
      <c r="F13" s="115">
        <f t="shared" si="1"/>
        <v>10.726478751099762</v>
      </c>
      <c r="G13" s="35">
        <v>2400448</v>
      </c>
      <c r="H13" s="115">
        <f t="shared" si="2"/>
        <v>3.5525074941698693</v>
      </c>
      <c r="I13" s="35">
        <v>34113.595000000001</v>
      </c>
      <c r="J13" s="138">
        <f t="shared" si="3"/>
        <v>10.845715327578066</v>
      </c>
      <c r="L13" s="46"/>
      <c r="M13" s="140"/>
      <c r="N13" s="140"/>
      <c r="O13" s="140"/>
      <c r="P13" s="140"/>
      <c r="Q13" s="140"/>
      <c r="R13" s="140"/>
      <c r="X13" s="140"/>
      <c r="Y13" s="140"/>
    </row>
    <row r="14" spans="2:25" x14ac:dyDescent="0.2">
      <c r="B14" s="32" t="s">
        <v>224</v>
      </c>
      <c r="C14" s="35">
        <v>41</v>
      </c>
      <c r="D14" s="115">
        <f t="shared" si="0"/>
        <v>0.16051364365971107</v>
      </c>
      <c r="E14" s="35">
        <v>1194920.3</v>
      </c>
      <c r="F14" s="115">
        <f t="shared" si="1"/>
        <v>31.677211595937028</v>
      </c>
      <c r="G14" s="35">
        <v>8061727</v>
      </c>
      <c r="H14" s="115">
        <f t="shared" si="2"/>
        <v>11.930833570838267</v>
      </c>
      <c r="I14" s="35">
        <v>101379.939</v>
      </c>
      <c r="J14" s="138">
        <f t="shared" si="3"/>
        <v>32.231664775325768</v>
      </c>
      <c r="L14" s="46"/>
      <c r="M14" s="140"/>
      <c r="N14" s="140"/>
      <c r="O14" s="140"/>
      <c r="P14" s="140"/>
      <c r="Q14" s="140"/>
      <c r="R14" s="140"/>
      <c r="X14" s="140"/>
      <c r="Y14" s="140"/>
    </row>
    <row r="15" spans="2:25" ht="13.5" thickBot="1" x14ac:dyDescent="0.25">
      <c r="B15" s="168" t="s">
        <v>13</v>
      </c>
      <c r="C15" s="179">
        <f>SUM(C7:C14)</f>
        <v>25543</v>
      </c>
      <c r="D15" s="174">
        <f>SUM(D7:D14)</f>
        <v>100</v>
      </c>
      <c r="E15" s="179">
        <f t="shared" ref="E15:I15" si="4">SUM(E7:E14)</f>
        <v>3772176.4000000004</v>
      </c>
      <c r="F15" s="174">
        <f>SUM(F7:F14)</f>
        <v>99.999999999999986</v>
      </c>
      <c r="G15" s="179">
        <f t="shared" si="4"/>
        <v>67570526</v>
      </c>
      <c r="H15" s="174">
        <f>SUM(H7:H14)</f>
        <v>100</v>
      </c>
      <c r="I15" s="179">
        <f t="shared" si="4"/>
        <v>314535.22399999999</v>
      </c>
      <c r="J15" s="174">
        <f>SUM(J7:J14)</f>
        <v>100</v>
      </c>
      <c r="L15" s="46"/>
      <c r="M15" s="140"/>
      <c r="N15" s="140"/>
      <c r="O15" s="140"/>
      <c r="P15" s="140"/>
      <c r="Q15" s="140"/>
      <c r="R15" s="140"/>
      <c r="X15" s="140"/>
      <c r="Y15" s="140"/>
    </row>
    <row r="16" spans="2:25" x14ac:dyDescent="0.2">
      <c r="L16" s="46"/>
      <c r="M16" s="46"/>
      <c r="N16" s="46"/>
      <c r="O16" s="46"/>
      <c r="P16" s="46"/>
      <c r="X16" s="140"/>
      <c r="Y16" s="140"/>
    </row>
    <row r="17" spans="12:25" x14ac:dyDescent="0.2">
      <c r="L17" s="46"/>
      <c r="M17" s="46"/>
      <c r="N17" s="46"/>
      <c r="O17" s="46"/>
      <c r="P17" s="46"/>
      <c r="X17" s="140"/>
      <c r="Y17" s="140"/>
    </row>
    <row r="18" spans="12:25" x14ac:dyDescent="0.2">
      <c r="L18" s="46"/>
      <c r="M18" s="46"/>
      <c r="N18" s="83"/>
      <c r="O18" s="46"/>
      <c r="P18" s="46"/>
      <c r="X18" s="140"/>
      <c r="Y18" s="140"/>
    </row>
    <row r="19" spans="12:25" x14ac:dyDescent="0.2">
      <c r="L19" s="46"/>
      <c r="M19" s="46"/>
      <c r="N19" s="46"/>
      <c r="O19" s="46"/>
      <c r="P19" s="46"/>
      <c r="X19" s="140"/>
      <c r="Y19" s="140"/>
    </row>
    <row r="20" spans="12:25" x14ac:dyDescent="0.2">
      <c r="L20" s="46"/>
      <c r="M20" s="83"/>
      <c r="N20" s="83"/>
      <c r="O20" s="46"/>
      <c r="P20" s="46"/>
      <c r="X20" s="140"/>
      <c r="Y20" s="140"/>
    </row>
    <row r="21" spans="12:25" x14ac:dyDescent="0.2">
      <c r="L21" s="46"/>
      <c r="M21" s="46"/>
      <c r="N21" s="46"/>
      <c r="O21" s="46"/>
      <c r="P21" s="46"/>
      <c r="X21" s="140"/>
      <c r="Y21" s="140"/>
    </row>
    <row r="22" spans="12:25" x14ac:dyDescent="0.2">
      <c r="L22" s="46"/>
      <c r="M22" s="46"/>
      <c r="N22" s="46"/>
      <c r="O22" s="46"/>
      <c r="P22" s="46"/>
      <c r="X22" s="46"/>
      <c r="Y22" s="46"/>
    </row>
    <row r="23" spans="12:25" x14ac:dyDescent="0.2">
      <c r="L23" s="46"/>
      <c r="M23" s="46"/>
      <c r="N23" s="140"/>
      <c r="O23" s="46"/>
      <c r="P23" s="46"/>
      <c r="X23" s="46"/>
      <c r="Y23" s="46"/>
    </row>
    <row r="24" spans="12:25" x14ac:dyDescent="0.2">
      <c r="L24" s="46"/>
      <c r="M24" s="46"/>
      <c r="N24" s="140"/>
      <c r="O24" s="46"/>
      <c r="P24" s="46"/>
      <c r="X24" s="46"/>
      <c r="Y24" s="46"/>
    </row>
    <row r="25" spans="12:25" x14ac:dyDescent="0.2">
      <c r="L25" s="46"/>
      <c r="M25" s="46"/>
      <c r="N25" s="140"/>
      <c r="O25" s="46"/>
      <c r="P25" s="46"/>
      <c r="X25" s="46"/>
      <c r="Y25" s="46"/>
    </row>
    <row r="26" spans="12:25" x14ac:dyDescent="0.2">
      <c r="L26" s="46"/>
      <c r="M26" s="46"/>
      <c r="N26" s="140"/>
      <c r="O26" s="46"/>
      <c r="P26" s="46"/>
      <c r="X26" s="46"/>
      <c r="Y26" s="46"/>
    </row>
    <row r="27" spans="12:25" x14ac:dyDescent="0.2">
      <c r="L27" s="46"/>
      <c r="M27" s="46"/>
      <c r="N27" s="140"/>
      <c r="O27" s="46"/>
      <c r="P27" s="46"/>
      <c r="R27" s="205" t="s">
        <v>225</v>
      </c>
      <c r="S27" s="206" t="s">
        <v>393</v>
      </c>
      <c r="T27" s="207" t="s">
        <v>392</v>
      </c>
      <c r="U27" s="207" t="s">
        <v>391</v>
      </c>
      <c r="V27" s="207" t="s">
        <v>390</v>
      </c>
      <c r="W27" s="208" t="s">
        <v>394</v>
      </c>
      <c r="X27" s="46"/>
      <c r="Y27" s="46"/>
    </row>
    <row r="28" spans="12:25" x14ac:dyDescent="0.2">
      <c r="L28" s="46"/>
      <c r="M28" s="46"/>
      <c r="N28" s="140"/>
      <c r="O28" s="46"/>
      <c r="P28" s="46"/>
      <c r="Q28" s="46" t="s">
        <v>214</v>
      </c>
      <c r="R28" s="83">
        <f>D7</f>
        <v>48.479035352151271</v>
      </c>
      <c r="S28" s="83">
        <f>D8</f>
        <v>20.659280429080372</v>
      </c>
      <c r="T28" s="83">
        <f>D9</f>
        <v>15.910425556904045</v>
      </c>
      <c r="U28" s="83">
        <f>SUM(D10:D11)</f>
        <v>12.747132286732178</v>
      </c>
      <c r="V28" s="83">
        <f>D12</f>
        <v>1.8204596171162355</v>
      </c>
      <c r="W28" s="83">
        <f>SUM(D13:D14)</f>
        <v>0.38366675801589478</v>
      </c>
      <c r="X28" s="46"/>
      <c r="Y28" s="46"/>
    </row>
    <row r="29" spans="12:25" x14ac:dyDescent="0.2">
      <c r="L29" s="46"/>
      <c r="M29" s="46"/>
      <c r="N29" s="140"/>
      <c r="O29" s="46"/>
      <c r="P29" s="46"/>
      <c r="Q29" s="46" t="s">
        <v>215</v>
      </c>
      <c r="R29" s="83">
        <f>F7</f>
        <v>0</v>
      </c>
      <c r="S29" s="83">
        <f>F8</f>
        <v>1.0021562088135645</v>
      </c>
      <c r="T29" s="83">
        <f>F9</f>
        <v>5.2575537029498411</v>
      </c>
      <c r="U29" s="83">
        <f>SUM(F10:F11)</f>
        <v>25.512332880296903</v>
      </c>
      <c r="V29" s="83">
        <f>F12</f>
        <v>25.824266860902899</v>
      </c>
      <c r="W29" s="83">
        <f>SUM(F13:F14)</f>
        <v>42.403690347036786</v>
      </c>
      <c r="X29" s="46"/>
      <c r="Y29" s="46"/>
    </row>
    <row r="30" spans="12:25" x14ac:dyDescent="0.2">
      <c r="L30" s="46"/>
      <c r="M30" s="46"/>
      <c r="N30" s="140"/>
      <c r="O30" s="46"/>
      <c r="P30" s="46"/>
      <c r="X30" s="46"/>
      <c r="Y30" s="46"/>
    </row>
    <row r="31" spans="12:25" x14ac:dyDescent="0.2">
      <c r="L31" s="46"/>
      <c r="M31" s="46"/>
      <c r="N31" s="140"/>
      <c r="O31" s="46"/>
      <c r="P31" s="46"/>
      <c r="X31" s="46"/>
      <c r="Y31" s="46"/>
    </row>
    <row r="32" spans="12:25" x14ac:dyDescent="0.2">
      <c r="L32" s="46"/>
      <c r="M32" s="46"/>
      <c r="N32" s="140"/>
      <c r="O32" s="46"/>
      <c r="P32" s="46"/>
      <c r="X32" s="46"/>
      <c r="Y32" s="46"/>
    </row>
    <row r="33" spans="12:25" x14ac:dyDescent="0.2">
      <c r="L33" s="46"/>
      <c r="M33" s="46"/>
      <c r="N33" s="140"/>
      <c r="O33" s="46"/>
      <c r="P33" s="46"/>
      <c r="X33" s="46"/>
      <c r="Y33" s="46"/>
    </row>
    <row r="34" spans="12:25" x14ac:dyDescent="0.2">
      <c r="L34" s="46"/>
      <c r="M34" s="46"/>
      <c r="N34" s="140"/>
      <c r="O34" s="140"/>
      <c r="P34" s="140"/>
      <c r="Q34" s="34"/>
      <c r="R34" s="34"/>
      <c r="S34" s="34"/>
      <c r="T34" s="34"/>
      <c r="U34" s="34"/>
      <c r="V34" s="34"/>
      <c r="W34" s="34"/>
      <c r="X34" s="140"/>
      <c r="Y34" s="140"/>
    </row>
    <row r="35" spans="12:25" x14ac:dyDescent="0.2">
      <c r="L35" s="46"/>
      <c r="M35" s="46"/>
      <c r="N35" s="140"/>
      <c r="O35" s="140"/>
      <c r="P35" s="140"/>
      <c r="Q35" s="34"/>
      <c r="R35" s="34"/>
      <c r="S35" s="34"/>
      <c r="T35" s="34"/>
      <c r="U35" s="34"/>
      <c r="V35" s="34"/>
      <c r="W35" s="34"/>
      <c r="X35" s="140"/>
      <c r="Y35" s="140"/>
    </row>
    <row r="36" spans="12:25" x14ac:dyDescent="0.2">
      <c r="L36" s="46"/>
      <c r="M36" s="46"/>
      <c r="N36" s="140"/>
      <c r="O36" s="140"/>
      <c r="P36" s="140"/>
      <c r="Q36" s="34"/>
      <c r="R36" s="34"/>
      <c r="S36" s="34"/>
      <c r="T36" s="34"/>
      <c r="U36" s="34"/>
      <c r="V36" s="34"/>
      <c r="W36" s="34"/>
      <c r="X36" s="140"/>
      <c r="Y36" s="140"/>
    </row>
    <row r="37" spans="12:25" x14ac:dyDescent="0.2">
      <c r="L37" s="46"/>
      <c r="M37" s="46"/>
      <c r="N37" s="140"/>
      <c r="O37" s="140"/>
      <c r="P37" s="140"/>
      <c r="Q37" s="140"/>
      <c r="R37" s="140"/>
      <c r="S37" s="140"/>
      <c r="T37" s="140"/>
      <c r="U37" s="140"/>
      <c r="V37" s="140"/>
      <c r="W37" s="140"/>
      <c r="X37" s="140"/>
      <c r="Y37" s="140"/>
    </row>
    <row r="38" spans="12:25" x14ac:dyDescent="0.2">
      <c r="L38" s="46"/>
      <c r="M38" s="46"/>
      <c r="N38" s="140"/>
      <c r="O38" s="140"/>
      <c r="P38" s="140"/>
      <c r="Q38" s="140"/>
      <c r="R38" s="140"/>
      <c r="S38" s="140"/>
      <c r="T38" s="140"/>
      <c r="U38" s="140"/>
      <c r="V38" s="140"/>
      <c r="W38" s="140"/>
      <c r="X38" s="140"/>
      <c r="Y38" s="140"/>
    </row>
    <row r="39" spans="12:25" x14ac:dyDescent="0.2">
      <c r="L39" s="46"/>
      <c r="M39" s="46"/>
      <c r="N39" s="140"/>
      <c r="O39" s="140"/>
      <c r="P39" s="140"/>
      <c r="Q39" s="140"/>
      <c r="R39" s="140"/>
      <c r="S39" s="140"/>
      <c r="T39" s="140"/>
      <c r="U39" s="140"/>
      <c r="V39" s="140"/>
      <c r="W39" s="140"/>
      <c r="X39" s="140"/>
      <c r="Y39" s="140"/>
    </row>
    <row r="40" spans="12:25" x14ac:dyDescent="0.2">
      <c r="L40" s="46"/>
      <c r="M40" s="46"/>
      <c r="N40" s="140"/>
      <c r="O40" s="140"/>
      <c r="P40" s="140"/>
      <c r="Q40" s="140"/>
      <c r="R40" s="140"/>
      <c r="S40" s="140"/>
      <c r="T40" s="140"/>
      <c r="U40" s="140"/>
      <c r="V40" s="140"/>
      <c r="W40" s="140"/>
      <c r="X40" s="140"/>
      <c r="Y40" s="140"/>
    </row>
    <row r="41" spans="12:25" x14ac:dyDescent="0.2">
      <c r="L41" s="46"/>
      <c r="M41" s="46"/>
      <c r="N41" s="140"/>
      <c r="O41" s="140"/>
      <c r="P41" s="140"/>
      <c r="Q41" s="140"/>
      <c r="R41" s="140"/>
      <c r="S41" s="140"/>
      <c r="T41" s="140"/>
      <c r="U41" s="140"/>
      <c r="V41" s="140"/>
      <c r="W41" s="140"/>
      <c r="X41" s="140"/>
      <c r="Y41" s="140"/>
    </row>
    <row r="42" spans="12:25" x14ac:dyDescent="0.2">
      <c r="L42" s="46"/>
      <c r="M42" s="46"/>
      <c r="N42" s="140"/>
      <c r="O42" s="140"/>
      <c r="P42" s="140"/>
      <c r="Q42" s="140"/>
      <c r="R42" s="140"/>
      <c r="S42" s="140"/>
      <c r="T42" s="140"/>
      <c r="U42" s="140"/>
      <c r="V42" s="140"/>
      <c r="W42" s="140"/>
      <c r="X42" s="140"/>
      <c r="Y42" s="140"/>
    </row>
    <row r="43" spans="12:25" x14ac:dyDescent="0.2">
      <c r="L43" s="46"/>
      <c r="M43" s="46"/>
      <c r="N43" s="140"/>
      <c r="O43" s="140"/>
      <c r="P43" s="140"/>
      <c r="Q43" s="140"/>
      <c r="R43" s="140"/>
      <c r="S43" s="140"/>
      <c r="T43" s="140"/>
      <c r="U43" s="140"/>
      <c r="V43" s="140"/>
      <c r="W43" s="140"/>
      <c r="X43" s="140"/>
      <c r="Y43" s="140"/>
    </row>
    <row r="44" spans="12:25" x14ac:dyDescent="0.2">
      <c r="L44" s="46"/>
      <c r="M44" s="46"/>
      <c r="N44" s="140"/>
      <c r="O44" s="140"/>
      <c r="P44" s="140"/>
      <c r="Q44" s="140"/>
      <c r="R44" s="140"/>
      <c r="S44" s="140"/>
      <c r="T44" s="140"/>
      <c r="U44" s="140"/>
      <c r="V44" s="140"/>
      <c r="W44" s="140"/>
      <c r="X44" s="140"/>
      <c r="Y44" s="140"/>
    </row>
    <row r="45" spans="12:25" x14ac:dyDescent="0.2">
      <c r="L45" s="46"/>
      <c r="M45" s="46"/>
      <c r="N45" s="140"/>
      <c r="O45" s="140"/>
      <c r="P45" s="140"/>
      <c r="Q45" s="140"/>
      <c r="R45" s="140"/>
      <c r="S45" s="140"/>
      <c r="T45" s="140"/>
      <c r="U45" s="140"/>
      <c r="V45" s="140"/>
      <c r="W45" s="140"/>
      <c r="X45" s="140"/>
      <c r="Y45" s="140"/>
    </row>
    <row r="46" spans="12:25" x14ac:dyDescent="0.2">
      <c r="L46" s="46"/>
      <c r="M46" s="46"/>
      <c r="N46" s="140"/>
      <c r="O46" s="140"/>
      <c r="P46" s="140"/>
      <c r="Q46" s="140"/>
      <c r="R46" s="140"/>
      <c r="S46" s="140"/>
      <c r="T46" s="140"/>
      <c r="U46" s="140"/>
      <c r="V46" s="140"/>
      <c r="W46" s="140"/>
      <c r="X46" s="140"/>
      <c r="Y46" s="140"/>
    </row>
    <row r="47" spans="12:25" x14ac:dyDescent="0.2">
      <c r="N47" s="140"/>
      <c r="O47" s="140"/>
      <c r="P47" s="140"/>
      <c r="Q47" s="140"/>
      <c r="R47" s="140"/>
      <c r="S47" s="140"/>
      <c r="T47" s="140"/>
      <c r="U47" s="140"/>
      <c r="V47" s="140"/>
      <c r="W47" s="140"/>
      <c r="X47" s="140"/>
      <c r="Y47" s="140"/>
    </row>
    <row r="48" spans="12:25" x14ac:dyDescent="0.2">
      <c r="N48" s="140"/>
      <c r="O48" s="140"/>
      <c r="P48" s="140"/>
      <c r="Q48" s="140"/>
      <c r="R48" s="140"/>
      <c r="S48" s="140"/>
      <c r="T48" s="140"/>
      <c r="U48" s="140"/>
      <c r="V48" s="140"/>
      <c r="W48" s="140"/>
      <c r="X48" s="140"/>
      <c r="Y48" s="140"/>
    </row>
    <row r="49" spans="14:25" x14ac:dyDescent="0.2">
      <c r="N49" s="140"/>
      <c r="O49" s="140"/>
      <c r="P49" s="140"/>
      <c r="Q49" s="140"/>
      <c r="R49" s="140"/>
      <c r="S49" s="140"/>
      <c r="T49" s="140"/>
      <c r="U49" s="140"/>
      <c r="V49" s="140"/>
      <c r="W49" s="140"/>
      <c r="X49" s="140"/>
      <c r="Y49" s="140"/>
    </row>
    <row r="50" spans="14:25" x14ac:dyDescent="0.2">
      <c r="N50" s="140"/>
      <c r="O50" s="140"/>
      <c r="P50" s="140"/>
      <c r="Q50" s="140"/>
      <c r="R50" s="140"/>
      <c r="S50" s="140"/>
      <c r="T50" s="140"/>
      <c r="U50" s="140"/>
      <c r="V50" s="140"/>
      <c r="W50" s="140"/>
      <c r="X50" s="140"/>
      <c r="Y50" s="140"/>
    </row>
    <row r="51" spans="14:25" x14ac:dyDescent="0.2">
      <c r="N51" s="140"/>
      <c r="O51" s="140"/>
      <c r="P51" s="140"/>
      <c r="Q51" s="140"/>
      <c r="R51" s="140"/>
      <c r="S51" s="140"/>
      <c r="T51" s="140"/>
      <c r="U51" s="140"/>
      <c r="V51" s="140"/>
      <c r="W51" s="140"/>
      <c r="X51" s="140"/>
      <c r="Y51" s="140"/>
    </row>
    <row r="52" spans="14:25" x14ac:dyDescent="0.2">
      <c r="N52" s="140"/>
      <c r="O52" s="140"/>
      <c r="P52" s="140"/>
      <c r="Q52" s="140"/>
      <c r="R52" s="140"/>
      <c r="S52" s="140"/>
      <c r="T52" s="140"/>
      <c r="U52" s="140"/>
      <c r="V52" s="140"/>
      <c r="W52" s="140"/>
      <c r="X52" s="140"/>
      <c r="Y52" s="140"/>
    </row>
    <row r="53" spans="14:25" x14ac:dyDescent="0.2">
      <c r="N53" s="140"/>
      <c r="O53" s="140"/>
      <c r="P53" s="140"/>
      <c r="Q53" s="140"/>
      <c r="R53" s="140"/>
      <c r="S53" s="140"/>
      <c r="T53" s="140"/>
      <c r="U53" s="140"/>
      <c r="V53" s="140"/>
      <c r="W53" s="140"/>
      <c r="X53" s="140"/>
      <c r="Y53" s="140"/>
    </row>
    <row r="54" spans="14:25" x14ac:dyDescent="0.2">
      <c r="N54" s="140"/>
      <c r="O54" s="140"/>
      <c r="P54" s="140"/>
      <c r="Q54" s="140"/>
      <c r="R54" s="140"/>
      <c r="S54" s="140"/>
      <c r="T54" s="140"/>
      <c r="U54" s="140"/>
      <c r="V54" s="140"/>
      <c r="W54" s="140"/>
      <c r="X54" s="140"/>
      <c r="Y54" s="140"/>
    </row>
    <row r="55" spans="14:25" x14ac:dyDescent="0.2">
      <c r="N55" s="140"/>
      <c r="O55" s="140"/>
      <c r="P55" s="140"/>
      <c r="Q55" s="140"/>
      <c r="R55" s="140"/>
      <c r="S55" s="140"/>
      <c r="T55" s="140"/>
      <c r="U55" s="140"/>
      <c r="V55" s="140"/>
      <c r="W55" s="140"/>
      <c r="X55" s="140"/>
      <c r="Y55" s="140"/>
    </row>
    <row r="56" spans="14:25" x14ac:dyDescent="0.2">
      <c r="N56" s="140"/>
      <c r="O56" s="140"/>
      <c r="P56" s="140"/>
      <c r="Q56" s="140"/>
      <c r="R56" s="140"/>
      <c r="S56" s="140"/>
      <c r="T56" s="140"/>
      <c r="U56" s="140"/>
      <c r="V56" s="140"/>
      <c r="W56" s="140"/>
      <c r="X56" s="140"/>
      <c r="Y56" s="140"/>
    </row>
    <row r="57" spans="14:25" x14ac:dyDescent="0.2">
      <c r="N57" s="140"/>
      <c r="O57" s="140"/>
      <c r="P57" s="140"/>
      <c r="Q57" s="140"/>
      <c r="R57" s="140"/>
      <c r="S57" s="140"/>
      <c r="T57" s="140"/>
      <c r="U57" s="140"/>
      <c r="V57" s="140"/>
      <c r="W57" s="140"/>
      <c r="X57" s="140"/>
      <c r="Y57" s="140"/>
    </row>
    <row r="58" spans="14:25" x14ac:dyDescent="0.2">
      <c r="N58" s="140"/>
      <c r="O58" s="140"/>
      <c r="P58" s="140"/>
      <c r="Q58" s="140"/>
      <c r="R58" s="140"/>
      <c r="S58" s="140"/>
      <c r="T58" s="140"/>
      <c r="U58" s="140"/>
      <c r="V58" s="140"/>
      <c r="W58" s="140"/>
      <c r="X58" s="140"/>
      <c r="Y58" s="140"/>
    </row>
    <row r="59" spans="14:25" x14ac:dyDescent="0.2">
      <c r="N59" s="140"/>
      <c r="O59" s="140"/>
      <c r="P59" s="140"/>
      <c r="Q59" s="140"/>
      <c r="R59" s="140"/>
      <c r="S59" s="140"/>
      <c r="T59" s="140"/>
      <c r="U59" s="140"/>
      <c r="V59" s="140"/>
      <c r="W59" s="140"/>
      <c r="X59" s="140"/>
      <c r="Y59" s="140"/>
    </row>
    <row r="60" spans="14:25" x14ac:dyDescent="0.2">
      <c r="N60" s="140"/>
      <c r="O60" s="140"/>
      <c r="P60" s="140"/>
      <c r="Q60" s="140"/>
      <c r="R60" s="140"/>
      <c r="S60" s="140"/>
      <c r="T60" s="140"/>
      <c r="U60" s="140"/>
      <c r="V60" s="140"/>
      <c r="W60" s="140"/>
      <c r="X60" s="140"/>
      <c r="Y60" s="140"/>
    </row>
    <row r="61" spans="14:25" x14ac:dyDescent="0.2">
      <c r="N61" s="140"/>
      <c r="O61" s="140"/>
      <c r="P61" s="140"/>
      <c r="Q61" s="140"/>
      <c r="R61" s="140"/>
      <c r="S61" s="140"/>
      <c r="T61" s="140"/>
      <c r="U61" s="140"/>
      <c r="V61" s="140"/>
      <c r="W61" s="140"/>
      <c r="X61" s="140"/>
      <c r="Y61" s="140"/>
    </row>
    <row r="62" spans="14:25" x14ac:dyDescent="0.2">
      <c r="N62" s="140"/>
      <c r="O62" s="140"/>
      <c r="P62" s="140"/>
      <c r="Q62" s="140"/>
      <c r="R62" s="140"/>
      <c r="S62" s="140"/>
      <c r="T62" s="140"/>
      <c r="U62" s="140"/>
      <c r="V62" s="140"/>
      <c r="W62" s="140"/>
      <c r="X62" s="140"/>
      <c r="Y62" s="140"/>
    </row>
    <row r="63" spans="14:25" x14ac:dyDescent="0.2">
      <c r="N63" s="140"/>
      <c r="O63" s="140"/>
      <c r="P63" s="140"/>
      <c r="Q63" s="140"/>
      <c r="R63" s="140"/>
      <c r="S63" s="140"/>
      <c r="T63" s="140"/>
      <c r="U63" s="140"/>
      <c r="V63" s="140"/>
      <c r="W63" s="140"/>
      <c r="X63" s="140"/>
      <c r="Y63" s="140"/>
    </row>
  </sheetData>
  <mergeCells count="5">
    <mergeCell ref="I5:J5"/>
    <mergeCell ref="B5:B6"/>
    <mergeCell ref="C5:D5"/>
    <mergeCell ref="E5:F5"/>
    <mergeCell ref="G5:H5"/>
  </mergeCells>
  <phoneticPr fontId="9" type="noConversion"/>
  <pageMargins left="0.78740157480314965" right="0.78740157480314965" top="0.98425196850393704" bottom="0.98425196850393704" header="0.51181102362204722" footer="0.51181102362204722"/>
  <pageSetup paperSize="9" scale="81" orientation="landscape" r:id="rId1"/>
  <headerFooter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tabColor rgb="FF0072AB"/>
    <pageSetUpPr fitToPage="1"/>
  </sheetPr>
  <dimension ref="B1:X39"/>
  <sheetViews>
    <sheetView showGridLines="0" zoomScaleNormal="100" zoomScaleSheetLayoutView="100" workbookViewId="0">
      <selection activeCell="L25" sqref="L25"/>
    </sheetView>
  </sheetViews>
  <sheetFormatPr baseColWidth="10" defaultColWidth="11.42578125" defaultRowHeight="12.75" x14ac:dyDescent="0.2"/>
  <cols>
    <col min="1" max="1" width="2.7109375" style="28" customWidth="1"/>
    <col min="2" max="2" width="13.5703125" style="28" bestFit="1" customWidth="1"/>
    <col min="3" max="12" width="10.7109375" style="28" customWidth="1"/>
    <col min="13" max="13" width="6" style="28" customWidth="1"/>
    <col min="14" max="15" width="11.42578125" style="28"/>
    <col min="16" max="16" width="13.28515625" style="46" customWidth="1"/>
    <col min="17" max="23" width="11.42578125" style="46"/>
    <col min="24" max="16384" width="11.42578125" style="28"/>
  </cols>
  <sheetData>
    <row r="1" spans="2:24" s="84" customFormat="1" ht="15.75" x14ac:dyDescent="0.2">
      <c r="B1" s="308" t="str">
        <f>Inhaltsverzeichnis!B26&amp;" "&amp;Inhaltsverzeichnis!C26&amp;" "&amp;Inhaltsverzeichnis!D26</f>
        <v>Tabelle 7:  Juristische Personen (ohne Vereine und Stiftungen) und Steuern nach Reingewinnklassen, 2017</v>
      </c>
      <c r="C1" s="308"/>
      <c r="D1" s="308"/>
      <c r="E1" s="308"/>
      <c r="F1" s="308"/>
      <c r="G1" s="308"/>
      <c r="H1" s="308"/>
      <c r="I1" s="308"/>
      <c r="J1" s="308"/>
      <c r="K1" s="308"/>
      <c r="L1" s="308"/>
      <c r="M1" s="308"/>
      <c r="N1" s="79"/>
      <c r="O1" s="79"/>
      <c r="P1" s="78"/>
      <c r="Q1" s="78"/>
      <c r="R1" s="78"/>
      <c r="S1" s="78"/>
      <c r="T1" s="78"/>
      <c r="U1" s="78"/>
      <c r="V1" s="202"/>
      <c r="W1" s="202"/>
    </row>
    <row r="2" spans="2:24" x14ac:dyDescent="0.2">
      <c r="B2" s="32" t="s">
        <v>437</v>
      </c>
    </row>
    <row r="3" spans="2:24" x14ac:dyDescent="0.2">
      <c r="B3" s="32"/>
    </row>
    <row r="5" spans="2:24" s="34" customFormat="1" ht="24.75" customHeight="1" x14ac:dyDescent="0.2">
      <c r="B5" s="334" t="s">
        <v>328</v>
      </c>
      <c r="C5" s="314" t="s">
        <v>214</v>
      </c>
      <c r="D5" s="314"/>
      <c r="E5" s="314" t="s">
        <v>217</v>
      </c>
      <c r="F5" s="314"/>
      <c r="G5" s="314" t="s">
        <v>216</v>
      </c>
      <c r="H5" s="314"/>
      <c r="I5" s="314" t="s">
        <v>618</v>
      </c>
      <c r="J5" s="314"/>
      <c r="K5" s="314" t="s">
        <v>431</v>
      </c>
      <c r="L5" s="314"/>
      <c r="V5" s="46"/>
      <c r="W5" s="46"/>
    </row>
    <row r="6" spans="2:24" s="34" customFormat="1" x14ac:dyDescent="0.2">
      <c r="B6" s="335"/>
      <c r="C6" s="230" t="s">
        <v>331</v>
      </c>
      <c r="D6" s="230" t="s">
        <v>15</v>
      </c>
      <c r="E6" s="230" t="s">
        <v>14</v>
      </c>
      <c r="F6" s="230" t="s">
        <v>15</v>
      </c>
      <c r="G6" s="230" t="s">
        <v>14</v>
      </c>
      <c r="H6" s="230" t="s">
        <v>15</v>
      </c>
      <c r="I6" s="230" t="s">
        <v>14</v>
      </c>
      <c r="J6" s="230" t="s">
        <v>15</v>
      </c>
      <c r="K6" s="230" t="s">
        <v>14</v>
      </c>
      <c r="L6" s="230" t="s">
        <v>15</v>
      </c>
      <c r="V6" s="46"/>
      <c r="W6" s="46"/>
    </row>
    <row r="7" spans="2:24" x14ac:dyDescent="0.2">
      <c r="B7" s="28">
        <v>0</v>
      </c>
      <c r="C7" s="35">
        <v>12383</v>
      </c>
      <c r="D7" s="115">
        <f>C7/$C$15*100</f>
        <v>48.479035352151271</v>
      </c>
      <c r="E7" s="203">
        <v>0</v>
      </c>
      <c r="F7" s="115">
        <f>E7/$E$15*100</f>
        <v>0</v>
      </c>
      <c r="G7" s="35">
        <v>18081.111499999999</v>
      </c>
      <c r="H7" s="115">
        <f>G7/$G$15*100</f>
        <v>84.45289175121485</v>
      </c>
      <c r="I7" s="35">
        <v>18081.111000000001</v>
      </c>
      <c r="J7" s="115">
        <f>I7/$I$15*100</f>
        <v>5.7485170563917514</v>
      </c>
      <c r="K7" s="35">
        <v>30557.078000000001</v>
      </c>
      <c r="L7" s="115">
        <f>K7/$K$15*100</f>
        <v>5.7485171071355774</v>
      </c>
      <c r="O7" s="34"/>
      <c r="P7" s="34"/>
      <c r="Q7" s="34"/>
      <c r="R7" s="34"/>
      <c r="S7" s="34"/>
      <c r="T7" s="34"/>
      <c r="U7" s="34"/>
    </row>
    <row r="8" spans="2:24" x14ac:dyDescent="0.2">
      <c r="B8" s="204" t="s">
        <v>218</v>
      </c>
      <c r="C8" s="35">
        <v>5277</v>
      </c>
      <c r="D8" s="115">
        <f t="shared" ref="D8:D14" si="0">C8/$C$15*100</f>
        <v>20.659280429080372</v>
      </c>
      <c r="E8" s="35">
        <v>2097.0709999999999</v>
      </c>
      <c r="F8" s="115">
        <f t="shared" ref="F8:F15" si="1">E8/$E$15*100</f>
        <v>0.71541739913444047</v>
      </c>
      <c r="G8" s="35">
        <v>1499.9677200000001</v>
      </c>
      <c r="H8" s="115">
        <f t="shared" ref="H8:H14" si="2">G8/$G$15*100</f>
        <v>7.0060190429928237</v>
      </c>
      <c r="I8" s="35">
        <v>3597.038</v>
      </c>
      <c r="J8" s="115">
        <f t="shared" ref="J8:J14" si="3">I8/$I$15*100</f>
        <v>1.143604189780665</v>
      </c>
      <c r="K8" s="35">
        <v>6078.9949999999999</v>
      </c>
      <c r="L8" s="115">
        <f t="shared" ref="L8:L13" si="4">K8/$K$15*100</f>
        <v>1.1436043312679187</v>
      </c>
      <c r="O8" s="34"/>
      <c r="P8" s="34"/>
      <c r="Q8" s="34"/>
      <c r="R8" s="34"/>
      <c r="S8" s="34"/>
      <c r="T8" s="34"/>
      <c r="U8" s="34"/>
    </row>
    <row r="9" spans="2:24" x14ac:dyDescent="0.2">
      <c r="B9" s="99" t="s">
        <v>219</v>
      </c>
      <c r="C9" s="35">
        <v>4064</v>
      </c>
      <c r="D9" s="115">
        <f t="shared" si="0"/>
        <v>15.910425556904045</v>
      </c>
      <c r="E9" s="35">
        <v>11141.769</v>
      </c>
      <c r="F9" s="115">
        <f t="shared" si="1"/>
        <v>3.8010231411987179</v>
      </c>
      <c r="G9" s="35">
        <v>400.39069999999998</v>
      </c>
      <c r="H9" s="115">
        <f t="shared" si="2"/>
        <v>1.8701368245692822</v>
      </c>
      <c r="I9" s="35">
        <v>11542.16</v>
      </c>
      <c r="J9" s="115">
        <f t="shared" si="3"/>
        <v>3.6695921853254818</v>
      </c>
      <c r="K9" s="35">
        <v>19506.25</v>
      </c>
      <c r="L9" s="115">
        <f t="shared" si="4"/>
        <v>3.6695920932316675</v>
      </c>
      <c r="O9" s="34"/>
      <c r="P9" s="34"/>
      <c r="Q9" s="34"/>
      <c r="R9" s="34"/>
      <c r="S9" s="34"/>
      <c r="T9" s="34"/>
      <c r="U9" s="34"/>
    </row>
    <row r="10" spans="2:24" x14ac:dyDescent="0.2">
      <c r="B10" s="99" t="s">
        <v>220</v>
      </c>
      <c r="C10" s="35">
        <v>2733</v>
      </c>
      <c r="D10" s="115">
        <f t="shared" si="0"/>
        <v>10.699604588341229</v>
      </c>
      <c r="E10" s="35">
        <v>37009.794000000002</v>
      </c>
      <c r="F10" s="115">
        <f t="shared" si="1"/>
        <v>12.625919945477012</v>
      </c>
      <c r="G10" s="35">
        <v>260.15224999999998</v>
      </c>
      <c r="H10" s="115">
        <f t="shared" si="2"/>
        <v>1.2151138943026252</v>
      </c>
      <c r="I10" s="35">
        <v>37269.946000000004</v>
      </c>
      <c r="J10" s="115">
        <f t="shared" si="3"/>
        <v>11.849212156918872</v>
      </c>
      <c r="K10" s="35">
        <v>62986.209000000003</v>
      </c>
      <c r="L10" s="115">
        <f t="shared" si="4"/>
        <v>11.849212151440556</v>
      </c>
      <c r="O10" s="34"/>
      <c r="P10" s="34"/>
      <c r="Q10" s="34"/>
      <c r="R10" s="34"/>
      <c r="S10" s="34"/>
      <c r="T10" s="34"/>
      <c r="U10" s="34"/>
    </row>
    <row r="11" spans="2:24" x14ac:dyDescent="0.2">
      <c r="B11" s="99" t="s">
        <v>221</v>
      </c>
      <c r="C11" s="35">
        <v>523</v>
      </c>
      <c r="D11" s="115">
        <f t="shared" si="0"/>
        <v>2.0475276983909487</v>
      </c>
      <c r="E11" s="35">
        <v>27472.344000000001</v>
      </c>
      <c r="F11" s="115">
        <f t="shared" si="1"/>
        <v>9.3722114762002118</v>
      </c>
      <c r="G11" s="35">
        <v>260.09219999999999</v>
      </c>
      <c r="H11" s="115">
        <f t="shared" si="2"/>
        <v>1.2148334139710006</v>
      </c>
      <c r="I11" s="35">
        <v>27732.436000000002</v>
      </c>
      <c r="J11" s="115">
        <f t="shared" si="3"/>
        <v>8.8169571748822637</v>
      </c>
      <c r="K11" s="35">
        <v>46867.817000000003</v>
      </c>
      <c r="L11" s="115">
        <f>K11/$K$15*100</f>
        <v>8.8169571645102849</v>
      </c>
      <c r="O11" s="34"/>
      <c r="P11" s="34"/>
      <c r="Q11" s="34"/>
      <c r="R11" s="34"/>
      <c r="S11" s="34"/>
      <c r="T11" s="34"/>
      <c r="U11" s="34"/>
    </row>
    <row r="12" spans="2:24" x14ac:dyDescent="0.2">
      <c r="B12" s="99" t="s">
        <v>223</v>
      </c>
      <c r="C12" s="35">
        <v>465</v>
      </c>
      <c r="D12" s="115">
        <f t="shared" si="0"/>
        <v>1.8204596171162355</v>
      </c>
      <c r="E12" s="35">
        <v>79952.441000000006</v>
      </c>
      <c r="F12" s="115">
        <f t="shared" si="1"/>
        <v>27.2758372962431</v>
      </c>
      <c r="G12" s="35">
        <v>866.55724999999995</v>
      </c>
      <c r="H12" s="115">
        <f t="shared" si="2"/>
        <v>4.047498165722855</v>
      </c>
      <c r="I12" s="35">
        <v>80818.998999999996</v>
      </c>
      <c r="J12" s="115">
        <f t="shared" si="3"/>
        <v>25.694737133797137</v>
      </c>
      <c r="K12" s="35">
        <v>136584.10800000001</v>
      </c>
      <c r="L12" s="115">
        <f t="shared" si="4"/>
        <v>25.694736957534136</v>
      </c>
      <c r="O12" s="34"/>
      <c r="P12" s="34"/>
      <c r="Q12" s="34"/>
      <c r="R12" s="34"/>
      <c r="S12" s="34"/>
      <c r="T12" s="34"/>
      <c r="U12" s="34"/>
    </row>
    <row r="13" spans="2:24" x14ac:dyDescent="0.2">
      <c r="B13" s="100" t="s">
        <v>222</v>
      </c>
      <c r="C13" s="35">
        <v>57</v>
      </c>
      <c r="D13" s="115">
        <f t="shared" si="0"/>
        <v>0.22315311435618371</v>
      </c>
      <c r="E13" s="35">
        <v>34089.661</v>
      </c>
      <c r="F13" s="115">
        <f t="shared" si="1"/>
        <v>11.629714306284704</v>
      </c>
      <c r="G13" s="35">
        <v>23.933949999999999</v>
      </c>
      <c r="H13" s="115">
        <f t="shared" si="2"/>
        <v>0.11179021204138853</v>
      </c>
      <c r="I13" s="35">
        <v>34113.595000000001</v>
      </c>
      <c r="J13" s="115">
        <f t="shared" si="3"/>
        <v>10.845715327578066</v>
      </c>
      <c r="K13" s="35">
        <v>57651.976000000002</v>
      </c>
      <c r="L13" s="115">
        <f t="shared" si="4"/>
        <v>10.845715362449567</v>
      </c>
      <c r="O13" s="34"/>
      <c r="P13" s="34"/>
      <c r="Q13" s="34"/>
      <c r="R13" s="34"/>
      <c r="S13" s="34"/>
      <c r="T13" s="34"/>
      <c r="U13" s="34"/>
    </row>
    <row r="14" spans="2:24" x14ac:dyDescent="0.2">
      <c r="B14" s="32" t="s">
        <v>224</v>
      </c>
      <c r="C14" s="35">
        <v>41</v>
      </c>
      <c r="D14" s="115">
        <f t="shared" si="0"/>
        <v>0.16051364365971107</v>
      </c>
      <c r="E14" s="35">
        <v>101362.444</v>
      </c>
      <c r="F14" s="115">
        <f t="shared" si="1"/>
        <v>34.579876435461834</v>
      </c>
      <c r="G14" s="35">
        <v>17.4953</v>
      </c>
      <c r="H14" s="115">
        <f t="shared" si="2"/>
        <v>8.1716695185195282E-2</v>
      </c>
      <c r="I14" s="35">
        <v>101379.939</v>
      </c>
      <c r="J14" s="115">
        <f t="shared" si="3"/>
        <v>32.231664775325768</v>
      </c>
      <c r="K14" s="35">
        <v>171332.098</v>
      </c>
      <c r="L14" s="115">
        <f>K14/$K$15*100</f>
        <v>32.231664832430283</v>
      </c>
      <c r="O14" s="34"/>
      <c r="P14" s="34"/>
      <c r="Q14" s="34"/>
      <c r="R14" s="34"/>
      <c r="S14" s="34"/>
      <c r="T14" s="34"/>
      <c r="U14" s="34"/>
    </row>
    <row r="15" spans="2:24" s="29" customFormat="1" ht="13.5" thickBot="1" x14ac:dyDescent="0.25">
      <c r="B15" s="168" t="s">
        <v>13</v>
      </c>
      <c r="C15" s="179">
        <f t="shared" ref="C15:L15" si="5">SUM(C7:C14)</f>
        <v>25543</v>
      </c>
      <c r="D15" s="174">
        <f t="shared" si="5"/>
        <v>100</v>
      </c>
      <c r="E15" s="179">
        <f t="shared" si="5"/>
        <v>293125.52399999998</v>
      </c>
      <c r="F15" s="174">
        <f t="shared" si="1"/>
        <v>100</v>
      </c>
      <c r="G15" s="179">
        <f t="shared" si="5"/>
        <v>21409.700869999997</v>
      </c>
      <c r="H15" s="174">
        <f t="shared" si="5"/>
        <v>100.00000000000001</v>
      </c>
      <c r="I15" s="179">
        <f t="shared" si="5"/>
        <v>314535.22399999999</v>
      </c>
      <c r="J15" s="174">
        <f t="shared" si="5"/>
        <v>100</v>
      </c>
      <c r="K15" s="179">
        <f t="shared" si="5"/>
        <v>531564.53100000008</v>
      </c>
      <c r="L15" s="174">
        <f t="shared" si="5"/>
        <v>99.999999999999986</v>
      </c>
      <c r="O15" s="209"/>
      <c r="P15" s="209"/>
      <c r="Q15" s="209"/>
      <c r="R15" s="209"/>
      <c r="S15" s="209"/>
      <c r="T15" s="209"/>
      <c r="U15" s="209"/>
      <c r="V15" s="209"/>
      <c r="W15" s="209"/>
      <c r="X15" s="209"/>
    </row>
    <row r="16" spans="2:24" x14ac:dyDescent="0.2">
      <c r="O16" s="140"/>
      <c r="P16" s="140"/>
      <c r="Q16" s="140"/>
      <c r="R16" s="140"/>
      <c r="S16" s="140"/>
      <c r="T16" s="140"/>
      <c r="U16" s="140"/>
      <c r="V16" s="140"/>
      <c r="W16" s="140"/>
      <c r="X16" s="140"/>
    </row>
    <row r="17" spans="9:24" x14ac:dyDescent="0.2">
      <c r="O17" s="140"/>
      <c r="P17" s="140"/>
      <c r="Q17" s="140"/>
      <c r="R17" s="140"/>
      <c r="S17" s="140"/>
      <c r="T17" s="140"/>
      <c r="U17" s="140"/>
      <c r="V17" s="140"/>
      <c r="W17" s="140"/>
      <c r="X17" s="140"/>
    </row>
    <row r="18" spans="9:24" x14ac:dyDescent="0.2">
      <c r="O18" s="140"/>
      <c r="P18" s="140"/>
      <c r="Q18" s="140"/>
      <c r="R18" s="140"/>
      <c r="S18" s="140"/>
      <c r="T18" s="140"/>
      <c r="U18" s="140"/>
      <c r="V18" s="140"/>
      <c r="W18" s="140"/>
      <c r="X18" s="140"/>
    </row>
    <row r="19" spans="9:24" x14ac:dyDescent="0.2">
      <c r="O19" s="140"/>
      <c r="P19" s="140"/>
      <c r="Q19" s="140"/>
      <c r="R19" s="140"/>
      <c r="S19" s="140"/>
      <c r="T19" s="140"/>
      <c r="U19" s="140"/>
      <c r="V19" s="140"/>
      <c r="W19" s="140"/>
      <c r="X19" s="140"/>
    </row>
    <row r="20" spans="9:24" x14ac:dyDescent="0.2">
      <c r="O20" s="140"/>
      <c r="P20" s="140"/>
      <c r="Q20" s="140"/>
      <c r="R20" s="140"/>
      <c r="S20" s="140"/>
      <c r="T20" s="140"/>
      <c r="U20" s="140"/>
      <c r="V20" s="140"/>
      <c r="W20" s="140"/>
      <c r="X20" s="140"/>
    </row>
    <row r="21" spans="9:24" x14ac:dyDescent="0.2">
      <c r="O21" s="140"/>
      <c r="P21" s="140"/>
      <c r="Q21" s="140"/>
      <c r="R21" s="140"/>
      <c r="S21" s="140"/>
      <c r="T21" s="140"/>
      <c r="U21" s="140"/>
      <c r="V21" s="140"/>
      <c r="W21" s="140"/>
      <c r="X21" s="140"/>
    </row>
    <row r="22" spans="9:24" x14ac:dyDescent="0.2">
      <c r="I22" s="87"/>
      <c r="O22" s="210"/>
      <c r="P22" s="140"/>
      <c r="Q22" s="140"/>
      <c r="R22" s="140"/>
      <c r="S22" s="140"/>
      <c r="T22" s="140"/>
      <c r="U22" s="140"/>
      <c r="V22" s="140"/>
      <c r="W22" s="140"/>
      <c r="X22" s="140"/>
    </row>
    <row r="23" spans="9:24" x14ac:dyDescent="0.2">
      <c r="O23" s="211"/>
      <c r="P23" s="34"/>
      <c r="Q23" s="34"/>
      <c r="R23" s="34"/>
      <c r="S23" s="34"/>
      <c r="T23" s="34"/>
      <c r="U23" s="34"/>
      <c r="V23" s="34"/>
      <c r="W23" s="34"/>
      <c r="X23" s="34"/>
    </row>
    <row r="24" spans="9:24" x14ac:dyDescent="0.2">
      <c r="O24" s="210"/>
      <c r="P24" s="34"/>
      <c r="Q24" s="34"/>
      <c r="R24" s="34"/>
      <c r="S24" s="34"/>
      <c r="T24" s="34"/>
      <c r="U24" s="34"/>
      <c r="V24" s="34"/>
      <c r="W24" s="34"/>
      <c r="X24" s="34"/>
    </row>
    <row r="25" spans="9:24" x14ac:dyDescent="0.2">
      <c r="O25" s="83"/>
      <c r="P25" s="34"/>
      <c r="Q25" s="34"/>
      <c r="R25" s="34"/>
      <c r="S25" s="34"/>
      <c r="T25" s="34"/>
      <c r="U25" s="34"/>
      <c r="V25" s="34"/>
      <c r="W25" s="34"/>
      <c r="X25" s="34"/>
    </row>
    <row r="26" spans="9:24" x14ac:dyDescent="0.2">
      <c r="O26" s="46"/>
      <c r="W26" s="34"/>
      <c r="X26" s="34"/>
    </row>
    <row r="27" spans="9:24" x14ac:dyDescent="0.2">
      <c r="O27" s="46"/>
      <c r="P27" s="212"/>
      <c r="Q27" s="205" t="s">
        <v>225</v>
      </c>
      <c r="R27" s="206" t="s">
        <v>393</v>
      </c>
      <c r="S27" s="207" t="s">
        <v>392</v>
      </c>
      <c r="T27" s="207" t="s">
        <v>391</v>
      </c>
      <c r="U27" s="207" t="s">
        <v>390</v>
      </c>
      <c r="V27" s="208" t="s">
        <v>394</v>
      </c>
      <c r="W27" s="265"/>
      <c r="X27" s="34"/>
    </row>
    <row r="28" spans="9:24" x14ac:dyDescent="0.2">
      <c r="O28" s="46"/>
      <c r="P28" s="212" t="s">
        <v>214</v>
      </c>
      <c r="Q28" s="83">
        <f>D7</f>
        <v>48.479035352151271</v>
      </c>
      <c r="R28" s="83">
        <f>D8</f>
        <v>20.659280429080372</v>
      </c>
      <c r="S28" s="83">
        <f>D9</f>
        <v>15.910425556904045</v>
      </c>
      <c r="T28" s="83">
        <f>SUM(D10:D11)</f>
        <v>12.747132286732178</v>
      </c>
      <c r="U28" s="83">
        <f>D12</f>
        <v>1.8204596171162355</v>
      </c>
      <c r="V28" s="83">
        <f>SUM(D13:D14)</f>
        <v>0.38366675801589478</v>
      </c>
      <c r="W28" s="34"/>
      <c r="X28" s="34"/>
    </row>
    <row r="29" spans="9:24" x14ac:dyDescent="0.2">
      <c r="O29" s="46"/>
      <c r="P29" s="212" t="s">
        <v>211</v>
      </c>
      <c r="Q29" s="83">
        <f>F7</f>
        <v>0</v>
      </c>
      <c r="R29" s="83">
        <f>F8</f>
        <v>0.71541739913444047</v>
      </c>
      <c r="S29" s="83">
        <f>F9</f>
        <v>3.8010231411987179</v>
      </c>
      <c r="T29" s="83">
        <f>SUM(F10:F11)</f>
        <v>21.998131421677222</v>
      </c>
      <c r="U29" s="83">
        <f>F12</f>
        <v>27.2758372962431</v>
      </c>
      <c r="V29" s="83">
        <f>SUM(F13:F14)</f>
        <v>46.209590741746538</v>
      </c>
      <c r="W29" s="34"/>
      <c r="X29" s="34"/>
    </row>
    <row r="30" spans="9:24" x14ac:dyDescent="0.2">
      <c r="O30" s="46"/>
      <c r="P30" s="34"/>
      <c r="Q30" s="34"/>
      <c r="R30" s="34"/>
      <c r="S30" s="34"/>
      <c r="T30" s="34"/>
      <c r="U30" s="34"/>
      <c r="V30" s="34"/>
      <c r="W30" s="34"/>
      <c r="X30" s="34"/>
    </row>
    <row r="31" spans="9:24" x14ac:dyDescent="0.2">
      <c r="O31" s="46"/>
      <c r="P31" s="34"/>
      <c r="Q31" s="34"/>
      <c r="R31" s="34"/>
      <c r="S31" s="34"/>
      <c r="T31" s="34"/>
      <c r="U31" s="34"/>
      <c r="V31" s="34"/>
      <c r="W31" s="34"/>
      <c r="X31" s="34"/>
    </row>
    <row r="32" spans="9:24" x14ac:dyDescent="0.2">
      <c r="O32" s="140"/>
      <c r="P32" s="34"/>
      <c r="Q32" s="34"/>
      <c r="R32" s="34"/>
      <c r="S32" s="34"/>
      <c r="T32" s="34"/>
      <c r="U32" s="34"/>
      <c r="V32" s="34"/>
      <c r="W32" s="34"/>
      <c r="X32" s="34"/>
    </row>
    <row r="33" spans="15:24" x14ac:dyDescent="0.2">
      <c r="O33" s="140"/>
      <c r="P33" s="34"/>
      <c r="Q33" s="34"/>
      <c r="R33" s="34"/>
      <c r="S33" s="34"/>
      <c r="T33" s="34"/>
      <c r="U33" s="34"/>
      <c r="V33" s="34"/>
      <c r="W33" s="34"/>
      <c r="X33" s="34"/>
    </row>
    <row r="34" spans="15:24" x14ac:dyDescent="0.2">
      <c r="O34" s="140"/>
      <c r="P34" s="34"/>
      <c r="Q34" s="34"/>
      <c r="R34" s="34"/>
      <c r="S34" s="34"/>
      <c r="T34" s="34"/>
      <c r="U34" s="34"/>
      <c r="V34" s="34"/>
      <c r="W34" s="34"/>
      <c r="X34" s="34"/>
    </row>
    <row r="35" spans="15:24" x14ac:dyDescent="0.2">
      <c r="O35" s="140"/>
      <c r="P35" s="34"/>
      <c r="Q35" s="34"/>
      <c r="R35" s="34"/>
      <c r="S35" s="34"/>
      <c r="T35" s="34"/>
      <c r="U35" s="34"/>
      <c r="V35" s="34"/>
      <c r="W35" s="34"/>
      <c r="X35" s="34"/>
    </row>
    <row r="36" spans="15:24" x14ac:dyDescent="0.2">
      <c r="O36" s="140"/>
      <c r="P36" s="34"/>
      <c r="Q36" s="34"/>
      <c r="R36" s="34"/>
      <c r="S36" s="34"/>
      <c r="T36" s="34"/>
      <c r="U36" s="34"/>
      <c r="V36" s="34"/>
      <c r="W36" s="34"/>
      <c r="X36" s="34"/>
    </row>
    <row r="37" spans="15:24" x14ac:dyDescent="0.2">
      <c r="O37" s="140"/>
      <c r="P37" s="140"/>
      <c r="Q37" s="140"/>
      <c r="R37" s="140"/>
      <c r="S37" s="140"/>
      <c r="T37" s="140"/>
      <c r="U37" s="140"/>
      <c r="V37" s="140"/>
      <c r="W37" s="140"/>
      <c r="X37" s="140"/>
    </row>
    <row r="38" spans="15:24" x14ac:dyDescent="0.2">
      <c r="O38" s="140"/>
      <c r="P38" s="140"/>
      <c r="Q38" s="140"/>
      <c r="R38" s="140"/>
      <c r="S38" s="140"/>
      <c r="T38" s="140"/>
      <c r="U38" s="140"/>
      <c r="V38" s="140"/>
      <c r="W38" s="140"/>
      <c r="X38" s="140"/>
    </row>
    <row r="39" spans="15:24" x14ac:dyDescent="0.2">
      <c r="O39" s="140"/>
      <c r="P39" s="140"/>
      <c r="Q39" s="140"/>
      <c r="R39" s="140"/>
      <c r="S39" s="140"/>
      <c r="T39" s="140"/>
      <c r="U39" s="140"/>
      <c r="V39" s="140"/>
      <c r="W39" s="140"/>
      <c r="X39" s="140"/>
    </row>
  </sheetData>
  <mergeCells count="7">
    <mergeCell ref="B1:M1"/>
    <mergeCell ref="K5:L5"/>
    <mergeCell ref="B5:B6"/>
    <mergeCell ref="C5:D5"/>
    <mergeCell ref="E5:F5"/>
    <mergeCell ref="G5:H5"/>
    <mergeCell ref="I5:J5"/>
  </mergeCells>
  <phoneticPr fontId="9" type="noConversion"/>
  <pageMargins left="0.78740157480314965" right="0.78740157480314965" top="0.98425196850393704" bottom="0.98425196850393704" header="0.51181102362204722" footer="0.51181102362204722"/>
  <pageSetup paperSize="9" scale="81" orientation="landscape"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29</vt:i4>
      </vt:variant>
      <vt:variant>
        <vt:lpstr>Benannte Bereiche</vt:lpstr>
      </vt:variant>
      <vt:variant>
        <vt:i4>34</vt:i4>
      </vt:variant>
    </vt:vector>
  </HeadingPairs>
  <TitlesOfParts>
    <vt:vector size="63" baseType="lpstr">
      <vt:lpstr>Inhaltsverzeichnis</vt:lpstr>
      <vt:lpstr>T 1</vt:lpstr>
      <vt:lpstr>T 2</vt:lpstr>
      <vt:lpstr>T 3</vt:lpstr>
      <vt:lpstr>T 4</vt:lpstr>
      <vt:lpstr>T 5a</vt:lpstr>
      <vt:lpstr>T 5b</vt:lpstr>
      <vt:lpstr>T 6</vt:lpstr>
      <vt:lpstr>T 7</vt:lpstr>
      <vt:lpstr>T 8</vt:lpstr>
      <vt:lpstr>T 9</vt:lpstr>
      <vt:lpstr>T 10a</vt:lpstr>
      <vt:lpstr>T 10b</vt:lpstr>
      <vt:lpstr>T 10c</vt:lpstr>
      <vt:lpstr>T 10d</vt:lpstr>
      <vt:lpstr>T 10e</vt:lpstr>
      <vt:lpstr>T 10f</vt:lpstr>
      <vt:lpstr>T 11</vt:lpstr>
      <vt:lpstr>T 12</vt:lpstr>
      <vt:lpstr>T 13</vt:lpstr>
      <vt:lpstr>T 14</vt:lpstr>
      <vt:lpstr>T 15</vt:lpstr>
      <vt:lpstr>T 16</vt:lpstr>
      <vt:lpstr>T 17</vt:lpstr>
      <vt:lpstr>T 18a</vt:lpstr>
      <vt:lpstr>T 18b</vt:lpstr>
      <vt:lpstr>Gemeindekarte</vt:lpstr>
      <vt:lpstr>Erläuterungen</vt:lpstr>
      <vt:lpstr>Regionalplanungsverbände</vt:lpstr>
      <vt:lpstr>Erläuterungen!Druckbereich</vt:lpstr>
      <vt:lpstr>Gemeindekarte!Druckbereich</vt:lpstr>
      <vt:lpstr>Inhaltsverzeichnis!Druckbereich</vt:lpstr>
      <vt:lpstr>Regionalplanungsverbände!Druckbereich</vt:lpstr>
      <vt:lpstr>'T 1'!Druckbereich</vt:lpstr>
      <vt:lpstr>'T 10a'!Druckbereich</vt:lpstr>
      <vt:lpstr>'T 10b'!Druckbereich</vt:lpstr>
      <vt:lpstr>'T 10c'!Druckbereich</vt:lpstr>
      <vt:lpstr>'T 10d'!Druckbereich</vt:lpstr>
      <vt:lpstr>'T 10e'!Druckbereich</vt:lpstr>
      <vt:lpstr>'T 10f'!Druckbereich</vt:lpstr>
      <vt:lpstr>'T 11'!Druckbereich</vt:lpstr>
      <vt:lpstr>'T 12'!Druckbereich</vt:lpstr>
      <vt:lpstr>'T 13'!Druckbereich</vt:lpstr>
      <vt:lpstr>'T 14'!Druckbereich</vt:lpstr>
      <vt:lpstr>'T 16'!Druckbereich</vt:lpstr>
      <vt:lpstr>'T 18a'!Druckbereich</vt:lpstr>
      <vt:lpstr>'T 2'!Druckbereich</vt:lpstr>
      <vt:lpstr>'T 3'!Druckbereich</vt:lpstr>
      <vt:lpstr>'T 4'!Druckbereich</vt:lpstr>
      <vt:lpstr>'T 5a'!Druckbereich</vt:lpstr>
      <vt:lpstr>'T 5b'!Druckbereich</vt:lpstr>
      <vt:lpstr>'T 6'!Druckbereich</vt:lpstr>
      <vt:lpstr>'T 7'!Druckbereich</vt:lpstr>
      <vt:lpstr>'T 8'!Druckbereich</vt:lpstr>
      <vt:lpstr>'T 9'!Druckbereich</vt:lpstr>
      <vt:lpstr>'T 10b'!Drucktitel</vt:lpstr>
      <vt:lpstr>'T 10c'!Drucktitel</vt:lpstr>
      <vt:lpstr>'T 10d'!Drucktitel</vt:lpstr>
      <vt:lpstr>'T 10e'!Drucktitel</vt:lpstr>
      <vt:lpstr>'T 10f'!Drucktitel</vt:lpstr>
      <vt:lpstr>'T 12'!Drucktitel</vt:lpstr>
      <vt:lpstr>'T 18a'!Drucktitel</vt:lpstr>
      <vt:lpstr>'T 18b'!Drucktitel</vt:lpstr>
    </vt:vector>
  </TitlesOfParts>
  <Company>KAI</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TSCH</dc:creator>
  <cp:lastModifiedBy>Iseli Christoph</cp:lastModifiedBy>
  <cp:lastPrinted>2020-05-18T09:40:49Z</cp:lastPrinted>
  <dcterms:created xsi:type="dcterms:W3CDTF">2013-05-23T13:43:19Z</dcterms:created>
  <dcterms:modified xsi:type="dcterms:W3CDTF">2020-05-20T06:09:11Z</dcterms:modified>
</cp:coreProperties>
</file>